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2.xml" ContentType="application/vnd.openxmlformats-officedocument.spreadsheetml.comments+xml"/>
  <Override PartName="/xl/tables/table10.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omments3.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autoCompressPictures="0"/>
  <bookViews>
    <workbookView xWindow="0" yWindow="465" windowWidth="25440" windowHeight="11325" tabRatio="774"/>
  </bookViews>
  <sheets>
    <sheet name="OCI" sheetId="6" r:id="rId1"/>
    <sheet name="Classification Bounds" sheetId="19" r:id="rId2"/>
    <sheet name="Petcoke Calculations" sheetId="28" r:id="rId3"/>
    <sheet name="Emission Factors" sheetId="27" r:id="rId4"/>
    <sheet name="Heating Values" sheetId="34" r:id="rId5"/>
    <sheet name="PRELIM Crude Oil Assays" sheetId="31" r:id="rId6"/>
    <sheet name="Oil &amp; Gas Journal Crude Prices" sheetId="33" r:id="rId7"/>
    <sheet name="asd" sheetId="9" state="hidden" r:id="rId8"/>
    <sheet name="Correlations" sheetId="35" r:id="rId9"/>
    <sheet name="Emissions Drivers" sheetId="37" r:id="rId10"/>
    <sheet name="Related oils" sheetId="39" r:id="rId11"/>
    <sheet name="Carbon Tax" sheetId="40" r:id="rId12"/>
    <sheet name="Data Quality" sheetId="41" r:id="rId13"/>
  </sheets>
  <externalReferences>
    <externalReference r:id="rId14"/>
    <externalReference r:id="rId15"/>
    <externalReference r:id="rId16"/>
    <externalReference r:id="rId17"/>
  </externalReferences>
  <definedNames>
    <definedName name="activeFloat">'[1]Expert Input'!$E$96</definedName>
    <definedName name="allocationMethod">[1]CokingRefineryPFD!$E$20</definedName>
    <definedName name="BarSeries" localSheetId="4">CHOOSE(IF(ISBLANK(#REF!),1,MATCH(#REF!,[2]!Table6[Types of Sort],)),'Heating Values'!valuesEmissions,'Heating Values'!sort_emissions_asc,'Heating Values'!sort_emissions_desc,'Heating Values'!sort_upstream_asc,'Heating Values'!sort_upstream_desc,'Heating Values'!sort_midstream_asc,'Heating Values'!sort_midstream_desc,'Heating Values'!sort_downstream_asc,'Heating Values'!sort_downstream_desc,'Heating Values'!sort_API_asc,'Heating Values'!sort_API_desc,'Heating Values'!sort_emissionsMJ_asc,'Heating Values'!sort_emissionsMJ_desc,'Heating Values'!sort_emissionsUSD_asc,'Heating Values'!sort_EmissionsUSD_desc,'Heating Values'!sort_EROEI_asc,'Heating Values'!sort_EROEI_desc,'Heating Values'!sort_Class_desc,'Heating Values'!sort_regions_asc)</definedName>
    <definedName name="BarSeries" localSheetId="6">CHOOSE(IF(ISBLANK(#REF!),1,MATCH(#REF!,[2]!Table6[Types of Sort],)),'Oil &amp; Gas Journal Crude Prices'!valuesEmissions,'Oil &amp; Gas Journal Crude Prices'!sort_emissions_asc,'Oil &amp; Gas Journal Crude Prices'!sort_emissions_desc,'Oil &amp; Gas Journal Crude Prices'!sort_upstream_asc,'Oil &amp; Gas Journal Crude Prices'!sort_upstream_desc,'Oil &amp; Gas Journal Crude Prices'!sort_midstream_asc,'Oil &amp; Gas Journal Crude Prices'!sort_midstream_desc,'Oil &amp; Gas Journal Crude Prices'!sort_downstream_asc,'Oil &amp; Gas Journal Crude Prices'!sort_downstream_desc,'Oil &amp; Gas Journal Crude Prices'!sort_API_asc,'Oil &amp; Gas Journal Crude Prices'!sort_API_desc,'Oil &amp; Gas Journal Crude Prices'!sort_emissionsMJ_asc,'Oil &amp; Gas Journal Crude Prices'!sort_emissionsMJ_desc,'Oil &amp; Gas Journal Crude Prices'!sort_emissionsUSD_asc,'Oil &amp; Gas Journal Crude Prices'!sort_EmissionsUSD_desc,'Oil &amp; Gas Journal Crude Prices'!sort_EROEI_asc,'Oil &amp; Gas Journal Crude Prices'!sort_EROEI_desc,'Oil &amp; Gas Journal Crude Prices'!sort_Class_desc,'Oil &amp; Gas Journal Crude Prices'!sort_regions_asc)</definedName>
    <definedName name="BarSeries" localSheetId="2">CHOOSE(IF(ISBLANK(#REF!),1,MATCH(#REF!,[3]!Table6[Types of Sort],)),'Petcoke Calculations'!valuesEmissions,'Petcoke Calculations'!sort_emissions_asc,'Petcoke Calculations'!sort_emissions_desc,'Petcoke Calculations'!sort_upstream_asc,'Petcoke Calculations'!sort_upstream_desc,'Petcoke Calculations'!sort_midstream_asc,'Petcoke Calculations'!sort_midstream_desc,'Petcoke Calculations'!sort_downstream_asc,'Petcoke Calculations'!sort_downstream_desc,'Petcoke Calculations'!sort_API_asc,'Petcoke Calculations'!sort_API_desc,'Petcoke Calculations'!sort_emissionsMJ_asc,'Petcoke Calculations'!sort_emissionsMJ_desc,'Petcoke Calculations'!sort_emissionsUSD_asc,'Petcoke Calculations'!sort_EmissionsUSD_desc,'Petcoke Calculations'!sort_EROEI_asc,'Petcoke Calculations'!sort_EROEI_desc,'Petcoke Calculations'!sort_Class_desc,'Petcoke Calculations'!sort_regions_asc)</definedName>
    <definedName name="BarSeries">CHOOSE(IF(ISBLANK(#REF!),1,MATCH(#REF!,Table6[Types of Sort],)),valuesEmissions,sort_emissions_asc,sort_emissions_desc,sort_upstream_asc,sort_upstream_desc,sort_midstream_asc,sort_midstream_desc,sort_downstream_asc,sort_downstream_desc,sort_API_asc,sort_API_desc,sort_emissionsMJ_asc,sort_emissionsMJ_desc,sort_emissionsUSD_asc,sort_EmissionsUSD_desc,sort_EROEI_asc,sort_EROEI_desc,sort_Class_desc,sort_regions_asc)</definedName>
    <definedName name="cap_factor">[4]Input_Sheet_Template!$C$21</definedName>
    <definedName name="CokingRefineryConfig">[1]CokingRefineryPFD!$E$8</definedName>
    <definedName name="dynamicOffset">'[1]Assay Inventory'!$T$5</definedName>
    <definedName name="Feed_CO2_MTpY">[4]Results!$D$86</definedName>
    <definedName name="HydroRefineryConfig">'[1]HydroRefineryPFD '!$E$9</definedName>
    <definedName name="labelsAPI" localSheetId="4">OFFSET('Heating Values'!valuesAPI,-5,,)</definedName>
    <definedName name="labelsAPI" localSheetId="6">OFFSET('Oil &amp; Gas Journal Crude Prices'!valuesAPI,-5,,)</definedName>
    <definedName name="labelsAPI" localSheetId="2">OFFSET('Petcoke Calculations'!valuesAPI,-5,,)</definedName>
    <definedName name="labelsAPI">OFFSET(valuesAPI,-5,,)</definedName>
    <definedName name="labelsClass" localSheetId="4">OFFSET('Heating Values'!valuesClass,-17,,)</definedName>
    <definedName name="labelsClass" localSheetId="6">OFFSET('Oil &amp; Gas Journal Crude Prices'!valuesClass,-17,,)</definedName>
    <definedName name="labelsClass" localSheetId="2">OFFSET('Petcoke Calculations'!valuesClass,-17,,)</definedName>
    <definedName name="labelsClass">OFFSET(valuesClass,-17,,)</definedName>
    <definedName name="labelsEmissions" localSheetId="4">OFFSET('Heating Values'!valuesEmissions,-22,,)</definedName>
    <definedName name="labelsEmissions" localSheetId="6">OFFSET('Oil &amp; Gas Journal Crude Prices'!valuesEmissions,-22,,)</definedName>
    <definedName name="labelsEmissions" localSheetId="2">OFFSET('Petcoke Calculations'!valuesEmissions,-22,,)</definedName>
    <definedName name="labelsEmissions">OFFSET(valuesEmissions,-22,,)</definedName>
    <definedName name="labelsEmissionsDown" localSheetId="4">OFFSET('Heating Values'!valuesEmissionsDown,-1084,,)</definedName>
    <definedName name="labelsEmissionsDown" localSheetId="6">OFFSET('Oil &amp; Gas Journal Crude Prices'!valuesEmissionsDown,-1084,,)</definedName>
    <definedName name="labelsEmissionsDown" localSheetId="2">OFFSET('Petcoke Calculations'!valuesEmissionsDown,-1084,,)</definedName>
    <definedName name="labelsEmissionsDown">OFFSET(valuesEmissionsDown,-1084,,)</definedName>
    <definedName name="labelsEmissionsMid" localSheetId="4">OFFSET('Heating Values'!valuesEmissionsMid,-1081,,)</definedName>
    <definedName name="labelsEmissionsMid" localSheetId="6">OFFSET('Oil &amp; Gas Journal Crude Prices'!valuesEmissionsMid,-1081,,)</definedName>
    <definedName name="labelsEmissionsMid" localSheetId="2">OFFSET('Petcoke Calculations'!valuesEmissionsMid,-1081,,)</definedName>
    <definedName name="labelsEmissionsMid">OFFSET(valuesEmissionsMid,-1081,,)</definedName>
    <definedName name="labelsEmissionsMJ" localSheetId="4">OFFSET('Heating Values'!valuesEmissionsMJ,-1103,,)</definedName>
    <definedName name="labelsEmissionsMJ" localSheetId="6">OFFSET('Oil &amp; Gas Journal Crude Prices'!valuesEmissionsMJ,-1103,,)</definedName>
    <definedName name="labelsEmissionsMJ" localSheetId="2">OFFSET('Petcoke Calculations'!valuesEmissionsMJ,-1103,,)</definedName>
    <definedName name="labelsEmissionsMJ">OFFSET(valuesEmissionsMJ,-1103,,)</definedName>
    <definedName name="labelsEmissionsUp" localSheetId="4">OFFSET('Heating Values'!valuesEmissionsUp,-1080,,)</definedName>
    <definedName name="labelsEmissionsUp" localSheetId="6">OFFSET('Oil &amp; Gas Journal Crude Prices'!valuesEmissionsUp,-1080,,)</definedName>
    <definedName name="labelsEmissionsUp" localSheetId="2">OFFSET('Petcoke Calculations'!valuesEmissionsUp,-1080,,)</definedName>
    <definedName name="labelsEmissionsUp">OFFSET(valuesEmissionsUp,-1080,,)</definedName>
    <definedName name="labelsEmissionsUSD" localSheetId="4">OFFSET('Heating Values'!valuesEmissionsUSD,-1120,,)</definedName>
    <definedName name="labelsEmissionsUSD" localSheetId="6">OFFSET('Oil &amp; Gas Journal Crude Prices'!valuesEmissionsUSD,-1120,,)</definedName>
    <definedName name="labelsEmissionsUSD" localSheetId="2">OFFSET('Petcoke Calculations'!valuesEmissionsUSD,-1120,,)</definedName>
    <definedName name="labelsEmissionsUSD">OFFSET(valuesEmissionsUSD,-1120,,)</definedName>
    <definedName name="labelsEROEI" localSheetId="4">OFFSET('Heating Values'!valuesEROEI,-1129,,)</definedName>
    <definedName name="labelsEROEI" localSheetId="6">OFFSET('Oil &amp; Gas Journal Crude Prices'!valuesEROEI,-1129,,)</definedName>
    <definedName name="labelsEROEI" localSheetId="2">OFFSET('Petcoke Calculations'!valuesEROEI,-1129,,)</definedName>
    <definedName name="labelsEROEI">OFFSET(valuesEROEI,-1129,,)</definedName>
    <definedName name="OPEMBC" localSheetId="4">'[2]OCI - Phase II'!$G$1796:INDEX('[2]OCI - Phase II'!$G$1796:$XFD$1796,COUNTA('[2]OCI - Phase II'!$G$1796:$XFD$1796))</definedName>
    <definedName name="OPEMBC" localSheetId="6">'[2]OCI - Phase II'!$G$1796:INDEX('[2]OCI - Phase II'!$G$1796:$XFD$1796,COUNTA('[2]OCI - Phase II'!$G$1796:$XFD$1796))</definedName>
    <definedName name="OPEMBC" localSheetId="2">'[3]OCI - Phase II'!$G$1066:INDEX('[3]OCI - Phase II'!$G$1066:$XFD$1066,COUNTA('[3]OCI - Phase II'!$G$1066:$XFD$1066))</definedName>
    <definedName name="OPEMBC">OCI!$G$671:INDEX(OCI!$G$671:$XFD$671,COUNTA(OCI!$G$671:$XFD$671))</definedName>
    <definedName name="OPEMDCoke" localSheetId="4">'[2]OCI - Phase II'!$G$1795:INDEX('[2]OCI - Phase II'!$G$1795:$XFD$1795,COUNTA('[2]OCI - Phase II'!$G$1795:$XFD$1795))</definedName>
    <definedName name="OPEMDCoke" localSheetId="6">'[2]OCI - Phase II'!$G$1795:INDEX('[2]OCI - Phase II'!$G$1795:$XFD$1795,COUNTA('[2]OCI - Phase II'!$G$1795:$XFD$1795))</definedName>
    <definedName name="OPEMDCoke" localSheetId="2">'[3]OCI - Phase II'!$G$1065:INDEX('[3]OCI - Phase II'!$G$1065:$XFD$1065,COUNTA('[3]OCI - Phase II'!$G$1065:$XFD$1065))</definedName>
    <definedName name="OPEMDCoke">OCI!$G$670:INDEX(OCI!$G$670:$XFD$670,COUNTA(OCI!$G$670:$XFD$670))</definedName>
    <definedName name="OPEMDiesel" localSheetId="4">'[2]OCI - Phase II'!$G$1793:INDEX('[2]OCI - Phase II'!$G$1793:$XFD$1793,COUNTA('[2]OCI - Phase II'!$G$1793:$XFD$1793))</definedName>
    <definedName name="OPEMDiesel" localSheetId="6">'[2]OCI - Phase II'!$G$1793:INDEX('[2]OCI - Phase II'!$G$1793:$XFD$1793,COUNTA('[2]OCI - Phase II'!$G$1793:$XFD$1793))</definedName>
    <definedName name="OPEMDiesel" localSheetId="2">'[3]OCI - Phase II'!$G$1063:INDEX('[3]OCI - Phase II'!$G$1063:$XFD$1063,COUNTA('[3]OCI - Phase II'!$G$1063:$XFD$1063))</definedName>
    <definedName name="OPEMDiesel">OCI!$G$668:INDEX(OCI!$G$668:$XFD$668,COUNTA(OCI!$G$668:$XFD$668))</definedName>
    <definedName name="OPEMFuelOil" localSheetId="4">'[2]OCI - Phase II'!$G$1794:INDEX('[2]OCI - Phase II'!$G$1794:$XFD$1794,COUNTA('[2]OCI - Phase II'!$G$1794:$XFD$1794))</definedName>
    <definedName name="OPEMFuelOil" localSheetId="6">'[2]OCI - Phase II'!$G$1794:INDEX('[2]OCI - Phase II'!$G$1794:$XFD$1794,COUNTA('[2]OCI - Phase II'!$G$1794:$XFD$1794))</definedName>
    <definedName name="OPEMFuelOil" localSheetId="2">'[3]OCI - Phase II'!$G$1064:INDEX('[3]OCI - Phase II'!$G$1064:$XFD$1064,COUNTA('[3]OCI - Phase II'!$G$1064:$XFD$1064))</definedName>
    <definedName name="OPEMFuelOil">OCI!$G$669:INDEX(OCI!$G$669:$XFD$669,COUNTA(OCI!$G$669:$XFD$669))</definedName>
    <definedName name="OPEMGas" localSheetId="4">'[2]OCI - Phase II'!$G$1791:INDEX('[2]OCI - Phase II'!$G$1791:$XFD$1791,COUNTA('[2]OCI - Phase II'!$G$1791:$XFD$1791))</definedName>
    <definedName name="OPEMGas" localSheetId="6">'[2]OCI - Phase II'!$G$1791:INDEX('[2]OCI - Phase II'!$G$1791:$XFD$1791,COUNTA('[2]OCI - Phase II'!$G$1791:$XFD$1791))</definedName>
    <definedName name="OPEMGas" localSheetId="2">'[3]OCI - Phase II'!$G$1061:INDEX('[3]OCI - Phase II'!$G$1061:$XFD$1061,COUNTA('[3]OCI - Phase II'!$G$1061:$XFD$1061))</definedName>
    <definedName name="OPEMGas">OCI!$G$666:INDEX(OCI!$G$666:$XFD$666,COUNTA(OCI!$G$666:$XFD$666))</definedName>
    <definedName name="OPEMJet" localSheetId="4">'[2]OCI - Phase II'!$G$1792:INDEX('[2]OCI - Phase II'!$G$1792:$XFD$1792,COUNTA('[2]OCI - Phase II'!$G$1792:$XFD$1792))</definedName>
    <definedName name="OPEMJet" localSheetId="6">'[2]OCI - Phase II'!$G$1792:INDEX('[2]OCI - Phase II'!$G$1792:$XFD$1792,COUNTA('[2]OCI - Phase II'!$G$1792:$XFD$1792))</definedName>
    <definedName name="OPEMJet" localSheetId="2">'[3]OCI - Phase II'!$G$1062:INDEX('[3]OCI - Phase II'!$G$1062:$XFD$1062,COUNTA('[3]OCI - Phase II'!$G$1062:$XFD$1062))</definedName>
    <definedName name="OPEMJet">OCI!$G$667:INDEX(OCI!$G$667:$XFD$667,COUNTA(OCI!$G$667:$XFD$667))</definedName>
    <definedName name="OPEMLightEnds" localSheetId="4">'[2]OCI - Phase II'!#REF!:INDEX('[2]OCI - Phase II'!#REF!,COUNTA('[2]OCI - Phase II'!#REF!))</definedName>
    <definedName name="OPEMLightEnds" localSheetId="6">'[2]OCI - Phase II'!#REF!:INDEX('[2]OCI - Phase II'!#REF!,COUNTA('[2]OCI - Phase II'!#REF!))</definedName>
    <definedName name="OPEMLightEnds" localSheetId="2">'[3]OCI - Phase II'!$G$1067:INDEX('[3]OCI - Phase II'!$G$1067:$XFD$1067,COUNTA('[3]OCI - Phase II'!$G$1067:$XFD$1067))</definedName>
    <definedName name="OPEMLightEnds">OCI!#REF!:INDEX(OCI!#REF!,COUNTA(OCI!#REF!))</definedName>
    <definedName name="OPEMTransport" localSheetId="4">'[2]OCI - Phase II'!$G$1810:INDEX('[2]OCI - Phase II'!$G$1810:$XFD$1810,COUNTA('[2]OCI - Phase II'!$G$1810:$XFD$1810))</definedName>
    <definedName name="OPEMTransport" localSheetId="6">'[2]OCI - Phase II'!$G$1810:INDEX('[2]OCI - Phase II'!$G$1810:$XFD$1810,COUNTA('[2]OCI - Phase II'!$G$1810:$XFD$1810))</definedName>
    <definedName name="OPEMTransport" localSheetId="2">'[3]OCI - Phase II'!$G$1078:INDEX('[3]OCI - Phase II'!$G$1078:$XFD$1078,COUNTA('[3]OCI - Phase II'!$G$1078:$XFD$1078))</definedName>
    <definedName name="OPEMTransport">OCI!$G$685:INDEX(OCI!$G$685:$XFD$685,COUNTA(OCI!$G$685:$XFD$685))</definedName>
    <definedName name="OPEMUCoke" localSheetId="4">'[2]OCI - Phase II'!$G$1797:INDEX('[2]OCI - Phase II'!$G$1797:$XFD$1797,COUNTA('[2]OCI - Phase II'!$G$1797:$XFD$1797))</definedName>
    <definedName name="OPEMUCoke" localSheetId="6">'[2]OCI - Phase II'!$G$1797:INDEX('[2]OCI - Phase II'!$G$1797:$XFD$1797,COUNTA('[2]OCI - Phase II'!$G$1797:$XFD$1797))</definedName>
    <definedName name="OPEMUCoke" localSheetId="2">'[3]OCI - Phase II'!$G$1068:INDEX('[3]OCI - Phase II'!$G$1068:$XFD$1068,COUNTA('[3]OCI - Phase II'!$G$1068:$XFD$1068))</definedName>
    <definedName name="OPEMUCoke">OCI!$G$672:INDEX(OCI!$G$672:$XFD$672,COUNTA(OCI!$G$672:$XFD$672))</definedName>
    <definedName name="OPGEEDiluent" localSheetId="4">'[2]OCI - Phase II'!$G$432:INDEX('[2]OCI - Phase II'!$G$432:$XFD$432,COUNTA('[2]OCI - Phase II'!$G$432:$XFD$432))</definedName>
    <definedName name="OPGEEDiluent" localSheetId="6">'[2]OCI - Phase II'!$G$432:INDEX('[2]OCI - Phase II'!$G$432:$XFD$432,COUNTA('[2]OCI - Phase II'!$G$432:$XFD$432))</definedName>
    <definedName name="OPGEEDiluent" localSheetId="2">'[3]OCI - Phase II'!$G$430:INDEX('[3]OCI - Phase II'!$G$430:$XFD$430,COUNTA('[3]OCI - Phase II'!$G$430:$XFD$430))</definedName>
    <definedName name="OPGEEDiluent">OCI!$G$430:INDEX(OCI!$G$430:$XFD$430,COUNTA(OCI!$G$430:$XFD$430))</definedName>
    <definedName name="OPGEEDrilling" localSheetId="4">'[2]OCI - Phase II'!$G$425:INDEX('[2]OCI - Phase II'!$G$425:$XFD$425,COUNTA('[2]OCI - Phase II'!$G$425:$XFD$425))</definedName>
    <definedName name="OPGEEDrilling" localSheetId="6">'[2]OCI - Phase II'!$G$425:INDEX('[2]OCI - Phase II'!$G$425:$XFD$425,COUNTA('[2]OCI - Phase II'!$G$425:$XFD$425))</definedName>
    <definedName name="OPGEEDrilling" localSheetId="2">'[3]OCI - Phase II'!$G$423:INDEX('[3]OCI - Phase II'!$G$423:$XFD$423,COUNTA('[3]OCI - Phase II'!$G$423:$XFD$423))</definedName>
    <definedName name="OPGEEDrilling">OCI!$G$423:INDEX(OCI!$G$423:$XFD$423,COUNTA(OCI!$G$423:$XFD$423))</definedName>
    <definedName name="OPGEEExploration" localSheetId="4">'[2]OCI - Phase II'!$G$424:INDEX('[2]OCI - Phase II'!$G$424:$XFD$424,COUNTA('[2]OCI - Phase II'!$G$424:$XFD$424))</definedName>
    <definedName name="OPGEEExploration" localSheetId="6">'[2]OCI - Phase II'!$G$424:INDEX('[2]OCI - Phase II'!$G$424:$XFD$424,COUNTA('[2]OCI - Phase II'!$G$424:$XFD$424))</definedName>
    <definedName name="OPGEEExploration" localSheetId="2">'[3]OCI - Phase II'!$G$422:INDEX('[3]OCI - Phase II'!$G$422:$XFD$422,COUNTA('[3]OCI - Phase II'!$G$422:$XFD$422))</definedName>
    <definedName name="OPGEEExploration">OCI!$G$422:INDEX(OCI!$G$422:$XFD$422,COUNTA(OCI!$G$422:$XFD$422))</definedName>
    <definedName name="OPGEEMaintenance" localSheetId="4">'[2]OCI - Phase II'!$G$429:INDEX('[2]OCI - Phase II'!$G$429:$XFD$429,COUNTA('[2]OCI - Phase II'!$G$429:$XFD$429))</definedName>
    <definedName name="OPGEEMaintenance" localSheetId="6">'[2]OCI - Phase II'!$G$429:INDEX('[2]OCI - Phase II'!$G$429:$XFD$429,COUNTA('[2]OCI - Phase II'!$G$429:$XFD$429))</definedName>
    <definedName name="OPGEEMaintenance" localSheetId="2">'[3]OCI - Phase II'!$G$427:INDEX('[3]OCI - Phase II'!$G$427:$XFD$427,COUNTA('[3]OCI - Phase II'!$G$427:$XFD$427))</definedName>
    <definedName name="OPGEEMaintenance">OCI!$G$427:INDEX(OCI!$G$427:$XFD$427,COUNTA(OCI!$G$427:$XFD$427))</definedName>
    <definedName name="OPGEEMisc" localSheetId="4">'[2]OCI - Phase II'!$G$433:INDEX('[2]OCI - Phase II'!$G$433:$XFD$433,COUNTA('[2]OCI - Phase II'!$G$433:$XFD$433))</definedName>
    <definedName name="OPGEEMisc" localSheetId="6">'[2]OCI - Phase II'!$G$433:INDEX('[2]OCI - Phase II'!$G$433:$XFD$433,COUNTA('[2]OCI - Phase II'!$G$433:$XFD$433))</definedName>
    <definedName name="OPGEEMisc" localSheetId="2">'[3]OCI - Phase II'!$G$431:INDEX('[3]OCI - Phase II'!$G$431:$XFD$431,COUNTA('[3]OCI - Phase II'!$G$431:$XFD$431))</definedName>
    <definedName name="OPGEEMisc">OCI!$G$431:INDEX(OCI!$G$431:$XFD$431,COUNTA(OCI!$G$431:$XFD$431))</definedName>
    <definedName name="OPGEEOffsite" localSheetId="4">'[2]OCI - Phase II'!$G$435:INDEX('[2]OCI - Phase II'!$G$435:$XFD$435,COUNTA('[2]OCI - Phase II'!$G$435:$XFD$435))</definedName>
    <definedName name="OPGEEOffsite" localSheetId="6">'[2]OCI - Phase II'!$G$435:INDEX('[2]OCI - Phase II'!$G$435:$XFD$435,COUNTA('[2]OCI - Phase II'!$G$435:$XFD$435))</definedName>
    <definedName name="OPGEEOffsite" localSheetId="2">'[3]OCI - Phase II'!$G$433:INDEX('[3]OCI - Phase II'!$G$433:$XFD$433,COUNTA('[3]OCI - Phase II'!$G$433:$XFD$433))</definedName>
    <definedName name="OPGEEOffsite">OCI!$G$433:INDEX(OCI!$G$433:$XFD$433,COUNTA(OCI!$G$433:$XFD$433))</definedName>
    <definedName name="OPGEEProcessing" localSheetId="4">'[2]OCI - Phase II'!$G$427:INDEX('[2]OCI - Phase II'!$G$427:$XFD$427,COUNTA('[2]OCI - Phase II'!$G$427:$XFD$427))</definedName>
    <definedName name="OPGEEProcessing" localSheetId="6">'[2]OCI - Phase II'!$G$427:INDEX('[2]OCI - Phase II'!$G$427:$XFD$427,COUNTA('[2]OCI - Phase II'!$G$427:$XFD$427))</definedName>
    <definedName name="OPGEEProcessing" localSheetId="2">'[3]OCI - Phase II'!$G$425:INDEX('[3]OCI - Phase II'!$G$425:$XFD$425,COUNTA('[3]OCI - Phase II'!$G$425:$XFD$425))</definedName>
    <definedName name="OPGEEProcessing">OCI!$G$425:INDEX(OCI!$G$425:$XFD$425,COUNTA(OCI!$G$425:$XFD$425))</definedName>
    <definedName name="OPGEEProduction" localSheetId="4">'[2]OCI - Phase II'!$G$426:INDEX('[2]OCI - Phase II'!$G$426:$XFD$426,COUNTA('[2]OCI - Phase II'!$G$426:$XFD$426))</definedName>
    <definedName name="OPGEEProduction" localSheetId="6">'[2]OCI - Phase II'!$G$426:INDEX('[2]OCI - Phase II'!$G$426:$XFD$426,COUNTA('[2]OCI - Phase II'!$G$426:$XFD$426))</definedName>
    <definedName name="OPGEEProduction" localSheetId="2">'[3]OCI - Phase II'!$G$424:INDEX('[3]OCI - Phase II'!$G$424:$XFD$424,COUNTA('[3]OCI - Phase II'!$G$424:$XFD$424))</definedName>
    <definedName name="OPGEEProduction">OCI!$G$424:INDEX(OCI!$G$424:$XFD$424,COUNTA(OCI!$G$424:$XFD$424))</definedName>
    <definedName name="OPGEETransport" localSheetId="4">'[2]OCI - Phase II'!$G$434:INDEX('[2]OCI - Phase II'!$G$434:$XFD$434,COUNTA('[2]OCI - Phase II'!$G$434:$XFD$434))</definedName>
    <definedName name="OPGEETransport" localSheetId="6">'[2]OCI - Phase II'!$G$434:INDEX('[2]OCI - Phase II'!$G$434:$XFD$434,COUNTA('[2]OCI - Phase II'!$G$434:$XFD$434))</definedName>
    <definedName name="OPGEETransport" localSheetId="2">'[3]OCI - Phase II'!$G$432:INDEX('[3]OCI - Phase II'!$G$432:$XFD$432,COUNTA('[3]OCI - Phase II'!$G$432:$XFD$432))</definedName>
    <definedName name="OPGEETransport">OCI!$G$432:INDEX(OCI!$G$432:$XFD$432,COUNTA(OCI!$G$432:$XFD$432))</definedName>
    <definedName name="OPGEEUpgrading" localSheetId="4">'[2]OCI - Phase II'!$G$428:INDEX('[2]OCI - Phase II'!$G$428:$XFD$428,COUNTA('[2]OCI - Phase II'!$G$428:$XFD$428))</definedName>
    <definedName name="OPGEEUpgrading" localSheetId="6">'[2]OCI - Phase II'!$G$428:INDEX('[2]OCI - Phase II'!$G$428:$XFD$428,COUNTA('[2]OCI - Phase II'!$G$428:$XFD$428))</definedName>
    <definedName name="OPGEEUpgrading" localSheetId="2">'[3]OCI - Phase II'!$G$426:INDEX('[3]OCI - Phase II'!$G$426:$XFD$426,COUNTA('[3]OCI - Phase II'!$G$426:$XFD$426))</definedName>
    <definedName name="OPGEEUpgrading">OCI!$G$426:INDEX(OCI!$G$426:$XFD$426,COUNTA(OCI!$G$426:$XFD$426))</definedName>
    <definedName name="OPGEEVFF" localSheetId="4">'[2]OCI - Phase II'!$G$431:INDEX('[2]OCI - Phase II'!$G$431:$XFD$431,COUNTA('[2]OCI - Phase II'!$G$431:$XFD$431))</definedName>
    <definedName name="OPGEEVFF" localSheetId="6">'[2]OCI - Phase II'!$G$431:INDEX('[2]OCI - Phase II'!$G$431:$XFD$431,COUNTA('[2]OCI - Phase II'!$G$431:$XFD$431))</definedName>
    <definedName name="OPGEEVFF" localSheetId="2">'[3]OCI - Phase II'!$G$429:INDEX('[3]OCI - Phase II'!$G$429:$XFD$429,COUNTA('[3]OCI - Phase II'!$G$429:$XFD$429))</definedName>
    <definedName name="OPGEEVFF">OCI!$G$429:INDEX(OCI!$G$429:$XFD$429,COUNTA(OCI!$G$429:$XFD$429))</definedName>
    <definedName name="OPGEEWaste" localSheetId="4">'[2]OCI - Phase II'!$G$430:INDEX('[2]OCI - Phase II'!$G$430:$XFD$430,COUNTA('[2]OCI - Phase II'!$G$430:$XFD$430))</definedName>
    <definedName name="OPGEEWaste" localSheetId="6">'[2]OCI - Phase II'!$G$430:INDEX('[2]OCI - Phase II'!$G$430:$XFD$430,COUNTA('[2]OCI - Phase II'!$G$430:$XFD$430))</definedName>
    <definedName name="OPGEEWaste" localSheetId="2">'[3]OCI - Phase II'!$G$428:INDEX('[3]OCI - Phase II'!$G$428:$XFD$428,COUNTA('[3]OCI - Phase II'!$G$428:$XFD$428))</definedName>
    <definedName name="OPGEEWaste">OCI!$G$428:INDEX(OCI!$G$428:$XFD$428,COUNTA(OCI!$G$428:$XFD$428))</definedName>
    <definedName name="output_kgyear">[4]Input_Sheet_Template!$C$24</definedName>
    <definedName name="PRELIMAllHeat" localSheetId="4">SUM('Heating Values'!PRELIMH1,'Heating Values'!PRELIMH2,'Heating Values'!PRELIMH3,'Heating Values'!PRELIMH4,'Heating Values'!PRELIMH5,'Heating Values'!PRELIMH6,'Heating Values'!PRELIMH7)</definedName>
    <definedName name="PRELIMAllHeat" localSheetId="6">SUM('Oil &amp; Gas Journal Crude Prices'!PRELIMH1,'Oil &amp; Gas Journal Crude Prices'!PRELIMH2,'Oil &amp; Gas Journal Crude Prices'!PRELIMH3,'Oil &amp; Gas Journal Crude Prices'!PRELIMH4,'Oil &amp; Gas Journal Crude Prices'!PRELIMH5,'Oil &amp; Gas Journal Crude Prices'!PRELIMH6,'Oil &amp; Gas Journal Crude Prices'!PRELIMH7)</definedName>
    <definedName name="PRELIMAllHeat" localSheetId="2">SUM('Petcoke Calculations'!PRELIMH1,'Petcoke Calculations'!PRELIMH2,'Petcoke Calculations'!PRELIMH3,'Petcoke Calculations'!PRELIMH4,'Petcoke Calculations'!PRELIMH5,'Petcoke Calculations'!PRELIMH6,'Petcoke Calculations'!PRELIMH7)</definedName>
    <definedName name="PRELIMAllHeat">SUM(PRELIMH1,PRELIMH2,PRELIMH3,PRELIMH4,PRELIMH5,PRELIMH6,PRELIMH7)</definedName>
    <definedName name="PRELIMElectricity" localSheetId="4">'[2]OCI - Phase II'!$G$1091:INDEX('[2]OCI - Phase II'!$G$1091:$XFD$1091,COUNTA('[2]OCI - Phase II'!$G$1091:$XFD$1091))</definedName>
    <definedName name="PRELIMElectricity" localSheetId="6">'[2]OCI - Phase II'!$G$1091:INDEX('[2]OCI - Phase II'!$G$1091:$XFD$1091,COUNTA('[2]OCI - Phase II'!$G$1091:$XFD$1091))</definedName>
    <definedName name="PRELIMElectricity" localSheetId="2">'[3]OCI - Phase II'!$G$1014:INDEX('[3]OCI - Phase II'!$G$1014:$XFD$1014,COUNTA('[3]OCI - Phase II'!$G$1014:$XFD$1014))</definedName>
    <definedName name="PRELIMElectricity">OCI!$G$621:INDEX(OCI!$G$621:$XFD$621,COUNTA(OCI!$G$621:$XFD$621))</definedName>
    <definedName name="PRELIMExcess_of_RFG" localSheetId="4">'[2]OCI - Phase II'!$G$1109:INDEX('[2]OCI - Phase II'!$G$1109:$XFD$1109,COUNTA('[2]OCI - Phase II'!$G$1109:$XFD$1109))</definedName>
    <definedName name="PRELIMExcess_of_RFG" localSheetId="6">'[2]OCI - Phase II'!$G$1109:INDEX('[2]OCI - Phase II'!$G$1109:$XFD$1109,COUNTA('[2]OCI - Phase II'!$G$1109:$XFD$1109))</definedName>
    <definedName name="PRELIMExcess_of_RFG" localSheetId="2">'[3]OCI - Phase II'!$G$1032:INDEX('[3]OCI - Phase II'!$G$1032:$XFD$1032,COUNTA('[3]OCI - Phase II'!$G$1032:$XFD$1032))</definedName>
    <definedName name="PRELIMExcess_of_RFG">OCI!$G$639:INDEX(OCI!$G$639:$XFD$639,COUNTA(OCI!$G$639:$XFD$639))</definedName>
    <definedName name="PRELIMFCC_Cat._Regeneration" localSheetId="4">'[2]OCI - Phase II'!$G$1108:INDEX('[2]OCI - Phase II'!$G$1108:$XFD$1108,COUNTA('[2]OCI - Phase II'!$G$1108:$XFD$1108))</definedName>
    <definedName name="PRELIMFCC_Cat._Regeneration" localSheetId="6">'[2]OCI - Phase II'!$G$1108:INDEX('[2]OCI - Phase II'!$G$1108:$XFD$1108,COUNTA('[2]OCI - Phase II'!$G$1108:$XFD$1108))</definedName>
    <definedName name="PRELIMFCC_Cat._Regeneration" localSheetId="2">'[3]OCI - Phase II'!$G$1031:INDEX('[3]OCI - Phase II'!$G$1031:$XFD$1031,COUNTA('[3]OCI - Phase II'!$G$1031:$XFD$1031))</definedName>
    <definedName name="PRELIMFCC_Cat._Regeneration">OCI!$G$638:INDEX(OCI!$G$638:$XFD$638,COUNTA(OCI!$G$638:$XFD$638))</definedName>
    <definedName name="PRELIMH1" localSheetId="4">'[2]OCI - Phase II'!$G$1100:INDEX('[2]OCI - Phase II'!$G$1100:$XFD$1100,COUNTA('[2]OCI - Phase II'!$G$1100:$XFD$1100))</definedName>
    <definedName name="PRELIMH1" localSheetId="6">'[2]OCI - Phase II'!$G$1100:INDEX('[2]OCI - Phase II'!$G$1100:$XFD$1100,COUNTA('[2]OCI - Phase II'!$G$1100:$XFD$1100))</definedName>
    <definedName name="PRELIMH1" localSheetId="2">'[3]OCI - Phase II'!$G$1023:INDEX('[3]OCI - Phase II'!$G$1023:$XFD$1023,COUNTA('[3]OCI - Phase II'!$G$1023:$XFD$1023))</definedName>
    <definedName name="PRELIMH1">OCI!$G$630:INDEX(OCI!$G$630:$XFD$630,COUNTA(OCI!$G$630:$XFD$630))</definedName>
    <definedName name="PRELIMH2" localSheetId="4">'[2]OCI - Phase II'!$G$1101:INDEX('[2]OCI - Phase II'!$G$1101:$XFD$1101,COUNTA('[2]OCI - Phase II'!$G$1101:$XFD$1101))</definedName>
    <definedName name="PRELIMH2" localSheetId="6">'[2]OCI - Phase II'!$G$1101:INDEX('[2]OCI - Phase II'!$G$1101:$XFD$1101,COUNTA('[2]OCI - Phase II'!$G$1101:$XFD$1101))</definedName>
    <definedName name="PRELIMH2" localSheetId="2">'[3]OCI - Phase II'!$G$1024:INDEX('[3]OCI - Phase II'!$G$1024:$XFD$1024,COUNTA('[3]OCI - Phase II'!$G$1024:$XFD$1024))</definedName>
    <definedName name="PRELIMH2">OCI!$G$631:INDEX(OCI!$G$631:$XFD$631,COUNTA(OCI!$G$631:$XFD$631))</definedName>
    <definedName name="PRELIMH3" localSheetId="4">'[2]OCI - Phase II'!$G$1102:INDEX('[2]OCI - Phase II'!$G$1102:$XFD$1102,COUNTA('[2]OCI - Phase II'!$G$1102:$XFD$1102))</definedName>
    <definedName name="PRELIMH3" localSheetId="6">'[2]OCI - Phase II'!$G$1102:INDEX('[2]OCI - Phase II'!$G$1102:$XFD$1102,COUNTA('[2]OCI - Phase II'!$G$1102:$XFD$1102))</definedName>
    <definedName name="PRELIMH3" localSheetId="2">'[3]OCI - Phase II'!$G$1025:INDEX('[3]OCI - Phase II'!$G$1025:$XFD$1025,COUNTA('[3]OCI - Phase II'!$G$1025:$XFD$1025))</definedName>
    <definedName name="PRELIMH3">OCI!$G$632:INDEX(OCI!$G$632:$XFD$632,COUNTA(OCI!$G$632:$XFD$632))</definedName>
    <definedName name="PRELIMH4" localSheetId="4">'[2]OCI - Phase II'!$G$1103:INDEX('[2]OCI - Phase II'!$G$1103:$XFD$1103,COUNTA('[2]OCI - Phase II'!$G$1103:$XFD$1103))</definedName>
    <definedName name="PRELIMH4" localSheetId="6">'[2]OCI - Phase II'!$G$1103:INDEX('[2]OCI - Phase II'!$G$1103:$XFD$1103,COUNTA('[2]OCI - Phase II'!$G$1103:$XFD$1103))</definedName>
    <definedName name="PRELIMH4" localSheetId="2">'[3]OCI - Phase II'!$G$1026:INDEX('[3]OCI - Phase II'!$G$1026:$XFD$1026,COUNTA('[3]OCI - Phase II'!$G$1026:$XFD$1026))</definedName>
    <definedName name="PRELIMH4">OCI!$G$633:INDEX(OCI!$G$633:$XFD$633,COUNTA(OCI!$G$633:$XFD$633))</definedName>
    <definedName name="PRELIMH5" localSheetId="4">'[2]OCI - Phase II'!$G$1104:INDEX('[2]OCI - Phase II'!$G$1104:$XFD$1104,COUNTA('[2]OCI - Phase II'!$G$1104:$XFD$1104))</definedName>
    <definedName name="PRELIMH5" localSheetId="6">'[2]OCI - Phase II'!$G$1104:INDEX('[2]OCI - Phase II'!$G$1104:$XFD$1104,COUNTA('[2]OCI - Phase II'!$G$1104:$XFD$1104))</definedName>
    <definedName name="PRELIMH5" localSheetId="2">'[3]OCI - Phase II'!$G$1027:INDEX('[3]OCI - Phase II'!$G$1027:$XFD$1027,COUNTA('[3]OCI - Phase II'!$G$1027:$XFD$1027))</definedName>
    <definedName name="PRELIMH5">OCI!$G$634:INDEX(OCI!$G$634:$XFD$634,COUNTA(OCI!$G$634:$XFD$634))</definedName>
    <definedName name="PRELIMH6" localSheetId="4">'[2]OCI - Phase II'!$G$1105:INDEX('[2]OCI - Phase II'!$G$1105:$XFD$1105,COUNTA('[2]OCI - Phase II'!$G$1105:$XFD$1105))</definedName>
    <definedName name="PRELIMH6" localSheetId="6">'[2]OCI - Phase II'!$G$1105:INDEX('[2]OCI - Phase II'!$G$1105:$XFD$1105,COUNTA('[2]OCI - Phase II'!$G$1105:$XFD$1105))</definedName>
    <definedName name="PRELIMH6" localSheetId="2">'[3]OCI - Phase II'!$G$1028:INDEX('[3]OCI - Phase II'!$G$1028:$XFD$1028,COUNTA('[3]OCI - Phase II'!$G$1028:$XFD$1028))</definedName>
    <definedName name="PRELIMH6">OCI!$G$635:INDEX(OCI!$G$635:$XFD$635,COUNTA(OCI!$G$635:$XFD$635))</definedName>
    <definedName name="PRELIMH7" localSheetId="4">'[2]OCI - Phase II'!$G$1106:INDEX('[2]OCI - Phase II'!$G$1106:$XFD$1106,COUNTA('[2]OCI - Phase II'!$G$1106:$XFD$1106))</definedName>
    <definedName name="PRELIMH7" localSheetId="6">'[2]OCI - Phase II'!$G$1106:INDEX('[2]OCI - Phase II'!$G$1106:$XFD$1106,COUNTA('[2]OCI - Phase II'!$G$1106:$XFD$1106))</definedName>
    <definedName name="PRELIMH7" localSheetId="2">'[3]OCI - Phase II'!$G$1029:INDEX('[3]OCI - Phase II'!$G$1029:$XFD$1029,COUNTA('[3]OCI - Phase II'!$G$1029:$XFD$1029))</definedName>
    <definedName name="PRELIMH7">OCI!$G$636:INDEX(OCI!$G$636:$XFD$636,COUNTA(OCI!$G$636:$XFD$636))</definedName>
    <definedName name="PRELIMHeatNG" localSheetId="4">'[2]OCI - Phase II'!$G$1094:INDEX('[2]OCI - Phase II'!$G$1094:$XFD$1094,COUNTA('[2]OCI - Phase II'!$G$1094:$XFD$1094))</definedName>
    <definedName name="PRELIMHeatNG" localSheetId="6">'[2]OCI - Phase II'!$G$1094:INDEX('[2]OCI - Phase II'!$G$1094:$XFD$1094,COUNTA('[2]OCI - Phase II'!$G$1094:$XFD$1094))</definedName>
    <definedName name="PRELIMHeatNG" localSheetId="2">'[3]OCI - Phase II'!$G$1017:INDEX('[3]OCI - Phase II'!$G$1017:$XFD$1017,COUNTA('[3]OCI - Phase II'!$G$1017:$XFD$1017))</definedName>
    <definedName name="PRELIMHeatNG">OCI!$G$624:INDEX(OCI!$G$624:$XFD$624,COUNTA(OCI!$G$624:$XFD$624))</definedName>
    <definedName name="PRELIMHeatRFG" localSheetId="4">'[2]OCI - Phase II'!$G$1093:INDEX('[2]OCI - Phase II'!$G$1093:$XFD$1093,COUNTA('[2]OCI - Phase II'!$G$1093:$XFD$1093))</definedName>
    <definedName name="PRELIMHeatRFG" localSheetId="6">'[2]OCI - Phase II'!$G$1093:INDEX('[2]OCI - Phase II'!$G$1093:$XFD$1093,COUNTA('[2]OCI - Phase II'!$G$1093:$XFD$1093))</definedName>
    <definedName name="PRELIMHeatRFG" localSheetId="2">'[3]OCI - Phase II'!$G$1016:INDEX('[3]OCI - Phase II'!$G$1016:$XFD$1016,COUNTA('[3]OCI - Phase II'!$G$1016:$XFD$1016))</definedName>
    <definedName name="PRELIMHeatRFG">OCI!$G$623:INDEX(OCI!$G$623:$XFD$623,COUNTA(OCI!$G$623:$XFD$623))</definedName>
    <definedName name="PRELIMHydrogen_via_CNR" localSheetId="4">'[2]OCI - Phase II'!$G$1107:INDEX('[2]OCI - Phase II'!$G$1107:$XFD$1107,COUNTA('[2]OCI - Phase II'!$G$1107:$XFD$1107))</definedName>
    <definedName name="PRELIMHydrogen_via_CNR" localSheetId="6">'[2]OCI - Phase II'!$G$1107:INDEX('[2]OCI - Phase II'!$G$1107:$XFD$1107,COUNTA('[2]OCI - Phase II'!$G$1107:$XFD$1107))</definedName>
    <definedName name="PRELIMHydrogen_via_CNR" localSheetId="2">'[3]OCI - Phase II'!$G$1030:INDEX('[3]OCI - Phase II'!$G$1030:$XFD$1030,COUNTA('[3]OCI - Phase II'!$G$1030:$XFD$1030))</definedName>
    <definedName name="PRELIMHydrogen_via_CNR">OCI!$G$637:INDEX(OCI!$G$637:$XFD$637,COUNTA(OCI!$G$637:$XFD$637))</definedName>
    <definedName name="PRELIMSteamElec" localSheetId="4">'[2]OCI - Phase II'!$G$1098:INDEX('[2]OCI - Phase II'!$G$1098:$XFD$1098,COUNTA('[2]OCI - Phase II'!$G$1098:$XFD$1098))</definedName>
    <definedName name="PRELIMSteamElec" localSheetId="6">'[2]OCI - Phase II'!$G$1098:INDEX('[2]OCI - Phase II'!$G$1098:$XFD$1098,COUNTA('[2]OCI - Phase II'!$G$1098:$XFD$1098))</definedName>
    <definedName name="PRELIMSteamElec" localSheetId="2">'[3]OCI - Phase II'!$G$1021:INDEX('[3]OCI - Phase II'!$G$1021:$XFD$1021,COUNTA('[3]OCI - Phase II'!$G$1021:$XFD$1021))</definedName>
    <definedName name="PRELIMSteamElec">OCI!$G$628:INDEX(OCI!$G$628:$XFD$628,COUNTA(OCI!$G$628:$XFD$628))</definedName>
    <definedName name="PRELIMSteamNG" localSheetId="4">'[2]OCI - Phase II'!$G$1097:INDEX('[2]OCI - Phase II'!$G$1097:$XFD$1097,COUNTA('[2]OCI - Phase II'!$G$1097:$XFD$1097))</definedName>
    <definedName name="PRELIMSteamNG" localSheetId="6">'[2]OCI - Phase II'!$G$1097:INDEX('[2]OCI - Phase II'!$G$1097:$XFD$1097,COUNTA('[2]OCI - Phase II'!$G$1097:$XFD$1097))</definedName>
    <definedName name="PRELIMSteamNG" localSheetId="2">'[3]OCI - Phase II'!$G$1020:INDEX('[3]OCI - Phase II'!$G$1020:$XFD$1020,COUNTA('[3]OCI - Phase II'!$G$1020:$XFD$1020))</definedName>
    <definedName name="PRELIMSteamNG">OCI!$G$627:INDEX(OCI!$G$627:$XFD$627,COUNTA(OCI!$G$627:$XFD$627))</definedName>
    <definedName name="PRELIMSteamRFG" localSheetId="4">'[2]OCI - Phase II'!$G$1096:INDEX('[2]OCI - Phase II'!$G$1096:$XFD$1096,COUNTA('[2]OCI - Phase II'!$G$1096:$XFD$1096))</definedName>
    <definedName name="PRELIMSteamRFG" localSheetId="6">'[2]OCI - Phase II'!$G$1096:INDEX('[2]OCI - Phase II'!$G$1096:$XFD$1096,COUNTA('[2]OCI - Phase II'!$G$1096:$XFD$1096))</definedName>
    <definedName name="PRELIMSteamRFG" localSheetId="2">'[3]OCI - Phase II'!$G$1019:INDEX('[3]OCI - Phase II'!$G$1019:$XFD$1019,COUNTA('[3]OCI - Phase II'!$G$1019:$XFD$1019))</definedName>
    <definedName name="PRELIMSteamRFG">OCI!$G$626:INDEX(OCI!$G$626:$XFD$626,COUNTA(OCI!$G$626:$XFD$626))</definedName>
    <definedName name="RefineryType" localSheetId="4">'[2]OCI - Phase II'!$G$1040:INDEX('[2]OCI - Phase II'!$G$1040:$XFD$1040,COUNTA('[2]OCI - Phase II'!$G$1040:$XFD$1040))</definedName>
    <definedName name="RefineryType" localSheetId="6">'[2]OCI - Phase II'!$G$1040:INDEX('[2]OCI - Phase II'!$G$1040:$XFD$1040,COUNTA('[2]OCI - Phase II'!$G$1040:$XFD$1040))</definedName>
    <definedName name="RefineryType" localSheetId="2">'[3]OCI - Phase II'!$G$972:INDEX('[3]OCI - Phase II'!$G$972:$XFD$972,COUNTA('[3]OCI - Phase II'!$G$972:$XFD$972))</definedName>
    <definedName name="RefineryType">OCI!$G$570:INDEX(OCI!$G$570:$XFD$570,COUNTA(OCI!$G$570:$XFD$570))</definedName>
    <definedName name="reformerFeedstockActive">[1]CokingRefineryPFD!$E$27</definedName>
    <definedName name="selectedCrude">'[1]Assay Inventory'!$T$11</definedName>
    <definedName name="sort_API_asc" localSheetId="4">SMALL('Heating Values'!valuesAPI,COLUMN('Heating Values'!valuesAPI)-MIN(COLUMN('Heating Values'!valuesAPI))+1)</definedName>
    <definedName name="sort_API_asc" localSheetId="6">SMALL('Oil &amp; Gas Journal Crude Prices'!valuesAPI,COLUMN('Oil &amp; Gas Journal Crude Prices'!valuesAPI)-MIN(COLUMN('Oil &amp; Gas Journal Crude Prices'!valuesAPI))+1)</definedName>
    <definedName name="sort_API_asc" localSheetId="2">SMALL('Petcoke Calculations'!valuesAPI,COLUMN('Petcoke Calculations'!valuesAPI)-MIN(COLUMN('Petcoke Calculations'!valuesAPI))+1)</definedName>
    <definedName name="sort_API_asc">SMALL(valuesAPI,COLUMN(valuesAPI)-MIN(COLUMN(valuesAPI))+1)</definedName>
    <definedName name="sort_API_desc" localSheetId="4">LARGE('Heating Values'!valuesAPI,COLUMN('Heating Values'!valuesAPI)-MIN(COLUMN('Heating Values'!valuesAPI))+1)</definedName>
    <definedName name="sort_API_desc" localSheetId="6">LARGE('Oil &amp; Gas Journal Crude Prices'!valuesAPI,COLUMN('Oil &amp; Gas Journal Crude Prices'!valuesAPI)-MIN(COLUMN('Oil &amp; Gas Journal Crude Prices'!valuesAPI))+1)</definedName>
    <definedName name="sort_API_desc" localSheetId="2">LARGE('Petcoke Calculations'!valuesAPI,COLUMN('Petcoke Calculations'!valuesAPI)-MIN(COLUMN('Petcoke Calculations'!valuesAPI))+1)</definedName>
    <definedName name="sort_API_desc">LARGE(valuesAPI,COLUMN(valuesAPI)-MIN(COLUMN(valuesAPI))+1)</definedName>
    <definedName name="sort_Class_desc" localSheetId="4">LARGE('Heating Values'!valuesClass,COLUMN('Heating Values'!valuesClass)-MIN(COLUMN('Heating Values'!valuesClass))+1)</definedName>
    <definedName name="sort_Class_desc" localSheetId="6">LARGE('Oil &amp; Gas Journal Crude Prices'!valuesClass,COLUMN('Oil &amp; Gas Journal Crude Prices'!valuesClass)-MIN(COLUMN('Oil &amp; Gas Journal Crude Prices'!valuesClass))+1)</definedName>
    <definedName name="sort_Class_desc" localSheetId="2">LARGE('Petcoke Calculations'!valuesClass,COLUMN('Petcoke Calculations'!valuesClass)-MIN(COLUMN('Petcoke Calculations'!valuesClass))+1)</definedName>
    <definedName name="sort_Class_desc">LARGE(valuesClass,COLUMN(valuesClass)-MIN(COLUMN(valuesClass))+1)</definedName>
    <definedName name="sort_downstream_asc" localSheetId="4">SMALL('Heating Values'!valuesEmissionsDown,COLUMN('Heating Values'!valuesEmissionsDown)-MIN(COLUMN('Heating Values'!valuesEmissionsDown))+1)</definedName>
    <definedName name="sort_downstream_asc" localSheetId="6">SMALL('Oil &amp; Gas Journal Crude Prices'!valuesEmissionsDown,COLUMN('Oil &amp; Gas Journal Crude Prices'!valuesEmissionsDown)-MIN(COLUMN('Oil &amp; Gas Journal Crude Prices'!valuesEmissionsDown))+1)</definedName>
    <definedName name="sort_downstream_asc" localSheetId="2">SMALL('Petcoke Calculations'!valuesEmissionsDown,COLUMN('Petcoke Calculations'!valuesEmissionsDown)-MIN(COLUMN('Petcoke Calculations'!valuesEmissionsDown))+1)</definedName>
    <definedName name="sort_downstream_asc">SMALL(valuesEmissionsDown,COLUMN(valuesEmissionsDown)-MIN(COLUMN(valuesEmissionsDown))+1)</definedName>
    <definedName name="sort_downstream_desc" localSheetId="4">LARGE('Heating Values'!valuesEmissionsDown,COLUMN('Heating Values'!valuesEmissionsDown)-MIN(COLUMN('Heating Values'!valuesEmissionsDown))+1)</definedName>
    <definedName name="sort_downstream_desc" localSheetId="6">LARGE('Oil &amp; Gas Journal Crude Prices'!valuesEmissionsDown,COLUMN('Oil &amp; Gas Journal Crude Prices'!valuesEmissionsDown)-MIN(COLUMN('Oil &amp; Gas Journal Crude Prices'!valuesEmissionsDown))+1)</definedName>
    <definedName name="sort_downstream_desc" localSheetId="2">LARGE('Petcoke Calculations'!valuesEmissionsDown,COLUMN('Petcoke Calculations'!valuesEmissionsDown)-MIN(COLUMN('Petcoke Calculations'!valuesEmissionsDown))+1)</definedName>
    <definedName name="sort_downstream_desc">LARGE(valuesEmissionsDown,COLUMN(valuesEmissionsDown)-MIN(COLUMN(valuesEmissionsDown))+1)</definedName>
    <definedName name="sort_emissions_asc" localSheetId="4">SMALL('Heating Values'!valuesEmissions,COLUMN('Heating Values'!valuesEmissions)-MIN(COLUMN('Heating Values'!valuesEmissions))+1)</definedName>
    <definedName name="sort_emissions_asc" localSheetId="6">SMALL('Oil &amp; Gas Journal Crude Prices'!valuesEmissions,COLUMN('Oil &amp; Gas Journal Crude Prices'!valuesEmissions)-MIN(COLUMN('Oil &amp; Gas Journal Crude Prices'!valuesEmissions))+1)</definedName>
    <definedName name="sort_emissions_asc" localSheetId="2">SMALL('Petcoke Calculations'!valuesEmissions,COLUMN('Petcoke Calculations'!valuesEmissions)-MIN(COLUMN('Petcoke Calculations'!valuesEmissions))+1)</definedName>
    <definedName name="sort_emissions_asc">SMALL(valuesEmissions,COLUMN(valuesEmissions)-MIN(COLUMN(valuesEmissions))+1)</definedName>
    <definedName name="sort_emissions_desc" localSheetId="4">LARGE('Heating Values'!valuesEmissions,COLUMN('Heating Values'!valuesEmissions)-MIN(COLUMN('Heating Values'!valuesEmissions))+1)</definedName>
    <definedName name="sort_emissions_desc" localSheetId="6">LARGE('Oil &amp; Gas Journal Crude Prices'!valuesEmissions,COLUMN('Oil &amp; Gas Journal Crude Prices'!valuesEmissions)-MIN(COLUMN('Oil &amp; Gas Journal Crude Prices'!valuesEmissions))+1)</definedName>
    <definedName name="sort_emissions_desc" localSheetId="2">LARGE('Petcoke Calculations'!valuesEmissions,COLUMN('Petcoke Calculations'!valuesEmissions)-MIN(COLUMN('Petcoke Calculations'!valuesEmissions))+1)</definedName>
    <definedName name="sort_emissions_desc">LARGE(valuesEmissions,COLUMN(valuesEmissions)-MIN(COLUMN(valuesEmissions))+1)</definedName>
    <definedName name="sort_emissionsMJ_asc" localSheetId="4">SMALL('Heating Values'!valuesEmissionsMJ,COLUMN('Heating Values'!valuesEmissionsMJ)-MIN(COLUMN('Heating Values'!valuesEmissionsMJ))+1)</definedName>
    <definedName name="sort_emissionsMJ_asc" localSheetId="6">SMALL('Oil &amp; Gas Journal Crude Prices'!valuesEmissionsMJ,COLUMN('Oil &amp; Gas Journal Crude Prices'!valuesEmissionsMJ)-MIN(COLUMN('Oil &amp; Gas Journal Crude Prices'!valuesEmissionsMJ))+1)</definedName>
    <definedName name="sort_emissionsMJ_asc" localSheetId="2">SMALL('Petcoke Calculations'!valuesEmissionsMJ,COLUMN('Petcoke Calculations'!valuesEmissionsMJ)-MIN(COLUMN('Petcoke Calculations'!valuesEmissionsMJ))+1)</definedName>
    <definedName name="sort_emissionsMJ_asc">SMALL(valuesEmissionsMJ,COLUMN(valuesEmissionsMJ)-MIN(COLUMN(valuesEmissionsMJ))+1)</definedName>
    <definedName name="sort_emissionsMJ_desc" localSheetId="4">LARGE('Heating Values'!valuesEmissionsMJ,COLUMN('Heating Values'!valuesEmissionsMJ)-MIN(COLUMN('Heating Values'!valuesEmissionsMJ))+1)</definedName>
    <definedName name="sort_emissionsMJ_desc" localSheetId="6">LARGE('Oil &amp; Gas Journal Crude Prices'!valuesEmissionsMJ,COLUMN('Oil &amp; Gas Journal Crude Prices'!valuesEmissionsMJ)-MIN(COLUMN('Oil &amp; Gas Journal Crude Prices'!valuesEmissionsMJ))+1)</definedName>
    <definedName name="sort_emissionsMJ_desc" localSheetId="2">LARGE('Petcoke Calculations'!valuesEmissionsMJ,COLUMN('Petcoke Calculations'!valuesEmissionsMJ)-MIN(COLUMN('Petcoke Calculations'!valuesEmissionsMJ))+1)</definedName>
    <definedName name="sort_emissionsMJ_desc">LARGE(valuesEmissionsMJ,COLUMN(valuesEmissionsMJ)-MIN(COLUMN(valuesEmissionsMJ))+1)</definedName>
    <definedName name="sort_emissionsUSD_asc" localSheetId="4">SMALL('Heating Values'!valuesEmissionsUSD,COLUMN('Heating Values'!valuesEmissionsUSD)-MIN(COLUMN('Heating Values'!valuesEmissionsUSD))+1)</definedName>
    <definedName name="sort_emissionsUSD_asc" localSheetId="6">SMALL('Oil &amp; Gas Journal Crude Prices'!valuesEmissionsUSD,COLUMN('Oil &amp; Gas Journal Crude Prices'!valuesEmissionsUSD)-MIN(COLUMN('Oil &amp; Gas Journal Crude Prices'!valuesEmissionsUSD))+1)</definedName>
    <definedName name="sort_emissionsUSD_asc" localSheetId="2">SMALL('Petcoke Calculations'!valuesEmissionsUSD,COLUMN('Petcoke Calculations'!valuesEmissionsUSD)-MIN(COLUMN('Petcoke Calculations'!valuesEmissionsUSD))+1)</definedName>
    <definedName name="sort_emissionsUSD_asc">SMALL(valuesEmissionsUSD,COLUMN(valuesEmissionsUSD)-MIN(COLUMN(valuesEmissionsUSD))+1)</definedName>
    <definedName name="sort_EmissionsUSD_desc" localSheetId="4">LARGE('Heating Values'!valuesEmissionsUSD,COLUMN('Heating Values'!valuesEmissionsUSD)-MIN(COLUMN('Heating Values'!valuesEmissionsUSD))+1)</definedName>
    <definedName name="sort_EmissionsUSD_desc" localSheetId="6">LARGE('Oil &amp; Gas Journal Crude Prices'!valuesEmissionsUSD,COLUMN('Oil &amp; Gas Journal Crude Prices'!valuesEmissionsUSD)-MIN(COLUMN('Oil &amp; Gas Journal Crude Prices'!valuesEmissionsUSD))+1)</definedName>
    <definedName name="sort_EmissionsUSD_desc" localSheetId="2">LARGE('Petcoke Calculations'!valuesEmissionsUSD,COLUMN('Petcoke Calculations'!valuesEmissionsUSD)-MIN(COLUMN('Petcoke Calculations'!valuesEmissionsUSD))+1)</definedName>
    <definedName name="sort_EmissionsUSD_desc">LARGE(valuesEmissionsUSD,COLUMN(valuesEmissionsUSD)-MIN(COLUMN(valuesEmissionsUSD))+1)</definedName>
    <definedName name="sort_EROEI_asc" localSheetId="4">SMALL('Heating Values'!valuesEROEI,COLUMN('Heating Values'!valuesEROEI)-MIN(COLUMN('Heating Values'!valuesEROEI))+1)</definedName>
    <definedName name="sort_EROEI_asc" localSheetId="6">SMALL('Oil &amp; Gas Journal Crude Prices'!valuesEROEI,COLUMN('Oil &amp; Gas Journal Crude Prices'!valuesEROEI)-MIN(COLUMN('Oil &amp; Gas Journal Crude Prices'!valuesEROEI))+1)</definedName>
    <definedName name="sort_EROEI_asc" localSheetId="2">SMALL('Petcoke Calculations'!valuesEROEI,COLUMN('Petcoke Calculations'!valuesEROEI)-MIN(COLUMN('Petcoke Calculations'!valuesEROEI))+1)</definedName>
    <definedName name="sort_EROEI_asc">SMALL(valuesEROEI,COLUMN(valuesEROEI)-MIN(COLUMN(valuesEROEI))+1)</definedName>
    <definedName name="sort_EROEI_desc" localSheetId="4">LARGE('Heating Values'!valuesEROEI,COLUMN('Heating Values'!valuesEROEI)-MIN(COLUMN('Heating Values'!valuesEROEI))+1)</definedName>
    <definedName name="sort_EROEI_desc" localSheetId="6">LARGE('Oil &amp; Gas Journal Crude Prices'!valuesEROEI,COLUMN('Oil &amp; Gas Journal Crude Prices'!valuesEROEI)-MIN(COLUMN('Oil &amp; Gas Journal Crude Prices'!valuesEROEI))+1)</definedName>
    <definedName name="sort_EROEI_desc" localSheetId="2">LARGE('Petcoke Calculations'!valuesEROEI,COLUMN('Petcoke Calculations'!valuesEROEI)-MIN(COLUMN('Petcoke Calculations'!valuesEROEI))+1)</definedName>
    <definedName name="sort_EROEI_desc">LARGE(valuesEROEI,COLUMN(valuesEROEI)-MIN(COLUMN(valuesEROEI))+1)</definedName>
    <definedName name="sort_midstream_asc" localSheetId="4">SMALL('Heating Values'!valuesEmissionsMid,COLUMN('Heating Values'!valuesEmissionsMid)-MIN(COLUMN('Heating Values'!valuesEmissionsMid))+1)</definedName>
    <definedName name="sort_midstream_asc" localSheetId="6">SMALL('Oil &amp; Gas Journal Crude Prices'!valuesEmissionsMid,COLUMN('Oil &amp; Gas Journal Crude Prices'!valuesEmissionsMid)-MIN(COLUMN('Oil &amp; Gas Journal Crude Prices'!valuesEmissionsMid))+1)</definedName>
    <definedName name="sort_midstream_asc" localSheetId="2">SMALL('Petcoke Calculations'!valuesEmissionsMid,COLUMN('Petcoke Calculations'!valuesEmissionsMid)-MIN(COLUMN('Petcoke Calculations'!valuesEmissionsMid))+1)</definedName>
    <definedName name="sort_midstream_asc">SMALL(valuesEmissionsMid,COLUMN(valuesEmissionsMid)-MIN(COLUMN(valuesEmissionsMid))+1)</definedName>
    <definedName name="sort_midstream_desc" localSheetId="4">LARGE('Heating Values'!valuesEmissionsMid,COLUMN('Heating Values'!valuesEmissionsMid)-MIN(COLUMN('Heating Values'!valuesEmissionsMid))+1)</definedName>
    <definedName name="sort_midstream_desc" localSheetId="6">LARGE('Oil &amp; Gas Journal Crude Prices'!valuesEmissionsMid,COLUMN('Oil &amp; Gas Journal Crude Prices'!valuesEmissionsMid)-MIN(COLUMN('Oil &amp; Gas Journal Crude Prices'!valuesEmissionsMid))+1)</definedName>
    <definedName name="sort_midstream_desc" localSheetId="2">LARGE('Petcoke Calculations'!valuesEmissionsMid,COLUMN('Petcoke Calculations'!valuesEmissionsMid)-MIN(COLUMN('Petcoke Calculations'!valuesEmissionsMid))+1)</definedName>
    <definedName name="sort_midstream_desc">LARGE(valuesEmissionsMid,COLUMN(valuesEmissionsMid)-MIN(COLUMN(valuesEmissionsMid))+1)</definedName>
    <definedName name="sort_regions_asc" localSheetId="4">SMALL('Heating Values'!valuesRegion,COLUMN('Heating Values'!valuesRegion)-MIN(COLUMN('Heating Values'!valuesRegion))+1)</definedName>
    <definedName name="sort_regions_asc" localSheetId="6">SMALL('Oil &amp; Gas Journal Crude Prices'!valuesRegion,COLUMN('Oil &amp; Gas Journal Crude Prices'!valuesRegion)-MIN(COLUMN('Oil &amp; Gas Journal Crude Prices'!valuesRegion))+1)</definedName>
    <definedName name="sort_regions_asc" localSheetId="2">SMALL('Petcoke Calculations'!valuesRegion,COLUMN('Petcoke Calculations'!valuesRegion)-MIN(COLUMN('Petcoke Calculations'!valuesRegion))+1)</definedName>
    <definedName name="sort_regions_asc">SMALL(valuesRegion,COLUMN(valuesRegion)-MIN(COLUMN(valuesRegion))+1)</definedName>
    <definedName name="sort_upstream_asc" localSheetId="4">SMALL('Heating Values'!valuesEmissionsUp,COLUMN('Heating Values'!valuesEmissionsUp)-MIN(COLUMN('Heating Values'!valuesEmissionsUp))+1)</definedName>
    <definedName name="sort_upstream_asc" localSheetId="6">SMALL('Oil &amp; Gas Journal Crude Prices'!valuesEmissionsUp,COLUMN('Oil &amp; Gas Journal Crude Prices'!valuesEmissionsUp)-MIN(COLUMN('Oil &amp; Gas Journal Crude Prices'!valuesEmissionsUp))+1)</definedName>
    <definedName name="sort_upstream_asc" localSheetId="2">SMALL('Petcoke Calculations'!valuesEmissionsUp,COLUMN('Petcoke Calculations'!valuesEmissionsUp)-MIN(COLUMN('Petcoke Calculations'!valuesEmissionsUp))+1)</definedName>
    <definedName name="sort_upstream_asc">SMALL(valuesEmissionsUp,COLUMN(valuesEmissionsUp)-MIN(COLUMN(valuesEmissionsUp))+1)</definedName>
    <definedName name="sort_upstream_desc" localSheetId="4">LARGE('Heating Values'!valuesEmissionsUp,COLUMN('Heating Values'!valuesEmissionsUp)-MIN(COLUMN('Heating Values'!valuesEmissionsUp))+1)</definedName>
    <definedName name="sort_upstream_desc" localSheetId="6">LARGE('Oil &amp; Gas Journal Crude Prices'!valuesEmissionsUp,COLUMN('Oil &amp; Gas Journal Crude Prices'!valuesEmissionsUp)-MIN(COLUMN('Oil &amp; Gas Journal Crude Prices'!valuesEmissionsUp))+1)</definedName>
    <definedName name="sort_upstream_desc" localSheetId="2">LARGE('Petcoke Calculations'!valuesEmissionsUp,COLUMN('Petcoke Calculations'!valuesEmissionsUp)-MIN(COLUMN('Petcoke Calculations'!valuesEmissionsUp))+1)</definedName>
    <definedName name="sort_upstream_desc">LARGE(valuesEmissionsUp,COLUMN(valuesEmissionsUp)-MIN(COLUMN(valuesEmissionsUp))+1)</definedName>
    <definedName name="sort_USD_asc" localSheetId="4">SMALL('Heating Values'!valuesUSD,COLUMN('Heating Values'!valuesUSD)-MIN(COLUMN('Heating Values'!valuesUSD))+1)</definedName>
    <definedName name="sort_USD_asc" localSheetId="6">SMALL('Oil &amp; Gas Journal Crude Prices'!valuesUSD,COLUMN('Oil &amp; Gas Journal Crude Prices'!valuesUSD)-MIN(COLUMN('Oil &amp; Gas Journal Crude Prices'!valuesUSD))+1)</definedName>
    <definedName name="sort_USD_asc" localSheetId="2">SMALL('Petcoke Calculations'!valuesUSD,COLUMN('Petcoke Calculations'!valuesUSD)-MIN(COLUMN('Petcoke Calculations'!valuesUSD))+1)</definedName>
    <definedName name="sort_USD_asc">SMALL(valuesUSD,COLUMN(valuesUSD)-MIN(COLUMN(valuesUSD))+1)</definedName>
    <definedName name="sort_USD_desc" localSheetId="4">LARGE('Heating Values'!valuesUSD,COLUMN('Heating Values'!valuesUSD)-MIN(COLUMN('Heating Values'!valuesUSD))+1)</definedName>
    <definedName name="sort_USD_desc" localSheetId="6">LARGE('Oil &amp; Gas Journal Crude Prices'!valuesUSD,COLUMN('Oil &amp; Gas Journal Crude Prices'!valuesUSD)-MIN(COLUMN('Oil &amp; Gas Journal Crude Prices'!valuesUSD))+1)</definedName>
    <definedName name="sort_USD_desc" localSheetId="2">LARGE('Petcoke Calculations'!valuesUSD,COLUMN('Petcoke Calculations'!valuesUSD)-MIN(COLUMN('Petcoke Calculations'!valuesUSD))+1)</definedName>
    <definedName name="sort_USD_desc">LARGE(valuesUSD,COLUMN(valuesUSD)-MIN(COLUMN(valuesUSD))+1)</definedName>
    <definedName name="staticOffset">'[1]Assay Inventory'!$T$4</definedName>
    <definedName name="valuesAPI" localSheetId="4">'[2]OCI - Phase II'!#REF!:INDEX('[2]OCI - Phase II'!#REF!,COUNTA('[2]OCI - Phase II'!#REF!))</definedName>
    <definedName name="valuesAPI" localSheetId="6">'[2]OCI - Phase II'!#REF!:INDEX('[2]OCI - Phase II'!#REF!,COUNTA('[2]OCI - Phase II'!#REF!))</definedName>
    <definedName name="valuesAPI" localSheetId="2">'[3]OCI - Phase II'!$G$11:INDEX('[3]OCI - Phase II'!$G$11:$XFD$11,COUNTA('[3]OCI - Phase II'!$G$11:$XFD$11))</definedName>
    <definedName name="valuesAPI">OCI!#REF!:INDEX(OCI!#REF!,COUNTA(OCI!#REF!))</definedName>
    <definedName name="valuesClass" localSheetId="4">'[2]OCI - Phase II'!$G$26:INDEX('[2]OCI - Phase II'!$G$26:$XFD$26,COUNTA('[2]OCI - Phase II'!$G$26:$XFD$26))</definedName>
    <definedName name="valuesClass" localSheetId="6">'[2]OCI - Phase II'!$G$26:INDEX('[2]OCI - Phase II'!$G$26:$XFD$26,COUNTA('[2]OCI - Phase II'!$G$26:$XFD$26))</definedName>
    <definedName name="valuesClass" localSheetId="2">'[3]OCI - Phase II'!$G$23:INDEX('[3]OCI - Phase II'!$G$23:$XFD$23,COUNTA('[3]OCI - Phase II'!$G$23:$XFD$23))</definedName>
    <definedName name="valuesClass">OCI!$G$26:INDEX(OCI!$G$26:$XFD$26,COUNTA(OCI!$G$26:$XFD$26))</definedName>
    <definedName name="valuesEI" localSheetId="4">'[2]OCI - Phase II'!#REF!:INDEX('[2]OCI - Phase II'!#REF!,COUNTA('[2]OCI - Phase II'!#REF!))</definedName>
    <definedName name="valuesEI" localSheetId="6">'[2]OCI - Phase II'!#REF!:INDEX('[2]OCI - Phase II'!#REF!,COUNTA('[2]OCI - Phase II'!#REF!))</definedName>
    <definedName name="valuesEI" localSheetId="2">'[3]OCI - Phase II'!#REF!:INDEX('[3]OCI - Phase II'!#REF!,COUNTA('[3]OCI - Phase II'!#REF!))</definedName>
    <definedName name="valuesEI">OCI!#REF!:INDEX(OCI!#REF!,COUNTA(OCI!#REF!))</definedName>
    <definedName name="valuesEmissions" localSheetId="4">'[2]OCI - Phase II'!$G$28:INDEX('[2]OCI - Phase II'!$G$28:$XFD$28,COUNTA('[2]OCI - Phase II'!$G$28:$XFD$28))</definedName>
    <definedName name="valuesEmissions" localSheetId="6">'[2]OCI - Phase II'!$G$28:INDEX('[2]OCI - Phase II'!$G$28:$XFD$28,COUNTA('[2]OCI - Phase II'!$G$28:$XFD$28))</definedName>
    <definedName name="valuesEmissions" localSheetId="2">'[3]OCI - Phase II'!$G$28:INDEX('[3]OCI - Phase II'!$G$28:$XFD$28,COUNTA('[3]OCI - Phase II'!$G$28:$XFD$28))</definedName>
    <definedName name="valuesEmissions">OCI!$G$28:INDEX(OCI!$G$28:$XFD$28,COUNTA(OCI!$G$28:$XFD$28))</definedName>
    <definedName name="valuesEmissionsDown" localSheetId="4">'[2]OCI - Phase II'!$G$1812:INDEX('[2]OCI - Phase II'!$G$1812:$XFD$1812,COUNTA('[2]OCI - Phase II'!$G$1812:$XFD$1812))</definedName>
    <definedName name="valuesEmissionsDown" localSheetId="6">'[2]OCI - Phase II'!$G$1812:INDEX('[2]OCI - Phase II'!$G$1812:$XFD$1812,COUNTA('[2]OCI - Phase II'!$G$1812:$XFD$1812))</definedName>
    <definedName name="valuesEmissionsDown" localSheetId="2">'[3]OCI - Phase II'!$G$1080:INDEX('[3]OCI - Phase II'!$G$1080:$XFD$1080,COUNTA('[3]OCI - Phase II'!$G$1080:$XFD$1080))</definedName>
    <definedName name="valuesEmissionsDown">OCI!$G$687:INDEX(OCI!$G$687:$XFD$687,COUNTA(OCI!$G$687:$XFD$687))</definedName>
    <definedName name="valuesEmissionsMid" localSheetId="4">'[2]OCI - Phase II'!$G$1809:INDEX('[2]OCI - Phase II'!$G$1809:$XFD$1809,COUNTA('[2]OCI - Phase II'!$G$1809:$XFD$1809))</definedName>
    <definedName name="valuesEmissionsMid" localSheetId="6">'[2]OCI - Phase II'!$G$1809:INDEX('[2]OCI - Phase II'!$G$1809:$XFD$1809,COUNTA('[2]OCI - Phase II'!$G$1809:$XFD$1809))</definedName>
    <definedName name="valuesEmissionsMid" localSheetId="2">'[3]OCI - Phase II'!$G$1077:INDEX('[3]OCI - Phase II'!$G$1077:$XFD$1077,COUNTA('[3]OCI - Phase II'!$G$1077:$XFD$1077))</definedName>
    <definedName name="valuesEmissionsMid">OCI!$G$684:INDEX(OCI!$G$684:$XFD$684,COUNTA(OCI!$G$684:$XFD$684))</definedName>
    <definedName name="valuesEmissionsMJ" localSheetId="4">'[2]OCI - Phase II'!$G$1835:INDEX('[2]OCI - Phase II'!$G$1835:$XFD$1835,COUNTA('[2]OCI - Phase II'!$G$1835:$XFD$1835))</definedName>
    <definedName name="valuesEmissionsMJ" localSheetId="6">'[2]OCI - Phase II'!$G$1835:INDEX('[2]OCI - Phase II'!$G$1835:$XFD$1835,COUNTA('[2]OCI - Phase II'!$G$1835:$XFD$1835))</definedName>
    <definedName name="valuesEmissionsMJ" localSheetId="2">'[3]OCI - Phase II'!$G$1099:INDEX('[3]OCI - Phase II'!$G$1099:$XFD$1099,COUNTA('[3]OCI - Phase II'!$G$1099:$XFD$1099))</definedName>
    <definedName name="valuesEmissionsMJ">OCI!$G$710:INDEX(OCI!$G$710:$XFD$710,COUNTA(OCI!$G$710:$XFD$710))</definedName>
    <definedName name="valuesEmissionsUp" localSheetId="4">'[2]OCI - Phase II'!$G$1808:INDEX('[2]OCI - Phase II'!$G$1808:$XFD$1808,COUNTA('[2]OCI - Phase II'!$G$1808:$XFD$1808))</definedName>
    <definedName name="valuesEmissionsUp" localSheetId="6">'[2]OCI - Phase II'!$G$1808:INDEX('[2]OCI - Phase II'!$G$1808:$XFD$1808,COUNTA('[2]OCI - Phase II'!$G$1808:$XFD$1808))</definedName>
    <definedName name="valuesEmissionsUp" localSheetId="2">'[3]OCI - Phase II'!$G$1076:INDEX('[3]OCI - Phase II'!$G$1076:$XFD$1076,COUNTA('[3]OCI - Phase II'!$G$1076:$XFD$1076))</definedName>
    <definedName name="valuesEmissionsUp">OCI!$G$683:INDEX(OCI!$G$683:$XFD$683,COUNTA(OCI!$G$683:$XFD$683))</definedName>
    <definedName name="valuesEmissionsUSD" localSheetId="4">'[2]OCI - Phase II'!$G$1862:INDEX('[2]OCI - Phase II'!$G$1862:$XFD$1862,COUNTA('[2]OCI - Phase II'!$G$1862:$XFD$1862))</definedName>
    <definedName name="valuesEmissionsUSD" localSheetId="6">'[2]OCI - Phase II'!$G$1862:INDEX('[2]OCI - Phase II'!$G$1862:$XFD$1862,COUNTA('[2]OCI - Phase II'!$G$1862:$XFD$1862))</definedName>
    <definedName name="valuesEmissionsUSD" localSheetId="2">'[3]OCI - Phase II'!$G$1116:INDEX('[3]OCI - Phase II'!$G$1116:$XFD$1116,COUNTA('[3]OCI - Phase II'!$G$1116:$XFD$1116))</definedName>
    <definedName name="valuesEmissionsUSD">OCI!$G$737:INDEX(OCI!$G$737:$XFD$737,COUNTA(OCI!$G$737:$XFD$737))</definedName>
    <definedName name="valuesER" localSheetId="4">'[2]OCI - Phase II'!#REF!:INDEX('[2]OCI - Phase II'!#REF!,COUNTA('[2]OCI - Phase II'!#REF!))</definedName>
    <definedName name="valuesER" localSheetId="6">'[2]OCI - Phase II'!#REF!:INDEX('[2]OCI - Phase II'!#REF!,COUNTA('[2]OCI - Phase II'!#REF!))</definedName>
    <definedName name="valuesER" localSheetId="2">'[3]OCI - Phase II'!#REF!:INDEX('[3]OCI - Phase II'!#REF!,COUNTA('[3]OCI - Phase II'!#REF!))</definedName>
    <definedName name="valuesER">OCI!#REF!:INDEX(OCI!#REF!,COUNTA(OCI!#REF!))</definedName>
    <definedName name="valuesEROEI" localSheetId="4">'[2]OCI - Phase II'!#REF!:INDEX('[2]OCI - Phase II'!#REF!,COUNTA('[2]OCI - Phase II'!#REF!))</definedName>
    <definedName name="valuesEROEI" localSheetId="6">'[2]OCI - Phase II'!#REF!:INDEX('[2]OCI - Phase II'!#REF!,COUNTA('[2]OCI - Phase II'!#REF!))</definedName>
    <definedName name="valuesEROEI" localSheetId="2">'[3]OCI - Phase II'!#REF!:INDEX('[3]OCI - Phase II'!#REF!,COUNTA('[3]OCI - Phase II'!#REF!))</definedName>
    <definedName name="valuesEROEI">OCI!#REF!:INDEX(OCI!#REF!,COUNTA(OCI!#REF!))</definedName>
    <definedName name="valuesLHVcrude" localSheetId="4">'[2]OCI - Phase II'!$G$440:INDEX('[2]OCI - Phase II'!$G$440:$XFD$440,COUNTA('[2]OCI - Phase II'!$G$440:$XFD$440))</definedName>
    <definedName name="valuesLHVcrude" localSheetId="6">'[2]OCI - Phase II'!$G$440:INDEX('[2]OCI - Phase II'!$G$440:$XFD$440,COUNTA('[2]OCI - Phase II'!$G$440:$XFD$440))</definedName>
    <definedName name="valuesLHVcrude" localSheetId="2">'[3]OCI - Phase II'!$G$438:INDEX('[3]OCI - Phase II'!$G$438:$XFD$438,COUNTA('[3]OCI - Phase II'!$G$438:$XFD$438))</definedName>
    <definedName name="valuesLHVcrude">OCI!$G$438:INDEX(OCI!$G$438:$XFD$438,COUNTA(OCI!$G$438:$XFD$438))</definedName>
    <definedName name="valuesName" localSheetId="4">'[2]OCI - Phase II'!$G$6:INDEX('[2]OCI - Phase II'!$G$6:$XFD$6,COUNTA('[2]OCI - Phase II'!$G$6:$XFD$6))</definedName>
    <definedName name="valuesName" localSheetId="6">'[2]OCI - Phase II'!$G$6:INDEX('[2]OCI - Phase II'!$G$6:$XFD$6,COUNTA('[2]OCI - Phase II'!$G$6:$XFD$6))</definedName>
    <definedName name="valuesName" localSheetId="2">'[3]OCI - Phase II'!$G$6:INDEX('[3]OCI - Phase II'!$G$6:$XFD$6,COUNTA('[3]OCI - Phase II'!$G$6:$XFD$6))</definedName>
    <definedName name="valuesName">OCI!$G$6:INDEX(OCI!$G$6:$XFD$6,COUNTA(OCI!$G$6:$XFD$6))</definedName>
    <definedName name="valuesRegion" localSheetId="4">'[2]OCI - Phase II'!$G$5:INDEX('[2]OCI - Phase II'!$G$5:$XFD$5,COUNTA('[2]OCI - Phase II'!$G$5:$XFD$5))</definedName>
    <definedName name="valuesRegion" localSheetId="6">'[2]OCI - Phase II'!$G$5:INDEX('[2]OCI - Phase II'!$G$5:$XFD$5,COUNTA('[2]OCI - Phase II'!$G$5:$XFD$5))</definedName>
    <definedName name="valuesRegion" localSheetId="2">'[3]OCI - Phase II'!$G$5:INDEX('[3]OCI - Phase II'!$G$5:$XFD$5,COUNTA('[3]OCI - Phase II'!$G$5:$XFD$5))</definedName>
    <definedName name="valuesRegion">OCI!$G$5:INDEX(OCI!$G$5:$XFD$5,COUNTA(OCI!$G$5:$XFD$5))</definedName>
    <definedName name="valuesUSD" localSheetId="4">'[2]OCI - Phase II'!$G$1861:INDEX('[2]OCI - Phase II'!$G$1861:$XFD$1861,COUNTA('[2]OCI - Phase II'!$G$1861:$XFD$1861))</definedName>
    <definedName name="valuesUSD" localSheetId="6">'[2]OCI - Phase II'!$G$1861:INDEX('[2]OCI - Phase II'!$G$1861:$XFD$1861,COUNTA('[2]OCI - Phase II'!$G$1861:$XFD$1861))</definedName>
    <definedName name="valuesUSD" localSheetId="2">'[3]OCI - Phase II'!$G$1115:INDEX('[3]OCI - Phase II'!$G$1115:$XFD$1115,COUNTA('[3]OCI - Phase II'!$G$1115:$XFD$1115))</definedName>
    <definedName name="valuesUSD">OCI!$G$736:INDEX(OCI!$G$736:$XFD$736,COUNTA(OCI!$G$736:$XFD$736))</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A65" i="41" l="1"/>
  <c r="CC760" i="6" l="1"/>
  <c r="CB760" i="6"/>
  <c r="BA760" i="6"/>
  <c r="AZ760" i="6"/>
  <c r="AW760" i="6"/>
  <c r="AS760" i="6"/>
  <c r="AL760" i="6"/>
  <c r="AI760" i="6"/>
  <c r="AH760" i="6"/>
  <c r="AD760" i="6"/>
  <c r="Z760" i="6"/>
  <c r="X760" i="6"/>
  <c r="U760" i="6"/>
  <c r="H760" i="6"/>
  <c r="G4" i="28"/>
  <c r="G12" i="28"/>
  <c r="G14" i="28"/>
  <c r="G27" i="28"/>
  <c r="BS442" i="6"/>
  <c r="BS444" i="6" s="1"/>
  <c r="BS443" i="6"/>
  <c r="E4" i="28"/>
  <c r="E10" i="28"/>
  <c r="E12" i="28"/>
  <c r="E14" i="28"/>
  <c r="E27" i="28"/>
  <c r="BX442" i="6"/>
  <c r="E21" i="28"/>
  <c r="E22" i="28"/>
  <c r="E23" i="28"/>
  <c r="E24" i="28"/>
  <c r="E28" i="28"/>
  <c r="BX443" i="6"/>
  <c r="D4" i="28"/>
  <c r="D10" i="28"/>
  <c r="D12" i="28"/>
  <c r="D14" i="28"/>
  <c r="D27" i="28"/>
  <c r="BW442" i="6"/>
  <c r="D21" i="28"/>
  <c r="D22" i="28"/>
  <c r="D23" i="28"/>
  <c r="D24" i="28"/>
  <c r="D28" i="28"/>
  <c r="BW443" i="6"/>
  <c r="G604" i="6"/>
  <c r="G606" i="6"/>
  <c r="G605" i="6"/>
  <c r="G729" i="6" s="1"/>
  <c r="H604" i="6"/>
  <c r="H606" i="6"/>
  <c r="H605" i="6"/>
  <c r="H729" i="6" s="1"/>
  <c r="CC604" i="6"/>
  <c r="CC606" i="6"/>
  <c r="CC605" i="6"/>
  <c r="CC729" i="6" s="1"/>
  <c r="CB604" i="6"/>
  <c r="CB606" i="6"/>
  <c r="CB605" i="6"/>
  <c r="CB729" i="6" s="1"/>
  <c r="CA604" i="6"/>
  <c r="CA606" i="6"/>
  <c r="CA605" i="6"/>
  <c r="CA729" i="6" s="1"/>
  <c r="BZ604" i="6"/>
  <c r="BZ606" i="6"/>
  <c r="BZ605" i="6"/>
  <c r="BZ729" i="6" s="1"/>
  <c r="BY604" i="6"/>
  <c r="BY606" i="6"/>
  <c r="BY605" i="6"/>
  <c r="BY729" i="6" s="1"/>
  <c r="BX604" i="6"/>
  <c r="BX606" i="6"/>
  <c r="BX605" i="6"/>
  <c r="BX729" i="6" s="1"/>
  <c r="BW604" i="6"/>
  <c r="BW606" i="6"/>
  <c r="BW605" i="6"/>
  <c r="BW729" i="6" s="1"/>
  <c r="BV604" i="6"/>
  <c r="BV606" i="6"/>
  <c r="BV605" i="6"/>
  <c r="BV729" i="6" s="1"/>
  <c r="BU604" i="6"/>
  <c r="BU606" i="6"/>
  <c r="BU605" i="6"/>
  <c r="BU729" i="6" s="1"/>
  <c r="BT604" i="6"/>
  <c r="BT606" i="6"/>
  <c r="BT605" i="6"/>
  <c r="BT729" i="6" s="1"/>
  <c r="BS604" i="6"/>
  <c r="BS606" i="6"/>
  <c r="BS605" i="6"/>
  <c r="BS729" i="6" s="1"/>
  <c r="BR604" i="6"/>
  <c r="BR606" i="6"/>
  <c r="BR605" i="6"/>
  <c r="BR729" i="6" s="1"/>
  <c r="BQ604" i="6"/>
  <c r="BQ606" i="6"/>
  <c r="BQ605" i="6"/>
  <c r="BQ729" i="6" s="1"/>
  <c r="BP604" i="6"/>
  <c r="BP606" i="6"/>
  <c r="BP605" i="6"/>
  <c r="BP729" i="6" s="1"/>
  <c r="BO604" i="6"/>
  <c r="BO606" i="6"/>
  <c r="BO605" i="6"/>
  <c r="BO729" i="6" s="1"/>
  <c r="BN604" i="6"/>
  <c r="BN606" i="6"/>
  <c r="BN605" i="6"/>
  <c r="BN729" i="6" s="1"/>
  <c r="BM604" i="6"/>
  <c r="BM606" i="6"/>
  <c r="BM605" i="6"/>
  <c r="BM729" i="6" s="1"/>
  <c r="BL604" i="6"/>
  <c r="BL606" i="6"/>
  <c r="BL605" i="6"/>
  <c r="BL729" i="6" s="1"/>
  <c r="BK604" i="6"/>
  <c r="BK606" i="6"/>
  <c r="BK605" i="6"/>
  <c r="BK729" i="6" s="1"/>
  <c r="BJ604" i="6"/>
  <c r="BJ606" i="6"/>
  <c r="BJ605" i="6"/>
  <c r="BJ729" i="6" s="1"/>
  <c r="BI604" i="6"/>
  <c r="BI606" i="6"/>
  <c r="BI605" i="6"/>
  <c r="BI729" i="6" s="1"/>
  <c r="BH604" i="6"/>
  <c r="BH606" i="6"/>
  <c r="BH605" i="6"/>
  <c r="BH729" i="6" s="1"/>
  <c r="BG604" i="6"/>
  <c r="BG606" i="6"/>
  <c r="BG605" i="6"/>
  <c r="BG729" i="6" s="1"/>
  <c r="BF604" i="6"/>
  <c r="BF606" i="6"/>
  <c r="BF605" i="6"/>
  <c r="BF729" i="6" s="1"/>
  <c r="BE604" i="6"/>
  <c r="BE606" i="6"/>
  <c r="BE605" i="6"/>
  <c r="BE729" i="6" s="1"/>
  <c r="BD604" i="6"/>
  <c r="BD606" i="6"/>
  <c r="BD605" i="6"/>
  <c r="BD729" i="6" s="1"/>
  <c r="BC604" i="6"/>
  <c r="BC606" i="6"/>
  <c r="BC605" i="6"/>
  <c r="BC729" i="6" s="1"/>
  <c r="BB604" i="6"/>
  <c r="BB606" i="6"/>
  <c r="BB605" i="6"/>
  <c r="BB729" i="6" s="1"/>
  <c r="BA604" i="6"/>
  <c r="BA606" i="6"/>
  <c r="BA605" i="6"/>
  <c r="BA729" i="6" s="1"/>
  <c r="AZ604" i="6"/>
  <c r="AZ606" i="6"/>
  <c r="AZ605" i="6"/>
  <c r="AZ729" i="6" s="1"/>
  <c r="AY604" i="6"/>
  <c r="AY606" i="6"/>
  <c r="AY605" i="6"/>
  <c r="AY729" i="6" s="1"/>
  <c r="AX604" i="6"/>
  <c r="AX606" i="6"/>
  <c r="AX605" i="6"/>
  <c r="AX729" i="6" s="1"/>
  <c r="AW604" i="6"/>
  <c r="AW606" i="6"/>
  <c r="AW605" i="6"/>
  <c r="AW729" i="6" s="1"/>
  <c r="AV604" i="6"/>
  <c r="AV606" i="6"/>
  <c r="AV605" i="6"/>
  <c r="AV729" i="6" s="1"/>
  <c r="AU604" i="6"/>
  <c r="AU606" i="6"/>
  <c r="AU605" i="6"/>
  <c r="AU729" i="6" s="1"/>
  <c r="AT604" i="6"/>
  <c r="AT606" i="6"/>
  <c r="AT605" i="6"/>
  <c r="AT729" i="6" s="1"/>
  <c r="AS604" i="6"/>
  <c r="AS606" i="6"/>
  <c r="AS605" i="6"/>
  <c r="AS729" i="6" s="1"/>
  <c r="AR604" i="6"/>
  <c r="AR606" i="6"/>
  <c r="AR605" i="6"/>
  <c r="AR729" i="6" s="1"/>
  <c r="AQ604" i="6"/>
  <c r="AQ606" i="6"/>
  <c r="AQ605" i="6"/>
  <c r="AQ729" i="6" s="1"/>
  <c r="AP604" i="6"/>
  <c r="AP606" i="6"/>
  <c r="AP605" i="6"/>
  <c r="AP729" i="6" s="1"/>
  <c r="AO604" i="6"/>
  <c r="AO606" i="6"/>
  <c r="AO605" i="6"/>
  <c r="AO729" i="6" s="1"/>
  <c r="AN604" i="6"/>
  <c r="AN606" i="6"/>
  <c r="AN605" i="6"/>
  <c r="AN729" i="6" s="1"/>
  <c r="AM604" i="6"/>
  <c r="AM606" i="6"/>
  <c r="AM605" i="6"/>
  <c r="AM729" i="6" s="1"/>
  <c r="AL604" i="6"/>
  <c r="AL606" i="6"/>
  <c r="AL605" i="6"/>
  <c r="AL729" i="6" s="1"/>
  <c r="AK604" i="6"/>
  <c r="AK606" i="6"/>
  <c r="AK605" i="6"/>
  <c r="AK729" i="6" s="1"/>
  <c r="AJ604" i="6"/>
  <c r="AJ606" i="6"/>
  <c r="AJ605" i="6"/>
  <c r="AJ729" i="6" s="1"/>
  <c r="AI604" i="6"/>
  <c r="AI606" i="6"/>
  <c r="AI605" i="6"/>
  <c r="AI729" i="6" s="1"/>
  <c r="AH604" i="6"/>
  <c r="AH606" i="6"/>
  <c r="AH605" i="6"/>
  <c r="AH729" i="6" s="1"/>
  <c r="AG604" i="6"/>
  <c r="AG606" i="6"/>
  <c r="AG605" i="6"/>
  <c r="AG729" i="6" s="1"/>
  <c r="AF604" i="6"/>
  <c r="AF606" i="6"/>
  <c r="AF605" i="6"/>
  <c r="AF729" i="6" s="1"/>
  <c r="AE604" i="6"/>
  <c r="AE606" i="6"/>
  <c r="AE605" i="6"/>
  <c r="AE729" i="6" s="1"/>
  <c r="AD604" i="6"/>
  <c r="AD606" i="6"/>
  <c r="AD605" i="6"/>
  <c r="AD729" i="6" s="1"/>
  <c r="AC604" i="6"/>
  <c r="AC606" i="6"/>
  <c r="AC605" i="6"/>
  <c r="AC729" i="6" s="1"/>
  <c r="AB604" i="6"/>
  <c r="AB606" i="6"/>
  <c r="AB605" i="6"/>
  <c r="AB729" i="6" s="1"/>
  <c r="AA604" i="6"/>
  <c r="AA606" i="6"/>
  <c r="AA605" i="6"/>
  <c r="AA729" i="6" s="1"/>
  <c r="Z604" i="6"/>
  <c r="Z606" i="6"/>
  <c r="Z605" i="6"/>
  <c r="Z729" i="6" s="1"/>
  <c r="Y604" i="6"/>
  <c r="Y606" i="6"/>
  <c r="Y605" i="6"/>
  <c r="Y729" i="6" s="1"/>
  <c r="X604" i="6"/>
  <c r="X606" i="6"/>
  <c r="X605" i="6"/>
  <c r="X729" i="6" s="1"/>
  <c r="W604" i="6"/>
  <c r="W606" i="6"/>
  <c r="W605" i="6"/>
  <c r="W729" i="6" s="1"/>
  <c r="V604" i="6"/>
  <c r="V606" i="6"/>
  <c r="V605" i="6"/>
  <c r="V729" i="6" s="1"/>
  <c r="U604" i="6"/>
  <c r="U606" i="6"/>
  <c r="U605" i="6"/>
  <c r="U729" i="6" s="1"/>
  <c r="T604" i="6"/>
  <c r="T606" i="6"/>
  <c r="T605" i="6"/>
  <c r="T729" i="6" s="1"/>
  <c r="S604" i="6"/>
  <c r="S606" i="6"/>
  <c r="S605" i="6"/>
  <c r="S729" i="6" s="1"/>
  <c r="R604" i="6"/>
  <c r="R606" i="6"/>
  <c r="R605" i="6"/>
  <c r="R729" i="6" s="1"/>
  <c r="Q604" i="6"/>
  <c r="Q606" i="6"/>
  <c r="Q605" i="6"/>
  <c r="Q729" i="6" s="1"/>
  <c r="P604" i="6"/>
  <c r="P606" i="6"/>
  <c r="P605" i="6"/>
  <c r="P729" i="6" s="1"/>
  <c r="O604" i="6"/>
  <c r="O606" i="6"/>
  <c r="O605" i="6"/>
  <c r="O729" i="6" s="1"/>
  <c r="N604" i="6"/>
  <c r="N606" i="6"/>
  <c r="N605" i="6"/>
  <c r="N729" i="6" s="1"/>
  <c r="M604" i="6"/>
  <c r="M606" i="6"/>
  <c r="M605" i="6"/>
  <c r="M729" i="6" s="1"/>
  <c r="L604" i="6"/>
  <c r="L606" i="6"/>
  <c r="L605" i="6"/>
  <c r="L729" i="6" s="1"/>
  <c r="K604" i="6"/>
  <c r="K606" i="6"/>
  <c r="K605" i="6"/>
  <c r="K729" i="6" s="1"/>
  <c r="J604" i="6"/>
  <c r="J606" i="6"/>
  <c r="J605" i="6"/>
  <c r="J729" i="6" s="1"/>
  <c r="I604" i="6"/>
  <c r="I606" i="6"/>
  <c r="I605" i="6"/>
  <c r="I729" i="6" s="1"/>
  <c r="E18" i="27"/>
  <c r="B670" i="6"/>
  <c r="BK672" i="6" s="1"/>
  <c r="CB465" i="6"/>
  <c r="CB466" i="6"/>
  <c r="CB467" i="6"/>
  <c r="G438" i="6"/>
  <c r="G439" i="6" s="1"/>
  <c r="G683" i="6" s="1"/>
  <c r="H438" i="6"/>
  <c r="AJ438" i="6"/>
  <c r="K438" i="6"/>
  <c r="AE438" i="6"/>
  <c r="AE439" i="6" s="1"/>
  <c r="AE683" i="6" s="1"/>
  <c r="BG438" i="6"/>
  <c r="BF438" i="6"/>
  <c r="L465" i="6"/>
  <c r="L466" i="6"/>
  <c r="L467" i="6"/>
  <c r="BX17" i="37"/>
  <c r="BW17" i="37"/>
  <c r="BV17" i="37"/>
  <c r="BX15" i="37"/>
  <c r="BS15" i="37"/>
  <c r="BR15" i="37"/>
  <c r="BP15" i="37"/>
  <c r="BX9" i="37"/>
  <c r="BW9" i="37"/>
  <c r="BX7" i="37"/>
  <c r="BW7" i="37"/>
  <c r="BV7" i="37"/>
  <c r="BU7" i="37"/>
  <c r="BS7" i="37"/>
  <c r="BR7" i="37"/>
  <c r="BP7" i="37"/>
  <c r="BE9" i="6"/>
  <c r="BE780" i="6" s="1"/>
  <c r="AA54" i="41"/>
  <c r="AA9" i="6"/>
  <c r="AA780" i="6" s="1"/>
  <c r="AA27" i="41"/>
  <c r="AA7" i="41"/>
  <c r="AA11" i="41"/>
  <c r="AA15" i="41"/>
  <c r="AA19" i="41"/>
  <c r="AA23" i="41"/>
  <c r="AA31" i="41"/>
  <c r="AA35" i="41"/>
  <c r="AA39" i="41"/>
  <c r="AA43" i="41"/>
  <c r="AA47" i="41"/>
  <c r="AA51" i="41"/>
  <c r="AA55" i="41"/>
  <c r="AA59" i="41"/>
  <c r="AA63" i="41"/>
  <c r="AA67" i="41"/>
  <c r="AA71" i="41"/>
  <c r="AA75" i="41"/>
  <c r="AA4" i="41"/>
  <c r="AA5" i="41"/>
  <c r="AA6" i="41"/>
  <c r="I9" i="6"/>
  <c r="I780" i="6" s="1"/>
  <c r="AA8" i="41"/>
  <c r="AA9" i="41"/>
  <c r="AA10" i="41"/>
  <c r="N9" i="6"/>
  <c r="N780" i="6" s="1"/>
  <c r="AA12" i="41"/>
  <c r="AA13" i="41"/>
  <c r="AA14" i="41"/>
  <c r="R9" i="6"/>
  <c r="R780" i="6" s="1"/>
  <c r="AA16" i="41"/>
  <c r="AA17" i="41"/>
  <c r="AA18" i="41"/>
  <c r="V9" i="6"/>
  <c r="AA20" i="41"/>
  <c r="AA21" i="41"/>
  <c r="AA22" i="41"/>
  <c r="Y9" i="6"/>
  <c r="Y780" i="6" s="1"/>
  <c r="Z9" i="6"/>
  <c r="Z780" i="6" s="1"/>
  <c r="AA24" i="41"/>
  <c r="AA25" i="41"/>
  <c r="AC9" i="6"/>
  <c r="AC780" i="6" s="1"/>
  <c r="AA26" i="41"/>
  <c r="AD9" i="6"/>
  <c r="AD780" i="6" s="1"/>
  <c r="AA28" i="41"/>
  <c r="AA29" i="41"/>
  <c r="AA30" i="41"/>
  <c r="AG9" i="6"/>
  <c r="AG780" i="6" s="1"/>
  <c r="AH9" i="6"/>
  <c r="AH780" i="6" s="1"/>
  <c r="AA32" i="41"/>
  <c r="AA33" i="41"/>
  <c r="AA34" i="41"/>
  <c r="AK9" i="6"/>
  <c r="AK780" i="6" s="1"/>
  <c r="AL9" i="6"/>
  <c r="AA36" i="41"/>
  <c r="AA37" i="41"/>
  <c r="AA38" i="41"/>
  <c r="AO9" i="6"/>
  <c r="AO780" i="6" s="1"/>
  <c r="AP9" i="6"/>
  <c r="AP781" i="6" s="1"/>
  <c r="AA40" i="41"/>
  <c r="AA41" i="41"/>
  <c r="AA42" i="41"/>
  <c r="AT9" i="6"/>
  <c r="AS9" i="6"/>
  <c r="AS780" i="6" s="1"/>
  <c r="AA44" i="41"/>
  <c r="AA45" i="41"/>
  <c r="AA46" i="41"/>
  <c r="AA48" i="41"/>
  <c r="AA49" i="41"/>
  <c r="AA50" i="41"/>
  <c r="BA9" i="6"/>
  <c r="BA780" i="6" s="1"/>
  <c r="BB9" i="6"/>
  <c r="AA52" i="41"/>
  <c r="AA53" i="41"/>
  <c r="AA56" i="41"/>
  <c r="AA57" i="41"/>
  <c r="AA58" i="41"/>
  <c r="BJ9" i="6"/>
  <c r="BJ780" i="6" s="1"/>
  <c r="AA60" i="41"/>
  <c r="AA61" i="41"/>
  <c r="AA62" i="41"/>
  <c r="BM9" i="6"/>
  <c r="AA64" i="41"/>
  <c r="AA66" i="41"/>
  <c r="BQ9" i="6"/>
  <c r="BQ780" i="6" s="1"/>
  <c r="AA68" i="41"/>
  <c r="AA69" i="41"/>
  <c r="BU9" i="6"/>
  <c r="AA70" i="41"/>
  <c r="BV9" i="6"/>
  <c r="BV780" i="6" s="1"/>
  <c r="BW9" i="6"/>
  <c r="BW780" i="6" s="1"/>
  <c r="AA72" i="41"/>
  <c r="AA73" i="41"/>
  <c r="BY9" i="6"/>
  <c r="BY780" i="6" s="1"/>
  <c r="AA74" i="41"/>
  <c r="CA9" i="6"/>
  <c r="CA780" i="6" s="1"/>
  <c r="AA76" i="41"/>
  <c r="AA77" i="41"/>
  <c r="CC9" i="6"/>
  <c r="AA78" i="41"/>
  <c r="AA79" i="41"/>
  <c r="O9" i="6"/>
  <c r="AE9" i="6"/>
  <c r="AE780" i="6" s="1"/>
  <c r="BC9" i="6"/>
  <c r="BC780" i="6" s="1"/>
  <c r="BG9" i="6"/>
  <c r="BG780" i="6" s="1"/>
  <c r="BO9" i="6"/>
  <c r="BS9" i="6"/>
  <c r="BS780" i="6" s="1"/>
  <c r="G9" i="6"/>
  <c r="AQ9" i="6"/>
  <c r="AQ780" i="6" s="1"/>
  <c r="H9" i="6"/>
  <c r="P9" i="6"/>
  <c r="P780" i="6" s="1"/>
  <c r="T9" i="6"/>
  <c r="X9" i="6"/>
  <c r="X780" i="6" s="1"/>
  <c r="AB9" i="6"/>
  <c r="AB780" i="6" s="1"/>
  <c r="AF9" i="6"/>
  <c r="AF780" i="6" s="1"/>
  <c r="AJ9" i="6"/>
  <c r="AJ780" i="6" s="1"/>
  <c r="AN9" i="6"/>
  <c r="AN780" i="6" s="1"/>
  <c r="AR9" i="6"/>
  <c r="AR780" i="6" s="1"/>
  <c r="AV9" i="6"/>
  <c r="AV780" i="6" s="1"/>
  <c r="AZ9" i="6"/>
  <c r="BD9" i="6"/>
  <c r="BD780" i="6" s="1"/>
  <c r="BH9" i="6"/>
  <c r="BH780" i="6" s="1"/>
  <c r="BL9" i="6"/>
  <c r="BL780" i="6" s="1"/>
  <c r="BP9" i="6"/>
  <c r="BX9" i="6"/>
  <c r="BX780" i="6" s="1"/>
  <c r="K9" i="6"/>
  <c r="W9" i="6"/>
  <c r="W780" i="6" s="1"/>
  <c r="AM9" i="6"/>
  <c r="Z781" i="6"/>
  <c r="AG781" i="6"/>
  <c r="AK781" i="6"/>
  <c r="BA781" i="6"/>
  <c r="BE781" i="6"/>
  <c r="BL781" i="6"/>
  <c r="N781" i="6"/>
  <c r="P781" i="6"/>
  <c r="W781" i="6"/>
  <c r="Y781" i="6"/>
  <c r="AB781" i="6"/>
  <c r="AD781" i="6"/>
  <c r="AE781" i="6"/>
  <c r="AH781" i="6"/>
  <c r="AR781" i="6"/>
  <c r="AS781" i="6"/>
  <c r="AV781" i="6"/>
  <c r="BH781" i="6"/>
  <c r="BJ781" i="6"/>
  <c r="BV781" i="6"/>
  <c r="BW781" i="6"/>
  <c r="BX781" i="6"/>
  <c r="BY781" i="6"/>
  <c r="BS781" i="6"/>
  <c r="CC716" i="6"/>
  <c r="CC717" i="6" s="1"/>
  <c r="CB716" i="6"/>
  <c r="CB717" i="6" s="1"/>
  <c r="CA716" i="6"/>
  <c r="CA717" i="6" s="1"/>
  <c r="BZ716" i="6"/>
  <c r="BZ717" i="6" s="1"/>
  <c r="BY716" i="6"/>
  <c r="BY717" i="6" s="1"/>
  <c r="BX716" i="6"/>
  <c r="BX717" i="6" s="1"/>
  <c r="BW716" i="6"/>
  <c r="BW717" i="6" s="1"/>
  <c r="BV716" i="6"/>
  <c r="BV717" i="6"/>
  <c r="BU716" i="6"/>
  <c r="BU717" i="6" s="1"/>
  <c r="BT716" i="6"/>
  <c r="BT717" i="6" s="1"/>
  <c r="BS716" i="6"/>
  <c r="BS717" i="6" s="1"/>
  <c r="BR716" i="6"/>
  <c r="BR717" i="6" s="1"/>
  <c r="BQ716" i="6"/>
  <c r="BQ717" i="6" s="1"/>
  <c r="BP716" i="6"/>
  <c r="BP717" i="6"/>
  <c r="BO716" i="6"/>
  <c r="BO717" i="6" s="1"/>
  <c r="BN716" i="6"/>
  <c r="BN717" i="6"/>
  <c r="BM716" i="6"/>
  <c r="BM717" i="6" s="1"/>
  <c r="BL716" i="6"/>
  <c r="BL717" i="6" s="1"/>
  <c r="BK716" i="6"/>
  <c r="BK717" i="6" s="1"/>
  <c r="BJ716" i="6"/>
  <c r="BJ717" i="6" s="1"/>
  <c r="BI716" i="6"/>
  <c r="BI717" i="6" s="1"/>
  <c r="BH716" i="6"/>
  <c r="BH717" i="6" s="1"/>
  <c r="BG716" i="6"/>
  <c r="BG717" i="6" s="1"/>
  <c r="BF716" i="6"/>
  <c r="BF717" i="6"/>
  <c r="BE716" i="6"/>
  <c r="BE717" i="6" s="1"/>
  <c r="BD716" i="6"/>
  <c r="BD717" i="6" s="1"/>
  <c r="BC716" i="6"/>
  <c r="BC717" i="6" s="1"/>
  <c r="BB716" i="6"/>
  <c r="BB717" i="6" s="1"/>
  <c r="BA716" i="6"/>
  <c r="BA717" i="6" s="1"/>
  <c r="AZ716" i="6"/>
  <c r="AZ717" i="6"/>
  <c r="AY716" i="6"/>
  <c r="AY717" i="6" s="1"/>
  <c r="AX716" i="6"/>
  <c r="AX717" i="6"/>
  <c r="AW716" i="6"/>
  <c r="AW717" i="6" s="1"/>
  <c r="AV716" i="6"/>
  <c r="AV717" i="6" s="1"/>
  <c r="AU716" i="6"/>
  <c r="AU717" i="6" s="1"/>
  <c r="AT716" i="6"/>
  <c r="AT717" i="6" s="1"/>
  <c r="AS716" i="6"/>
  <c r="AS717" i="6" s="1"/>
  <c r="AR716" i="6"/>
  <c r="AR717" i="6" s="1"/>
  <c r="AQ716" i="6"/>
  <c r="AQ717" i="6" s="1"/>
  <c r="AP716" i="6"/>
  <c r="AP717" i="6"/>
  <c r="AO716" i="6"/>
  <c r="AO717" i="6" s="1"/>
  <c r="AN716" i="6"/>
  <c r="AN717" i="6" s="1"/>
  <c r="AM716" i="6"/>
  <c r="AM717" i="6" s="1"/>
  <c r="AL716" i="6"/>
  <c r="AL717" i="6" s="1"/>
  <c r="AK716" i="6"/>
  <c r="AK717" i="6" s="1"/>
  <c r="AJ716" i="6"/>
  <c r="AJ717" i="6"/>
  <c r="AI716" i="6"/>
  <c r="AI717" i="6" s="1"/>
  <c r="AH716" i="6"/>
  <c r="AH717" i="6"/>
  <c r="AG716" i="6"/>
  <c r="AG717" i="6" s="1"/>
  <c r="AF716" i="6"/>
  <c r="AF717" i="6" s="1"/>
  <c r="AE716" i="6"/>
  <c r="AE717" i="6" s="1"/>
  <c r="AD716" i="6"/>
  <c r="AD717" i="6" s="1"/>
  <c r="AC716" i="6"/>
  <c r="AC717" i="6" s="1"/>
  <c r="AB716" i="6"/>
  <c r="AB717" i="6" s="1"/>
  <c r="AA716" i="6"/>
  <c r="AA717" i="6" s="1"/>
  <c r="Z716" i="6"/>
  <c r="Z717" i="6"/>
  <c r="Y716" i="6"/>
  <c r="Y717" i="6" s="1"/>
  <c r="X716" i="6"/>
  <c r="X717" i="6" s="1"/>
  <c r="W716" i="6"/>
  <c r="W717" i="6" s="1"/>
  <c r="V716" i="6"/>
  <c r="V717" i="6" s="1"/>
  <c r="U716" i="6"/>
  <c r="U717" i="6" s="1"/>
  <c r="T716" i="6"/>
  <c r="T717" i="6"/>
  <c r="S716" i="6"/>
  <c r="S717" i="6" s="1"/>
  <c r="R716" i="6"/>
  <c r="R717" i="6"/>
  <c r="Q716" i="6"/>
  <c r="Q717" i="6" s="1"/>
  <c r="P716" i="6"/>
  <c r="P717" i="6" s="1"/>
  <c r="P720" i="6" s="1"/>
  <c r="O716" i="6"/>
  <c r="O717" i="6" s="1"/>
  <c r="N716" i="6"/>
  <c r="N717" i="6" s="1"/>
  <c r="M716" i="6"/>
  <c r="M717" i="6" s="1"/>
  <c r="L716" i="6"/>
  <c r="L717" i="6" s="1"/>
  <c r="K716" i="6"/>
  <c r="K717" i="6" s="1"/>
  <c r="J716" i="6"/>
  <c r="J717" i="6"/>
  <c r="I716" i="6"/>
  <c r="I717" i="6" s="1"/>
  <c r="H716" i="6"/>
  <c r="H717" i="6" s="1"/>
  <c r="G716" i="6"/>
  <c r="G717" i="6" s="1"/>
  <c r="CC438" i="6"/>
  <c r="CC432" i="6" s="1"/>
  <c r="CB438" i="6"/>
  <c r="CA438" i="6"/>
  <c r="CA439" i="6" s="1"/>
  <c r="CA683" i="6" s="1"/>
  <c r="BZ438" i="6"/>
  <c r="BZ439" i="6" s="1"/>
  <c r="BZ683" i="6" s="1"/>
  <c r="BY438" i="6"/>
  <c r="BY432" i="6" s="1"/>
  <c r="BX438" i="6"/>
  <c r="BW438" i="6"/>
  <c r="BW439" i="6" s="1"/>
  <c r="BW683" i="6" s="1"/>
  <c r="BV438" i="6"/>
  <c r="BV439" i="6" s="1"/>
  <c r="BV683" i="6" s="1"/>
  <c r="BU438" i="6"/>
  <c r="BT438" i="6"/>
  <c r="BS438" i="6"/>
  <c r="BS439" i="6" s="1"/>
  <c r="BS683" i="6" s="1"/>
  <c r="BR438" i="6"/>
  <c r="BR432" i="6" s="1"/>
  <c r="BQ438" i="6"/>
  <c r="BQ439" i="6" s="1"/>
  <c r="BQ683" i="6" s="1"/>
  <c r="BP438" i="6"/>
  <c r="BO438" i="6"/>
  <c r="BO439" i="6" s="1"/>
  <c r="BO683" i="6" s="1"/>
  <c r="BN438" i="6"/>
  <c r="BN439" i="6" s="1"/>
  <c r="BN683" i="6" s="1"/>
  <c r="BM438" i="6"/>
  <c r="BM432" i="6" s="1"/>
  <c r="BL438" i="6"/>
  <c r="BK438" i="6"/>
  <c r="BK439" i="6" s="1"/>
  <c r="BK683" i="6" s="1"/>
  <c r="BJ438" i="6"/>
  <c r="BJ439" i="6" s="1"/>
  <c r="BJ683" i="6" s="1"/>
  <c r="BI438" i="6"/>
  <c r="BI432" i="6" s="1"/>
  <c r="BH438" i="6"/>
  <c r="BG439" i="6"/>
  <c r="BG683" i="6" s="1"/>
  <c r="BF432" i="6"/>
  <c r="BE438" i="6"/>
  <c r="BD438" i="6"/>
  <c r="BC438" i="6"/>
  <c r="BB438" i="6"/>
  <c r="BB439" i="6" s="1"/>
  <c r="BB683" i="6" s="1"/>
  <c r="BA438" i="6"/>
  <c r="BA439" i="6" s="1"/>
  <c r="BA683" i="6" s="1"/>
  <c r="AZ438" i="6"/>
  <c r="AY438" i="6"/>
  <c r="AY439" i="6" s="1"/>
  <c r="AY683" i="6" s="1"/>
  <c r="AX438" i="6"/>
  <c r="AX439" i="6" s="1"/>
  <c r="AX683" i="6" s="1"/>
  <c r="AW438" i="6"/>
  <c r="AV438" i="6"/>
  <c r="AU438" i="6"/>
  <c r="AU439" i="6" s="1"/>
  <c r="AU683" i="6" s="1"/>
  <c r="AT438" i="6"/>
  <c r="AT432" i="6" s="1"/>
  <c r="AS438" i="6"/>
  <c r="AS432" i="6" s="1"/>
  <c r="AR438" i="6"/>
  <c r="AQ438" i="6"/>
  <c r="AQ439" i="6" s="1"/>
  <c r="AQ683" i="6" s="1"/>
  <c r="AP438" i="6"/>
  <c r="AP439" i="6" s="1"/>
  <c r="AP683" i="6" s="1"/>
  <c r="AO438" i="6"/>
  <c r="AO439" i="6" s="1"/>
  <c r="AO683" i="6" s="1"/>
  <c r="AN438" i="6"/>
  <c r="AM438" i="6"/>
  <c r="AM439" i="6" s="1"/>
  <c r="AM683" i="6" s="1"/>
  <c r="AL438" i="6"/>
  <c r="AL439" i="6" s="1"/>
  <c r="AL683" i="6" s="1"/>
  <c r="AK438" i="6"/>
  <c r="AK439" i="6" s="1"/>
  <c r="AK683" i="6" s="1"/>
  <c r="AI438" i="6"/>
  <c r="AI439" i="6" s="1"/>
  <c r="AI683" i="6" s="1"/>
  <c r="AH438" i="6"/>
  <c r="AH439" i="6" s="1"/>
  <c r="AH683" i="6" s="1"/>
  <c r="AG438" i="6"/>
  <c r="AG432" i="6" s="1"/>
  <c r="AF438" i="6"/>
  <c r="AF420" i="6"/>
  <c r="AD438" i="6"/>
  <c r="AD432" i="6" s="1"/>
  <c r="AC438" i="6"/>
  <c r="AC432" i="6" s="1"/>
  <c r="AB438" i="6"/>
  <c r="AB439" i="6" s="1"/>
  <c r="AB683" i="6" s="1"/>
  <c r="AA438" i="6"/>
  <c r="Z438" i="6"/>
  <c r="Z439" i="6" s="1"/>
  <c r="Z683" i="6" s="1"/>
  <c r="Y438" i="6"/>
  <c r="Y439" i="6" s="1"/>
  <c r="Y683" i="6" s="1"/>
  <c r="X438" i="6"/>
  <c r="X420" i="6"/>
  <c r="X428" i="6" s="1"/>
  <c r="W438" i="6"/>
  <c r="W439" i="6" s="1"/>
  <c r="W683" i="6" s="1"/>
  <c r="V438" i="6"/>
  <c r="V439" i="6" s="1"/>
  <c r="V683" i="6" s="1"/>
  <c r="U438" i="6"/>
  <c r="U439" i="6"/>
  <c r="U683" i="6" s="1"/>
  <c r="T438" i="6"/>
  <c r="T432" i="6" s="1"/>
  <c r="S438" i="6"/>
  <c r="R438" i="6"/>
  <c r="R439" i="6"/>
  <c r="R683" i="6" s="1"/>
  <c r="Q438" i="6"/>
  <c r="Q432" i="6" s="1"/>
  <c r="P438" i="6"/>
  <c r="P420" i="6"/>
  <c r="P431" i="6" s="1"/>
  <c r="O438" i="6"/>
  <c r="O439" i="6" s="1"/>
  <c r="O683" i="6" s="1"/>
  <c r="N438" i="6"/>
  <c r="M438" i="6"/>
  <c r="M432" i="6" s="1"/>
  <c r="L438" i="6"/>
  <c r="L439" i="6" s="1"/>
  <c r="L683" i="6" s="1"/>
  <c r="K439" i="6"/>
  <c r="K683" i="6" s="1"/>
  <c r="J438" i="6"/>
  <c r="I438" i="6"/>
  <c r="I439" i="6" s="1"/>
  <c r="I683" i="6" s="1"/>
  <c r="H420" i="6"/>
  <c r="H428" i="6" s="1"/>
  <c r="CC20" i="6"/>
  <c r="CB20" i="6"/>
  <c r="CA20" i="6"/>
  <c r="BZ20" i="6"/>
  <c r="BY20" i="6"/>
  <c r="BX20" i="6"/>
  <c r="BW20" i="6"/>
  <c r="BV20" i="6"/>
  <c r="BU20" i="6"/>
  <c r="BT20" i="6"/>
  <c r="BS20" i="6"/>
  <c r="BR20" i="6"/>
  <c r="BQ20" i="6"/>
  <c r="BP20" i="6"/>
  <c r="BO20" i="6"/>
  <c r="BN20" i="6"/>
  <c r="BM20" i="6"/>
  <c r="BL20" i="6"/>
  <c r="BK20" i="6"/>
  <c r="BJ20" i="6"/>
  <c r="BI20" i="6"/>
  <c r="BH20" i="6"/>
  <c r="BG20" i="6"/>
  <c r="BF20" i="6"/>
  <c r="BE20" i="6"/>
  <c r="BD20" i="6"/>
  <c r="BC20" i="6"/>
  <c r="BB20" i="6"/>
  <c r="BA20" i="6"/>
  <c r="AZ20" i="6"/>
  <c r="AY20" i="6"/>
  <c r="AX20" i="6"/>
  <c r="AW20" i="6"/>
  <c r="AV20" i="6"/>
  <c r="AU20" i="6"/>
  <c r="AT20" i="6"/>
  <c r="AS20" i="6"/>
  <c r="AR20" i="6"/>
  <c r="AQ20" i="6"/>
  <c r="AP20" i="6"/>
  <c r="AO20" i="6"/>
  <c r="AN20" i="6"/>
  <c r="AM20" i="6"/>
  <c r="AL20" i="6"/>
  <c r="AK20" i="6"/>
  <c r="AJ20" i="6"/>
  <c r="AI20" i="6"/>
  <c r="AH20" i="6"/>
  <c r="AG20" i="6"/>
  <c r="AF20" i="6"/>
  <c r="AE20" i="6"/>
  <c r="AD20" i="6"/>
  <c r="AC20" i="6"/>
  <c r="AB20" i="6"/>
  <c r="AA20" i="6"/>
  <c r="Z20" i="6"/>
  <c r="Y20" i="6"/>
  <c r="X20" i="6"/>
  <c r="W20" i="6"/>
  <c r="V20" i="6"/>
  <c r="U20" i="6"/>
  <c r="T20" i="6"/>
  <c r="S20" i="6"/>
  <c r="R20" i="6"/>
  <c r="Q20" i="6"/>
  <c r="P20" i="6"/>
  <c r="O20" i="6"/>
  <c r="N20" i="6"/>
  <c r="M20" i="6"/>
  <c r="L20" i="6"/>
  <c r="K20" i="6"/>
  <c r="J20" i="6"/>
  <c r="I20" i="6"/>
  <c r="H20" i="6"/>
  <c r="G20" i="6"/>
  <c r="CC19" i="6"/>
  <c r="CB19" i="6"/>
  <c r="CA19" i="6"/>
  <c r="BZ19" i="6"/>
  <c r="BY19" i="6"/>
  <c r="BX19" i="6"/>
  <c r="BW19" i="6"/>
  <c r="BV19" i="6"/>
  <c r="BU19" i="6"/>
  <c r="BT19" i="6"/>
  <c r="BS19" i="6"/>
  <c r="BR19" i="6"/>
  <c r="BQ19" i="6"/>
  <c r="BP19" i="6"/>
  <c r="BO19" i="6"/>
  <c r="BN19" i="6"/>
  <c r="BM19" i="6"/>
  <c r="BL19" i="6"/>
  <c r="BK19" i="6"/>
  <c r="BJ19" i="6"/>
  <c r="BI19" i="6"/>
  <c r="BH19" i="6"/>
  <c r="BG19" i="6"/>
  <c r="BF19" i="6"/>
  <c r="BE19" i="6"/>
  <c r="BD19" i="6"/>
  <c r="BC19" i="6"/>
  <c r="BB19" i="6"/>
  <c r="BA19" i="6"/>
  <c r="AZ19" i="6"/>
  <c r="AY19" i="6"/>
  <c r="AX19" i="6"/>
  <c r="AW19" i="6"/>
  <c r="AV19" i="6"/>
  <c r="AU19" i="6"/>
  <c r="AT19" i="6"/>
  <c r="AS19" i="6"/>
  <c r="AR19" i="6"/>
  <c r="AQ19" i="6"/>
  <c r="AP19" i="6"/>
  <c r="AO19" i="6"/>
  <c r="AN19" i="6"/>
  <c r="AM19" i="6"/>
  <c r="AL19" i="6"/>
  <c r="AK19" i="6"/>
  <c r="AJ19" i="6"/>
  <c r="AI19" i="6"/>
  <c r="AH19" i="6"/>
  <c r="AG19" i="6"/>
  <c r="AF19" i="6"/>
  <c r="AE19" i="6"/>
  <c r="AD19" i="6"/>
  <c r="AC19" i="6"/>
  <c r="AB19" i="6"/>
  <c r="AA19" i="6"/>
  <c r="Z19" i="6"/>
  <c r="Y19" i="6"/>
  <c r="X19" i="6"/>
  <c r="W19" i="6"/>
  <c r="V19" i="6"/>
  <c r="U19" i="6"/>
  <c r="T19" i="6"/>
  <c r="S19" i="6"/>
  <c r="R19" i="6"/>
  <c r="Q19" i="6"/>
  <c r="P19" i="6"/>
  <c r="O19" i="6"/>
  <c r="N19" i="6"/>
  <c r="M19" i="6"/>
  <c r="L19" i="6"/>
  <c r="K19" i="6"/>
  <c r="J19" i="6"/>
  <c r="I19" i="6"/>
  <c r="H19" i="6"/>
  <c r="G19" i="6"/>
  <c r="CC18" i="6"/>
  <c r="CB18" i="6"/>
  <c r="CA18" i="6"/>
  <c r="BZ18" i="6"/>
  <c r="BY18" i="6"/>
  <c r="BX18" i="6"/>
  <c r="BW18" i="6"/>
  <c r="BV18" i="6"/>
  <c r="BU18" i="6"/>
  <c r="BT18" i="6"/>
  <c r="BS18" i="6"/>
  <c r="BR18" i="6"/>
  <c r="BQ18" i="6"/>
  <c r="BP18" i="6"/>
  <c r="BO18" i="6"/>
  <c r="BN18" i="6"/>
  <c r="BM18" i="6"/>
  <c r="BL18" i="6"/>
  <c r="BK18" i="6"/>
  <c r="BJ18" i="6"/>
  <c r="BI18" i="6"/>
  <c r="BH18" i="6"/>
  <c r="BG18" i="6"/>
  <c r="BF18" i="6"/>
  <c r="BE18" i="6"/>
  <c r="BD18" i="6"/>
  <c r="BC18" i="6"/>
  <c r="BB18" i="6"/>
  <c r="BA18" i="6"/>
  <c r="AZ18" i="6"/>
  <c r="AY18" i="6"/>
  <c r="AX18" i="6"/>
  <c r="AW18" i="6"/>
  <c r="AV18" i="6"/>
  <c r="AU18" i="6"/>
  <c r="AT18" i="6"/>
  <c r="AS18" i="6"/>
  <c r="AR18" i="6"/>
  <c r="AQ18" i="6"/>
  <c r="AP18" i="6"/>
  <c r="AO18" i="6"/>
  <c r="AN18" i="6"/>
  <c r="AM18" i="6"/>
  <c r="AL18" i="6"/>
  <c r="AK18" i="6"/>
  <c r="AJ18" i="6"/>
  <c r="AI18" i="6"/>
  <c r="AH18" i="6"/>
  <c r="AG18" i="6"/>
  <c r="AF18" i="6"/>
  <c r="AE18" i="6"/>
  <c r="AD18" i="6"/>
  <c r="AC18" i="6"/>
  <c r="AB18" i="6"/>
  <c r="AA18" i="6"/>
  <c r="Z18" i="6"/>
  <c r="Y18" i="6"/>
  <c r="X18" i="6"/>
  <c r="W18" i="6"/>
  <c r="V18" i="6"/>
  <c r="U18" i="6"/>
  <c r="T18" i="6"/>
  <c r="S18" i="6"/>
  <c r="R18" i="6"/>
  <c r="Q18" i="6"/>
  <c r="P18" i="6"/>
  <c r="O18" i="6"/>
  <c r="N18" i="6"/>
  <c r="M18" i="6"/>
  <c r="L18" i="6"/>
  <c r="K18" i="6"/>
  <c r="J18" i="6"/>
  <c r="I18" i="6"/>
  <c r="H18" i="6"/>
  <c r="G18" i="6"/>
  <c r="CC17" i="6"/>
  <c r="CB17" i="6"/>
  <c r="CA17" i="6"/>
  <c r="BZ17" i="6"/>
  <c r="BY17" i="6"/>
  <c r="BX17" i="6"/>
  <c r="BW17" i="6"/>
  <c r="BV17" i="6"/>
  <c r="BU17" i="6"/>
  <c r="BT17" i="6"/>
  <c r="BS17" i="6"/>
  <c r="BR17" i="6"/>
  <c r="BQ17" i="6"/>
  <c r="BP17" i="6"/>
  <c r="BO17" i="6"/>
  <c r="BN17" i="6"/>
  <c r="BM17" i="6"/>
  <c r="BL17" i="6"/>
  <c r="BK17" i="6"/>
  <c r="BJ17" i="6"/>
  <c r="BI17" i="6"/>
  <c r="BH17" i="6"/>
  <c r="BG17" i="6"/>
  <c r="BF17" i="6"/>
  <c r="BE17" i="6"/>
  <c r="BD17" i="6"/>
  <c r="BC17" i="6"/>
  <c r="BB17" i="6"/>
  <c r="BA17" i="6"/>
  <c r="AZ17" i="6"/>
  <c r="AY17" i="6"/>
  <c r="AX17" i="6"/>
  <c r="AW17" i="6"/>
  <c r="AV17" i="6"/>
  <c r="AU17" i="6"/>
  <c r="AT17" i="6"/>
  <c r="AS17" i="6"/>
  <c r="AR17" i="6"/>
  <c r="AQ17" i="6"/>
  <c r="AP17" i="6"/>
  <c r="AO17" i="6"/>
  <c r="AN17" i="6"/>
  <c r="AM17" i="6"/>
  <c r="AL17" i="6"/>
  <c r="AK17" i="6"/>
  <c r="AJ17" i="6"/>
  <c r="AI17" i="6"/>
  <c r="AH17" i="6"/>
  <c r="AG17" i="6"/>
  <c r="AF17" i="6"/>
  <c r="AE17" i="6"/>
  <c r="AD17" i="6"/>
  <c r="AC17" i="6"/>
  <c r="AB17" i="6"/>
  <c r="AA17" i="6"/>
  <c r="Z17" i="6"/>
  <c r="Y17" i="6"/>
  <c r="X17" i="6"/>
  <c r="W17" i="6"/>
  <c r="V17" i="6"/>
  <c r="U17" i="6"/>
  <c r="T17" i="6"/>
  <c r="S17" i="6"/>
  <c r="R17" i="6"/>
  <c r="Q17" i="6"/>
  <c r="P17" i="6"/>
  <c r="O17" i="6"/>
  <c r="N17" i="6"/>
  <c r="M17" i="6"/>
  <c r="L17" i="6"/>
  <c r="K17" i="6"/>
  <c r="J17" i="6"/>
  <c r="I17" i="6"/>
  <c r="H17" i="6"/>
  <c r="G17" i="6"/>
  <c r="CC15" i="6"/>
  <c r="CB15" i="6"/>
  <c r="CA15" i="6"/>
  <c r="BZ15" i="6"/>
  <c r="BY15" i="6"/>
  <c r="BX15" i="6"/>
  <c r="BW275" i="6"/>
  <c r="BW15" i="6" s="1"/>
  <c r="BV275" i="6"/>
  <c r="BV15" i="6" s="1"/>
  <c r="BU275" i="6"/>
  <c r="BU15" i="6" s="1"/>
  <c r="BT15" i="6"/>
  <c r="BS15" i="6"/>
  <c r="BR15" i="6"/>
  <c r="BQ15" i="6"/>
  <c r="BP15" i="6"/>
  <c r="BO15" i="6"/>
  <c r="BN15" i="6"/>
  <c r="BM15" i="6"/>
  <c r="BL15" i="6"/>
  <c r="BK15" i="6"/>
  <c r="BJ15" i="6"/>
  <c r="BI15" i="6"/>
  <c r="BH15" i="6"/>
  <c r="BG15" i="6"/>
  <c r="BF15" i="6"/>
  <c r="BE15" i="6"/>
  <c r="BD15" i="6"/>
  <c r="BC15" i="6"/>
  <c r="BB15" i="6"/>
  <c r="BA15" i="6"/>
  <c r="AZ15" i="6"/>
  <c r="AY15" i="6"/>
  <c r="AX15" i="6"/>
  <c r="AW15" i="6"/>
  <c r="AV15" i="6"/>
  <c r="AU15" i="6"/>
  <c r="AT15" i="6"/>
  <c r="AS15" i="6"/>
  <c r="AR15" i="6"/>
  <c r="AQ15" i="6"/>
  <c r="AP15" i="6"/>
  <c r="AO15" i="6"/>
  <c r="AN15" i="6"/>
  <c r="AM15" i="6"/>
  <c r="AL15" i="6"/>
  <c r="AK15" i="6"/>
  <c r="AJ15" i="6"/>
  <c r="AI15" i="6"/>
  <c r="AH15" i="6"/>
  <c r="AG15" i="6"/>
  <c r="AF15" i="6"/>
  <c r="AE15" i="6"/>
  <c r="AD15" i="6"/>
  <c r="AC15" i="6"/>
  <c r="AB15" i="6"/>
  <c r="AA15" i="6"/>
  <c r="Z15" i="6"/>
  <c r="Y15" i="6"/>
  <c r="X15" i="6"/>
  <c r="W15" i="6"/>
  <c r="V15" i="6"/>
  <c r="U15" i="6"/>
  <c r="T15" i="6"/>
  <c r="S15" i="6"/>
  <c r="R15" i="6"/>
  <c r="Q15" i="6"/>
  <c r="P15" i="6"/>
  <c r="O15" i="6"/>
  <c r="N15" i="6"/>
  <c r="M15" i="6"/>
  <c r="L15" i="6"/>
  <c r="K15" i="6"/>
  <c r="J15" i="6"/>
  <c r="I15" i="6"/>
  <c r="H15" i="6"/>
  <c r="G15" i="6"/>
  <c r="CC14" i="6"/>
  <c r="CB14" i="6"/>
  <c r="CA14" i="6"/>
  <c r="BZ14" i="6"/>
  <c r="BY14" i="6"/>
  <c r="BX14" i="6"/>
  <c r="BW14" i="6"/>
  <c r="BV14" i="6"/>
  <c r="BU14" i="6"/>
  <c r="BT14" i="6"/>
  <c r="BS14" i="6"/>
  <c r="BR14" i="6"/>
  <c r="BQ14" i="6"/>
  <c r="BP14" i="6"/>
  <c r="BO14" i="6"/>
  <c r="BN14" i="6"/>
  <c r="BM14" i="6"/>
  <c r="BL14" i="6"/>
  <c r="BK14" i="6"/>
  <c r="BJ14" i="6"/>
  <c r="BI14" i="6"/>
  <c r="BH14" i="6"/>
  <c r="BG14" i="6"/>
  <c r="BF14" i="6"/>
  <c r="BE14" i="6"/>
  <c r="BD14" i="6"/>
  <c r="BC14" i="6"/>
  <c r="BB14" i="6"/>
  <c r="BA14" i="6"/>
  <c r="AZ14" i="6"/>
  <c r="AY14" i="6"/>
  <c r="AX14" i="6"/>
  <c r="AW14" i="6"/>
  <c r="AV14" i="6"/>
  <c r="AU14" i="6"/>
  <c r="AT14" i="6"/>
  <c r="AS14" i="6"/>
  <c r="AR14" i="6"/>
  <c r="AQ14" i="6"/>
  <c r="AP14" i="6"/>
  <c r="AO14" i="6"/>
  <c r="AN14" i="6"/>
  <c r="AM14" i="6"/>
  <c r="AL14" i="6"/>
  <c r="AK14" i="6"/>
  <c r="AJ14" i="6"/>
  <c r="AI14" i="6"/>
  <c r="AH14" i="6"/>
  <c r="AG14" i="6"/>
  <c r="AF14" i="6"/>
  <c r="AE14" i="6"/>
  <c r="AD14" i="6"/>
  <c r="AC14" i="6"/>
  <c r="AB14" i="6"/>
  <c r="AA14" i="6"/>
  <c r="Z14" i="6"/>
  <c r="Y14" i="6"/>
  <c r="X14" i="6"/>
  <c r="W14" i="6"/>
  <c r="V14" i="6"/>
  <c r="U14" i="6"/>
  <c r="T14" i="6"/>
  <c r="S14" i="6"/>
  <c r="R14" i="6"/>
  <c r="Q14" i="6"/>
  <c r="P14" i="6"/>
  <c r="O14" i="6"/>
  <c r="N14" i="6"/>
  <c r="M14" i="6"/>
  <c r="L14" i="6"/>
  <c r="K14" i="6"/>
  <c r="J14" i="6"/>
  <c r="I14" i="6"/>
  <c r="H14" i="6"/>
  <c r="G14" i="6"/>
  <c r="CC13" i="6"/>
  <c r="CB13" i="6"/>
  <c r="CA13" i="6"/>
  <c r="BZ13" i="6"/>
  <c r="BY13" i="6"/>
  <c r="BX13" i="6"/>
  <c r="BW13" i="6"/>
  <c r="BV13" i="6"/>
  <c r="BU13" i="6"/>
  <c r="BT13" i="6"/>
  <c r="BR13" i="6"/>
  <c r="BQ13" i="6"/>
  <c r="BP13" i="6"/>
  <c r="BO13" i="6"/>
  <c r="BN13" i="6"/>
  <c r="BM13" i="6"/>
  <c r="BL13" i="6"/>
  <c r="BJ13" i="6"/>
  <c r="BI13" i="6"/>
  <c r="BH13" i="6"/>
  <c r="BG13" i="6"/>
  <c r="BF13" i="6"/>
  <c r="BE13" i="6"/>
  <c r="BD13" i="6"/>
  <c r="BC13" i="6"/>
  <c r="BB13" i="6"/>
  <c r="BA13" i="6"/>
  <c r="AZ13" i="6"/>
  <c r="AY13" i="6"/>
  <c r="AX13" i="6"/>
  <c r="AW13" i="6"/>
  <c r="AV13" i="6"/>
  <c r="AU13" i="6"/>
  <c r="AT13" i="6"/>
  <c r="AS13" i="6"/>
  <c r="AR13" i="6"/>
  <c r="AQ13" i="6"/>
  <c r="AP13" i="6"/>
  <c r="AO13" i="6"/>
  <c r="AN13" i="6"/>
  <c r="AM13" i="6"/>
  <c r="AL13" i="6"/>
  <c r="AK13" i="6"/>
  <c r="AJ13" i="6"/>
  <c r="AI13" i="6"/>
  <c r="AH13" i="6"/>
  <c r="AG13" i="6"/>
  <c r="AF13" i="6"/>
  <c r="AE13" i="6"/>
  <c r="AD13" i="6"/>
  <c r="AC13" i="6"/>
  <c r="AB13" i="6"/>
  <c r="AA13" i="6"/>
  <c r="Z13" i="6"/>
  <c r="Y13" i="6"/>
  <c r="X13" i="6"/>
  <c r="W13" i="6"/>
  <c r="V13" i="6"/>
  <c r="U13" i="6"/>
  <c r="T13" i="6"/>
  <c r="S13" i="6"/>
  <c r="R13" i="6"/>
  <c r="Q13" i="6"/>
  <c r="P13" i="6"/>
  <c r="O13" i="6"/>
  <c r="N13" i="6"/>
  <c r="M13" i="6"/>
  <c r="L13" i="6"/>
  <c r="K13" i="6"/>
  <c r="J13" i="6"/>
  <c r="H13" i="6"/>
  <c r="G13" i="6"/>
  <c r="CC766" i="6"/>
  <c r="CB766" i="6"/>
  <c r="AP766" i="6" s="1"/>
  <c r="BN766" i="6"/>
  <c r="BL766" i="6"/>
  <c r="BK766" i="6"/>
  <c r="BI766" i="6"/>
  <c r="BH766" i="6"/>
  <c r="BB766" i="6"/>
  <c r="BA766" i="6"/>
  <c r="AZ766" i="6"/>
  <c r="AW766" i="6"/>
  <c r="AS766" i="6"/>
  <c r="AL766" i="6"/>
  <c r="AI766" i="6"/>
  <c r="AH766" i="6"/>
  <c r="AD766" i="6"/>
  <c r="Z766" i="6"/>
  <c r="X766" i="6"/>
  <c r="U766" i="6"/>
  <c r="H766" i="6"/>
  <c r="BN760" i="6"/>
  <c r="BL760" i="6"/>
  <c r="BK760" i="6"/>
  <c r="BI760" i="6"/>
  <c r="BH760" i="6"/>
  <c r="BB760" i="6"/>
  <c r="CC747" i="6"/>
  <c r="BY747" i="6"/>
  <c r="BX747" i="6"/>
  <c r="BU747" i="6"/>
  <c r="BT747" i="6"/>
  <c r="BQ747" i="6"/>
  <c r="BP747" i="6"/>
  <c r="BM747" i="6"/>
  <c r="BL747" i="6"/>
  <c r="BI747" i="6"/>
  <c r="BH747" i="6"/>
  <c r="BE747" i="6"/>
  <c r="BD747" i="6"/>
  <c r="BA747" i="6"/>
  <c r="AZ747" i="6"/>
  <c r="AW747" i="6"/>
  <c r="AV747" i="6"/>
  <c r="AS747" i="6"/>
  <c r="AR747" i="6"/>
  <c r="AO747" i="6"/>
  <c r="AN747" i="6"/>
  <c r="AK747" i="6"/>
  <c r="AJ747" i="6"/>
  <c r="AG747" i="6"/>
  <c r="AF747" i="6"/>
  <c r="AC747" i="6"/>
  <c r="AB747" i="6"/>
  <c r="Y747" i="6"/>
  <c r="X747" i="6"/>
  <c r="U747" i="6"/>
  <c r="T747" i="6"/>
  <c r="Q747" i="6"/>
  <c r="P747" i="6"/>
  <c r="M747" i="6"/>
  <c r="K747" i="6"/>
  <c r="I747" i="6"/>
  <c r="H747" i="6"/>
  <c r="G747" i="6"/>
  <c r="B706" i="6"/>
  <c r="B705" i="6"/>
  <c r="B704" i="6"/>
  <c r="B703" i="6"/>
  <c r="B702" i="6"/>
  <c r="B701" i="6"/>
  <c r="B700" i="6"/>
  <c r="B699" i="6"/>
  <c r="B698" i="6"/>
  <c r="E14" i="27"/>
  <c r="B12" i="27"/>
  <c r="C12" i="27"/>
  <c r="D12" i="27"/>
  <c r="E12" i="27"/>
  <c r="E9" i="27"/>
  <c r="E8" i="27"/>
  <c r="E7" i="27"/>
  <c r="E6" i="27"/>
  <c r="B673" i="6"/>
  <c r="CA672" i="6"/>
  <c r="BG672" i="6"/>
  <c r="BC672" i="6"/>
  <c r="AQ672" i="6"/>
  <c r="AM672" i="6"/>
  <c r="AA672" i="6"/>
  <c r="W672" i="6"/>
  <c r="K672" i="6"/>
  <c r="J672" i="6"/>
  <c r="B672" i="6"/>
  <c r="B671" i="6"/>
  <c r="B669" i="6"/>
  <c r="B668" i="6"/>
  <c r="B667" i="6"/>
  <c r="B666" i="6"/>
  <c r="CC467" i="6"/>
  <c r="CA467" i="6"/>
  <c r="CA582" i="6" s="1"/>
  <c r="BZ467" i="6"/>
  <c r="BZ582" i="6" s="1"/>
  <c r="BY467" i="6"/>
  <c r="BX467" i="6"/>
  <c r="BW467" i="6"/>
  <c r="BV467" i="6"/>
  <c r="BV582" i="6" s="1"/>
  <c r="BU467" i="6"/>
  <c r="BT467" i="6"/>
  <c r="BS467" i="6"/>
  <c r="BR467" i="6"/>
  <c r="BR582" i="6" s="1"/>
  <c r="BQ467" i="6"/>
  <c r="BP467" i="6"/>
  <c r="BP582" i="6" s="1"/>
  <c r="BO467" i="6"/>
  <c r="BN467" i="6"/>
  <c r="BN582" i="6" s="1"/>
  <c r="BM467" i="6"/>
  <c r="BL467" i="6"/>
  <c r="BK467" i="6"/>
  <c r="BK582" i="6" s="1"/>
  <c r="BJ467" i="6"/>
  <c r="BJ582" i="6" s="1"/>
  <c r="BI467" i="6"/>
  <c r="BH467" i="6"/>
  <c r="BG467" i="6"/>
  <c r="BF467" i="6"/>
  <c r="BF582" i="6" s="1"/>
  <c r="BE467" i="6"/>
  <c r="BD467" i="6"/>
  <c r="BC467" i="6"/>
  <c r="BB467" i="6"/>
  <c r="BB582" i="6" s="1"/>
  <c r="BA467" i="6"/>
  <c r="AZ467" i="6"/>
  <c r="AZ582" i="6" s="1"/>
  <c r="AY467" i="6"/>
  <c r="AX467" i="6"/>
  <c r="AX582" i="6" s="1"/>
  <c r="AW467" i="6"/>
  <c r="AV467" i="6"/>
  <c r="AU467" i="6"/>
  <c r="AU582" i="6" s="1"/>
  <c r="AT467" i="6"/>
  <c r="AT582" i="6" s="1"/>
  <c r="AS467" i="6"/>
  <c r="AR467" i="6"/>
  <c r="AQ467" i="6"/>
  <c r="AP467" i="6"/>
  <c r="AP582" i="6" s="1"/>
  <c r="AO467" i="6"/>
  <c r="AN467" i="6"/>
  <c r="AM467" i="6"/>
  <c r="AL467" i="6"/>
  <c r="AL582" i="6" s="1"/>
  <c r="AK467" i="6"/>
  <c r="AJ467" i="6"/>
  <c r="AJ582" i="6" s="1"/>
  <c r="AI467" i="6"/>
  <c r="AH467" i="6"/>
  <c r="AH582" i="6" s="1"/>
  <c r="AG467" i="6"/>
  <c r="AF467" i="6"/>
  <c r="AE467" i="6"/>
  <c r="AE582" i="6" s="1"/>
  <c r="AD467" i="6"/>
  <c r="AD582" i="6" s="1"/>
  <c r="AC467" i="6"/>
  <c r="AB467" i="6"/>
  <c r="AA467" i="6"/>
  <c r="Z467" i="6"/>
  <c r="Z582" i="6" s="1"/>
  <c r="Y467" i="6"/>
  <c r="X467" i="6"/>
  <c r="W467" i="6"/>
  <c r="V467" i="6"/>
  <c r="V582" i="6" s="1"/>
  <c r="U467" i="6"/>
  <c r="T467" i="6"/>
  <c r="T582" i="6" s="1"/>
  <c r="S467" i="6"/>
  <c r="R467" i="6"/>
  <c r="R582" i="6" s="1"/>
  <c r="Q467" i="6"/>
  <c r="P467" i="6"/>
  <c r="O467" i="6"/>
  <c r="O582" i="6" s="1"/>
  <c r="N467" i="6"/>
  <c r="N582" i="6" s="1"/>
  <c r="M467" i="6"/>
  <c r="K467" i="6"/>
  <c r="J467" i="6"/>
  <c r="J582" i="6" s="1"/>
  <c r="I467" i="6"/>
  <c r="H467" i="6"/>
  <c r="G467" i="6"/>
  <c r="CC466" i="6"/>
  <c r="CC581" i="6" s="1"/>
  <c r="CA466" i="6"/>
  <c r="BZ466" i="6"/>
  <c r="BY466" i="6"/>
  <c r="BY581" i="6" s="1"/>
  <c r="BX466" i="6"/>
  <c r="BW466" i="6"/>
  <c r="BV466" i="6"/>
  <c r="BU466" i="6"/>
  <c r="BU581" i="6" s="1"/>
  <c r="BT466" i="6"/>
  <c r="BS466" i="6"/>
  <c r="BR466" i="6"/>
  <c r="BQ466" i="6"/>
  <c r="BQ581" i="6" s="1"/>
  <c r="BP466" i="6"/>
  <c r="BP581" i="6" s="1"/>
  <c r="BO466" i="6"/>
  <c r="BN466" i="6"/>
  <c r="BM466" i="6"/>
  <c r="BM581" i="6" s="1"/>
  <c r="BL466" i="6"/>
  <c r="BK466" i="6"/>
  <c r="BJ466" i="6"/>
  <c r="BI466" i="6"/>
  <c r="BI581" i="6" s="1"/>
  <c r="BH466" i="6"/>
  <c r="BG466" i="6"/>
  <c r="BF466" i="6"/>
  <c r="BE466" i="6"/>
  <c r="BE581" i="6" s="1"/>
  <c r="BD466" i="6"/>
  <c r="BC466" i="6"/>
  <c r="BB466" i="6"/>
  <c r="BA466" i="6"/>
  <c r="BA581" i="6" s="1"/>
  <c r="AZ466" i="6"/>
  <c r="AZ581" i="6" s="1"/>
  <c r="AY466" i="6"/>
  <c r="AX466" i="6"/>
  <c r="AW466" i="6"/>
  <c r="AW581" i="6" s="1"/>
  <c r="AV466" i="6"/>
  <c r="AU466" i="6"/>
  <c r="AT466" i="6"/>
  <c r="AS466" i="6"/>
  <c r="AS581" i="6" s="1"/>
  <c r="AR466" i="6"/>
  <c r="AQ466" i="6"/>
  <c r="AP466" i="6"/>
  <c r="AO466" i="6"/>
  <c r="AO581" i="6" s="1"/>
  <c r="AN466" i="6"/>
  <c r="AM466" i="6"/>
  <c r="AL466" i="6"/>
  <c r="AK466" i="6"/>
  <c r="AK581" i="6" s="1"/>
  <c r="AJ466" i="6"/>
  <c r="AJ581" i="6" s="1"/>
  <c r="AI466" i="6"/>
  <c r="AH466" i="6"/>
  <c r="AG466" i="6"/>
  <c r="AG581" i="6" s="1"/>
  <c r="AF466" i="6"/>
  <c r="AE466" i="6"/>
  <c r="AD466" i="6"/>
  <c r="AC466" i="6"/>
  <c r="AC581" i="6" s="1"/>
  <c r="AB466" i="6"/>
  <c r="AA466" i="6"/>
  <c r="Z466" i="6"/>
  <c r="Y466" i="6"/>
  <c r="Y581" i="6" s="1"/>
  <c r="X466" i="6"/>
  <c r="W466" i="6"/>
  <c r="V466" i="6"/>
  <c r="U466" i="6"/>
  <c r="U581" i="6" s="1"/>
  <c r="T466" i="6"/>
  <c r="T581" i="6" s="1"/>
  <c r="S466" i="6"/>
  <c r="R466" i="6"/>
  <c r="Q466" i="6"/>
  <c r="Q581" i="6" s="1"/>
  <c r="P466" i="6"/>
  <c r="O466" i="6"/>
  <c r="N466" i="6"/>
  <c r="M466" i="6"/>
  <c r="M581" i="6" s="1"/>
  <c r="K466" i="6"/>
  <c r="J466" i="6"/>
  <c r="I466" i="6"/>
  <c r="I581" i="6" s="1"/>
  <c r="H466" i="6"/>
  <c r="G466" i="6"/>
  <c r="CC465" i="6"/>
  <c r="CB580" i="6"/>
  <c r="CA465" i="6"/>
  <c r="CA580" i="6" s="1"/>
  <c r="BZ465" i="6"/>
  <c r="BY465" i="6"/>
  <c r="BX465" i="6"/>
  <c r="BX580" i="6" s="1"/>
  <c r="BW465" i="6"/>
  <c r="BV465" i="6"/>
  <c r="BV580" i="6" s="1"/>
  <c r="BU465" i="6"/>
  <c r="BT465" i="6"/>
  <c r="BT580" i="6" s="1"/>
  <c r="BS465" i="6"/>
  <c r="BR465" i="6"/>
  <c r="BQ465" i="6"/>
  <c r="BP465" i="6"/>
  <c r="BP580" i="6" s="1"/>
  <c r="BO465" i="6"/>
  <c r="BN465" i="6"/>
  <c r="BM465" i="6"/>
  <c r="BL465" i="6"/>
  <c r="BL580" i="6" s="1"/>
  <c r="BK465" i="6"/>
  <c r="BK580" i="6" s="1"/>
  <c r="BJ465" i="6"/>
  <c r="BI465" i="6"/>
  <c r="BH465" i="6"/>
  <c r="BH580" i="6" s="1"/>
  <c r="BG465" i="6"/>
  <c r="BF465" i="6"/>
  <c r="BF580" i="6" s="1"/>
  <c r="BE465" i="6"/>
  <c r="BD465" i="6"/>
  <c r="BD580" i="6" s="1"/>
  <c r="BC465" i="6"/>
  <c r="BB465" i="6"/>
  <c r="BA465" i="6"/>
  <c r="AZ465" i="6"/>
  <c r="AZ580" i="6" s="1"/>
  <c r="AY465" i="6"/>
  <c r="AX465" i="6"/>
  <c r="AW465" i="6"/>
  <c r="AV465" i="6"/>
  <c r="AV580" i="6" s="1"/>
  <c r="AU465" i="6"/>
  <c r="AU580" i="6" s="1"/>
  <c r="AT465" i="6"/>
  <c r="AS465" i="6"/>
  <c r="AR465" i="6"/>
  <c r="AR580" i="6" s="1"/>
  <c r="AQ465" i="6"/>
  <c r="AP465" i="6"/>
  <c r="AP580" i="6" s="1"/>
  <c r="AO465" i="6"/>
  <c r="AN465" i="6"/>
  <c r="AN580" i="6" s="1"/>
  <c r="AM465" i="6"/>
  <c r="AL465" i="6"/>
  <c r="AK465" i="6"/>
  <c r="AJ465" i="6"/>
  <c r="AJ580" i="6" s="1"/>
  <c r="AI465" i="6"/>
  <c r="AH465" i="6"/>
  <c r="AG465" i="6"/>
  <c r="AF465" i="6"/>
  <c r="AE465" i="6"/>
  <c r="AD465" i="6"/>
  <c r="AC465" i="6"/>
  <c r="AB465" i="6"/>
  <c r="AA465" i="6"/>
  <c r="Z465" i="6"/>
  <c r="Y465" i="6"/>
  <c r="X465" i="6"/>
  <c r="W465" i="6"/>
  <c r="V465" i="6"/>
  <c r="U465" i="6"/>
  <c r="T465" i="6"/>
  <c r="S465" i="6"/>
  <c r="R465" i="6"/>
  <c r="Q465" i="6"/>
  <c r="P465" i="6"/>
  <c r="O465" i="6"/>
  <c r="N465" i="6"/>
  <c r="M465" i="6"/>
  <c r="K465" i="6"/>
  <c r="J465" i="6"/>
  <c r="I465" i="6"/>
  <c r="H465" i="6"/>
  <c r="G465" i="6"/>
  <c r="BX441" i="6"/>
  <c r="BW441" i="6"/>
  <c r="BS441" i="6"/>
  <c r="AP760" i="6"/>
  <c r="CC749" i="6"/>
  <c r="CB749" i="6"/>
  <c r="CA749" i="6"/>
  <c r="BZ749" i="6"/>
  <c r="BY749" i="6"/>
  <c r="BV749" i="6"/>
  <c r="BU749" i="6"/>
  <c r="BT749" i="6"/>
  <c r="BR749" i="6"/>
  <c r="BQ749" i="6"/>
  <c r="BP749" i="6"/>
  <c r="BO749" i="6"/>
  <c r="BN749" i="6"/>
  <c r="BM749" i="6"/>
  <c r="BL749" i="6"/>
  <c r="BK749" i="6"/>
  <c r="BJ749" i="6"/>
  <c r="BI749" i="6"/>
  <c r="BH749" i="6"/>
  <c r="BG749" i="6"/>
  <c r="BF749" i="6"/>
  <c r="BE749" i="6"/>
  <c r="BD749" i="6"/>
  <c r="BC749" i="6"/>
  <c r="BB749" i="6"/>
  <c r="BA749" i="6"/>
  <c r="AZ749" i="6"/>
  <c r="AY749" i="6"/>
  <c r="AX749" i="6"/>
  <c r="AW749" i="6"/>
  <c r="AV749" i="6"/>
  <c r="AU749" i="6"/>
  <c r="AT749" i="6"/>
  <c r="AS749" i="6"/>
  <c r="AR749" i="6"/>
  <c r="AQ749" i="6"/>
  <c r="AP749" i="6"/>
  <c r="AO749" i="6"/>
  <c r="AN749" i="6"/>
  <c r="AM749" i="6"/>
  <c r="AL749" i="6"/>
  <c r="AK749" i="6"/>
  <c r="AJ749" i="6"/>
  <c r="AI749" i="6"/>
  <c r="AH749" i="6"/>
  <c r="AG749" i="6"/>
  <c r="AF749" i="6"/>
  <c r="AE749" i="6"/>
  <c r="AD749" i="6"/>
  <c r="AC749" i="6"/>
  <c r="AB749" i="6"/>
  <c r="AA749" i="6"/>
  <c r="Z749" i="6"/>
  <c r="Y749" i="6"/>
  <c r="X749" i="6"/>
  <c r="W749" i="6"/>
  <c r="V749" i="6"/>
  <c r="U749" i="6"/>
  <c r="T749" i="6"/>
  <c r="S749" i="6"/>
  <c r="R749" i="6"/>
  <c r="Q749" i="6"/>
  <c r="P749" i="6"/>
  <c r="O749" i="6"/>
  <c r="N749" i="6"/>
  <c r="M749" i="6"/>
  <c r="L749" i="6"/>
  <c r="K749" i="6"/>
  <c r="J749" i="6"/>
  <c r="I749" i="6"/>
  <c r="H749" i="6"/>
  <c r="G749" i="6"/>
  <c r="CC731" i="6"/>
  <c r="CB731" i="6"/>
  <c r="CA731" i="6"/>
  <c r="BZ731" i="6"/>
  <c r="BY731" i="6"/>
  <c r="BV731" i="6"/>
  <c r="BU731" i="6"/>
  <c r="BT731" i="6"/>
  <c r="BR731" i="6"/>
  <c r="BQ731" i="6"/>
  <c r="BP731" i="6"/>
  <c r="BO731" i="6"/>
  <c r="BN731" i="6"/>
  <c r="BM731" i="6"/>
  <c r="BL731" i="6"/>
  <c r="BK731" i="6"/>
  <c r="BJ731" i="6"/>
  <c r="BI731" i="6"/>
  <c r="BH731" i="6"/>
  <c r="BG731" i="6"/>
  <c r="BF731" i="6"/>
  <c r="BE731" i="6"/>
  <c r="BD731" i="6"/>
  <c r="BC731" i="6"/>
  <c r="BB731" i="6"/>
  <c r="BA731" i="6"/>
  <c r="AZ731" i="6"/>
  <c r="AY731" i="6"/>
  <c r="AX731" i="6"/>
  <c r="AW731" i="6"/>
  <c r="AV731" i="6"/>
  <c r="AU731" i="6"/>
  <c r="AT731" i="6"/>
  <c r="AS731" i="6"/>
  <c r="AR731" i="6"/>
  <c r="AQ731" i="6"/>
  <c r="AP731" i="6"/>
  <c r="AO731" i="6"/>
  <c r="AN731" i="6"/>
  <c r="AM731" i="6"/>
  <c r="AL731" i="6"/>
  <c r="AK731" i="6"/>
  <c r="AJ731" i="6"/>
  <c r="AI731" i="6"/>
  <c r="AH731" i="6"/>
  <c r="AG731" i="6"/>
  <c r="AF731" i="6"/>
  <c r="AE731" i="6"/>
  <c r="AD731" i="6"/>
  <c r="AC731" i="6"/>
  <c r="AB731" i="6"/>
  <c r="AA731" i="6"/>
  <c r="Z731" i="6"/>
  <c r="Y731" i="6"/>
  <c r="X731" i="6"/>
  <c r="W731" i="6"/>
  <c r="V731" i="6"/>
  <c r="U731" i="6"/>
  <c r="T731" i="6"/>
  <c r="S731" i="6"/>
  <c r="R731" i="6"/>
  <c r="Q731" i="6"/>
  <c r="O731" i="6"/>
  <c r="N731" i="6"/>
  <c r="M731" i="6"/>
  <c r="L731" i="6"/>
  <c r="K731" i="6"/>
  <c r="J731" i="6"/>
  <c r="I731" i="6"/>
  <c r="H731" i="6"/>
  <c r="G731" i="6"/>
  <c r="CB705" i="6"/>
  <c r="BY705" i="6"/>
  <c r="BT705" i="6"/>
  <c r="BQ705" i="6"/>
  <c r="BN705" i="6"/>
  <c r="BI705" i="6"/>
  <c r="BF705" i="6"/>
  <c r="BD705" i="6"/>
  <c r="AX705" i="6"/>
  <c r="AV705" i="6"/>
  <c r="AS705" i="6"/>
  <c r="AN705" i="6"/>
  <c r="AK705" i="6"/>
  <c r="AH705" i="6"/>
  <c r="AC705" i="6"/>
  <c r="Z705" i="6"/>
  <c r="X705" i="6"/>
  <c r="T705" i="6"/>
  <c r="R705" i="6"/>
  <c r="P705" i="6"/>
  <c r="L705" i="6"/>
  <c r="J705" i="6"/>
  <c r="H705" i="6"/>
  <c r="CA689" i="6"/>
  <c r="BZ689" i="6"/>
  <c r="BY689" i="6"/>
  <c r="AV689" i="6"/>
  <c r="AU689" i="6"/>
  <c r="AT689" i="6"/>
  <c r="AS689" i="6"/>
  <c r="AR689" i="6"/>
  <c r="AQ689" i="6"/>
  <c r="AP689" i="6"/>
  <c r="AO689" i="6"/>
  <c r="AN689" i="6"/>
  <c r="AM689" i="6"/>
  <c r="AL689" i="6"/>
  <c r="AK689" i="6"/>
  <c r="AJ689" i="6"/>
  <c r="AI689" i="6"/>
  <c r="AH689" i="6"/>
  <c r="AG689" i="6"/>
  <c r="AF689" i="6"/>
  <c r="AE689" i="6"/>
  <c r="AD689" i="6"/>
  <c r="AC689" i="6"/>
  <c r="AB689" i="6"/>
  <c r="AA689" i="6"/>
  <c r="Z689" i="6"/>
  <c r="Y689" i="6"/>
  <c r="X689" i="6"/>
  <c r="W689" i="6"/>
  <c r="V689" i="6"/>
  <c r="U689" i="6"/>
  <c r="T689" i="6"/>
  <c r="S689" i="6"/>
  <c r="R689" i="6"/>
  <c r="Q689" i="6"/>
  <c r="P689" i="6"/>
  <c r="O689" i="6"/>
  <c r="N689" i="6"/>
  <c r="M689" i="6"/>
  <c r="L689" i="6"/>
  <c r="K689" i="6"/>
  <c r="J689" i="6"/>
  <c r="I689" i="6"/>
  <c r="H689" i="6"/>
  <c r="G689" i="6"/>
  <c r="CC656" i="6"/>
  <c r="CB656" i="6"/>
  <c r="CA656" i="6"/>
  <c r="BZ656" i="6"/>
  <c r="BY656" i="6"/>
  <c r="BX656" i="6"/>
  <c r="BW656" i="6"/>
  <c r="BV656" i="6"/>
  <c r="BU656" i="6"/>
  <c r="BT656" i="6"/>
  <c r="BS656" i="6"/>
  <c r="BR656" i="6"/>
  <c r="BQ656" i="6"/>
  <c r="BP656" i="6"/>
  <c r="BO656" i="6"/>
  <c r="BN656" i="6"/>
  <c r="BM656" i="6"/>
  <c r="BL656" i="6"/>
  <c r="BK656" i="6"/>
  <c r="BJ656" i="6"/>
  <c r="BI656" i="6"/>
  <c r="BH656" i="6"/>
  <c r="BG656" i="6"/>
  <c r="BF656" i="6"/>
  <c r="BE656" i="6"/>
  <c r="BD656" i="6"/>
  <c r="BC656" i="6"/>
  <c r="BB656" i="6"/>
  <c r="BA656" i="6"/>
  <c r="AZ656" i="6"/>
  <c r="AY656" i="6"/>
  <c r="AX656" i="6"/>
  <c r="AW656" i="6"/>
  <c r="AV656" i="6"/>
  <c r="AU656" i="6"/>
  <c r="AT656" i="6"/>
  <c r="AS656" i="6"/>
  <c r="AR656" i="6"/>
  <c r="AQ656" i="6"/>
  <c r="AP656" i="6"/>
  <c r="AO656" i="6"/>
  <c r="AN656" i="6"/>
  <c r="AM656" i="6"/>
  <c r="AL656" i="6"/>
  <c r="AK656" i="6"/>
  <c r="AJ656" i="6"/>
  <c r="AI656" i="6"/>
  <c r="AH656" i="6"/>
  <c r="AG656" i="6"/>
  <c r="AF656" i="6"/>
  <c r="AE656" i="6"/>
  <c r="AD656" i="6"/>
  <c r="AC656" i="6"/>
  <c r="AB656" i="6"/>
  <c r="AA656" i="6"/>
  <c r="Z656" i="6"/>
  <c r="Y656" i="6"/>
  <c r="X656" i="6"/>
  <c r="W656" i="6"/>
  <c r="V656" i="6"/>
  <c r="U656" i="6"/>
  <c r="T656" i="6"/>
  <c r="S656" i="6"/>
  <c r="R656" i="6"/>
  <c r="Q656" i="6"/>
  <c r="P656" i="6"/>
  <c r="O656" i="6"/>
  <c r="N656" i="6"/>
  <c r="M656" i="6"/>
  <c r="L656" i="6"/>
  <c r="K656" i="6"/>
  <c r="J656" i="6"/>
  <c r="I656" i="6"/>
  <c r="H656" i="6"/>
  <c r="G656" i="6"/>
  <c r="CC653" i="6"/>
  <c r="CB653" i="6"/>
  <c r="CA653" i="6"/>
  <c r="BZ653" i="6"/>
  <c r="BY653" i="6"/>
  <c r="BX653" i="6"/>
  <c r="BW653" i="6"/>
  <c r="BV653" i="6"/>
  <c r="BU653" i="6"/>
  <c r="BT653" i="6"/>
  <c r="BS653" i="6"/>
  <c r="BR653" i="6"/>
  <c r="BQ653" i="6"/>
  <c r="BP653" i="6"/>
  <c r="BO653" i="6"/>
  <c r="BN653" i="6"/>
  <c r="BM653" i="6"/>
  <c r="BL653" i="6"/>
  <c r="BK653" i="6"/>
  <c r="BJ653" i="6"/>
  <c r="BI653" i="6"/>
  <c r="BH653" i="6"/>
  <c r="BG653" i="6"/>
  <c r="BF653" i="6"/>
  <c r="BE653" i="6"/>
  <c r="BD653" i="6"/>
  <c r="BC653" i="6"/>
  <c r="BB653" i="6"/>
  <c r="BA653" i="6"/>
  <c r="AZ653" i="6"/>
  <c r="AY653" i="6"/>
  <c r="AX653" i="6"/>
  <c r="AW653" i="6"/>
  <c r="AV653" i="6"/>
  <c r="AU653" i="6"/>
  <c r="AT653" i="6"/>
  <c r="AS653" i="6"/>
  <c r="AR653" i="6"/>
  <c r="AQ653" i="6"/>
  <c r="AP653" i="6"/>
  <c r="AO653" i="6"/>
  <c r="AN653" i="6"/>
  <c r="AM653" i="6"/>
  <c r="AL653" i="6"/>
  <c r="AK653" i="6"/>
  <c r="AJ653" i="6"/>
  <c r="AI653" i="6"/>
  <c r="AH653" i="6"/>
  <c r="AG653" i="6"/>
  <c r="AF653" i="6"/>
  <c r="AE653" i="6"/>
  <c r="AD653" i="6"/>
  <c r="AC653" i="6"/>
  <c r="AB653" i="6"/>
  <c r="AA653" i="6"/>
  <c r="Z653" i="6"/>
  <c r="Y653" i="6"/>
  <c r="X653" i="6"/>
  <c r="W653" i="6"/>
  <c r="V653" i="6"/>
  <c r="U653" i="6"/>
  <c r="T653" i="6"/>
  <c r="S653" i="6"/>
  <c r="R653" i="6"/>
  <c r="Q653" i="6"/>
  <c r="P653" i="6"/>
  <c r="O653" i="6"/>
  <c r="N653" i="6"/>
  <c r="M653" i="6"/>
  <c r="L653" i="6"/>
  <c r="K653" i="6"/>
  <c r="J653" i="6"/>
  <c r="I653" i="6"/>
  <c r="H653" i="6"/>
  <c r="G653" i="6"/>
  <c r="CC640" i="6"/>
  <c r="CC684" i="6" s="1"/>
  <c r="CB640" i="6"/>
  <c r="CB684" i="6" s="1"/>
  <c r="CA640" i="6"/>
  <c r="CA684" i="6"/>
  <c r="BZ640" i="6"/>
  <c r="BZ684" i="6" s="1"/>
  <c r="BY640" i="6"/>
  <c r="BY684" i="6" s="1"/>
  <c r="BX640" i="6"/>
  <c r="BX684" i="6" s="1"/>
  <c r="BW640" i="6"/>
  <c r="BW684" i="6" s="1"/>
  <c r="BV640" i="6"/>
  <c r="BV684" i="6" s="1"/>
  <c r="BU640" i="6"/>
  <c r="BU684" i="6"/>
  <c r="BT640" i="6"/>
  <c r="BT684" i="6" s="1"/>
  <c r="BS640" i="6"/>
  <c r="BS684" i="6" s="1"/>
  <c r="BR640" i="6"/>
  <c r="BR684" i="6" s="1"/>
  <c r="BQ640" i="6"/>
  <c r="BQ684" i="6"/>
  <c r="BP640" i="6"/>
  <c r="BP684" i="6" s="1"/>
  <c r="BO640" i="6"/>
  <c r="BO684" i="6" s="1"/>
  <c r="BN640" i="6"/>
  <c r="BN684" i="6" s="1"/>
  <c r="BM640" i="6"/>
  <c r="BM684" i="6" s="1"/>
  <c r="BL640" i="6"/>
  <c r="BL684" i="6" s="1"/>
  <c r="BK640" i="6"/>
  <c r="BK684" i="6" s="1"/>
  <c r="BJ640" i="6"/>
  <c r="BJ684" i="6" s="1"/>
  <c r="BI640" i="6"/>
  <c r="BI684" i="6" s="1"/>
  <c r="BH640" i="6"/>
  <c r="BH684" i="6" s="1"/>
  <c r="BG640" i="6"/>
  <c r="BG684" i="6"/>
  <c r="BF640" i="6"/>
  <c r="BF684" i="6" s="1"/>
  <c r="BE640" i="6"/>
  <c r="BE684" i="6" s="1"/>
  <c r="BD640" i="6"/>
  <c r="BD684" i="6" s="1"/>
  <c r="BC640" i="6"/>
  <c r="BC684" i="6" s="1"/>
  <c r="BB640" i="6"/>
  <c r="BB684" i="6" s="1"/>
  <c r="BA640" i="6"/>
  <c r="BA684" i="6"/>
  <c r="AZ640" i="6"/>
  <c r="AZ684" i="6" s="1"/>
  <c r="AY640" i="6"/>
  <c r="AY684" i="6" s="1"/>
  <c r="AX640" i="6"/>
  <c r="AX684" i="6" s="1"/>
  <c r="AW640" i="6"/>
  <c r="AW684" i="6" s="1"/>
  <c r="AV640" i="6"/>
  <c r="AV684" i="6" s="1"/>
  <c r="AU640" i="6"/>
  <c r="AU684" i="6" s="1"/>
  <c r="AT640" i="6"/>
  <c r="AT684" i="6" s="1"/>
  <c r="AS640" i="6"/>
  <c r="AS684" i="6" s="1"/>
  <c r="AR640" i="6"/>
  <c r="AR684" i="6" s="1"/>
  <c r="AQ640" i="6"/>
  <c r="AQ684" i="6"/>
  <c r="AP640" i="6"/>
  <c r="AP684" i="6" s="1"/>
  <c r="AO640" i="6"/>
  <c r="AO684" i="6" s="1"/>
  <c r="AN640" i="6"/>
  <c r="AN684" i="6" s="1"/>
  <c r="AM640" i="6"/>
  <c r="AM684" i="6" s="1"/>
  <c r="AL640" i="6"/>
  <c r="AL684" i="6" s="1"/>
  <c r="AK640" i="6"/>
  <c r="AK684" i="6" s="1"/>
  <c r="AJ640" i="6"/>
  <c r="AJ684" i="6" s="1"/>
  <c r="AI640" i="6"/>
  <c r="AI684" i="6" s="1"/>
  <c r="AH640" i="6"/>
  <c r="AH684" i="6" s="1"/>
  <c r="AG640" i="6"/>
  <c r="AG684" i="6" s="1"/>
  <c r="AF640" i="6"/>
  <c r="AF684" i="6" s="1"/>
  <c r="AE640" i="6"/>
  <c r="AE684" i="6" s="1"/>
  <c r="AD640" i="6"/>
  <c r="AD684" i="6" s="1"/>
  <c r="AC640" i="6"/>
  <c r="AC684" i="6" s="1"/>
  <c r="AB640" i="6"/>
  <c r="AB684" i="6" s="1"/>
  <c r="AA640" i="6"/>
  <c r="AA684" i="6" s="1"/>
  <c r="Z640" i="6"/>
  <c r="Z684" i="6" s="1"/>
  <c r="Y640" i="6"/>
  <c r="Y684" i="6" s="1"/>
  <c r="X640" i="6"/>
  <c r="X684" i="6" s="1"/>
  <c r="W640" i="6"/>
  <c r="W684" i="6" s="1"/>
  <c r="V640" i="6"/>
  <c r="V684" i="6" s="1"/>
  <c r="U640" i="6"/>
  <c r="U684" i="6" s="1"/>
  <c r="U775" i="6" s="1"/>
  <c r="T640" i="6"/>
  <c r="T684" i="6" s="1"/>
  <c r="S640" i="6"/>
  <c r="S684" i="6"/>
  <c r="R640" i="6"/>
  <c r="R684" i="6" s="1"/>
  <c r="Q640" i="6"/>
  <c r="Q684" i="6" s="1"/>
  <c r="P640" i="6"/>
  <c r="P684" i="6" s="1"/>
  <c r="O640" i="6"/>
  <c r="O684" i="6" s="1"/>
  <c r="N640" i="6"/>
  <c r="N684" i="6" s="1"/>
  <c r="M640" i="6"/>
  <c r="M684" i="6"/>
  <c r="L640" i="6"/>
  <c r="L684" i="6" s="1"/>
  <c r="K640" i="6"/>
  <c r="K684" i="6"/>
  <c r="J640" i="6"/>
  <c r="J684" i="6" s="1"/>
  <c r="I640" i="6"/>
  <c r="I684" i="6" s="1"/>
  <c r="H640" i="6"/>
  <c r="H684" i="6" s="1"/>
  <c r="G640" i="6"/>
  <c r="G684" i="6"/>
  <c r="CC639" i="6"/>
  <c r="CB639" i="6"/>
  <c r="CA639" i="6"/>
  <c r="BZ639" i="6"/>
  <c r="BY639" i="6"/>
  <c r="BX639" i="6"/>
  <c r="BW639" i="6"/>
  <c r="BV639" i="6"/>
  <c r="BU639" i="6"/>
  <c r="BT639" i="6"/>
  <c r="BS639" i="6"/>
  <c r="BR639" i="6"/>
  <c r="BQ639" i="6"/>
  <c r="BP639" i="6"/>
  <c r="BO639" i="6"/>
  <c r="BN639" i="6"/>
  <c r="BM639" i="6"/>
  <c r="BL639" i="6"/>
  <c r="BK639" i="6"/>
  <c r="BJ639" i="6"/>
  <c r="BI639" i="6"/>
  <c r="BH639" i="6"/>
  <c r="BG639" i="6"/>
  <c r="BF639" i="6"/>
  <c r="BE639" i="6"/>
  <c r="BD639" i="6"/>
  <c r="BC639" i="6"/>
  <c r="BB639" i="6"/>
  <c r="BA639" i="6"/>
  <c r="AZ639" i="6"/>
  <c r="AY639" i="6"/>
  <c r="AX639" i="6"/>
  <c r="AW639" i="6"/>
  <c r="AV639" i="6"/>
  <c r="AU639" i="6"/>
  <c r="AT639" i="6"/>
  <c r="AS639" i="6"/>
  <c r="AR639" i="6"/>
  <c r="AQ639" i="6"/>
  <c r="AP639" i="6"/>
  <c r="AO639" i="6"/>
  <c r="AN639" i="6"/>
  <c r="AM639" i="6"/>
  <c r="AL639" i="6"/>
  <c r="AK639" i="6"/>
  <c r="AJ639" i="6"/>
  <c r="AI639" i="6"/>
  <c r="AH639" i="6"/>
  <c r="AG639" i="6"/>
  <c r="AF639" i="6"/>
  <c r="AE639" i="6"/>
  <c r="AD639" i="6"/>
  <c r="AC639" i="6"/>
  <c r="AB639" i="6"/>
  <c r="AA639" i="6"/>
  <c r="Z639" i="6"/>
  <c r="Y639" i="6"/>
  <c r="X639" i="6"/>
  <c r="W639" i="6"/>
  <c r="V639" i="6"/>
  <c r="U639" i="6"/>
  <c r="T639" i="6"/>
  <c r="S639" i="6"/>
  <c r="R639" i="6"/>
  <c r="Q639" i="6"/>
  <c r="P639" i="6"/>
  <c r="O639" i="6"/>
  <c r="N639" i="6"/>
  <c r="M639" i="6"/>
  <c r="L639" i="6"/>
  <c r="K639" i="6"/>
  <c r="J639" i="6"/>
  <c r="I639" i="6"/>
  <c r="H639" i="6"/>
  <c r="G639" i="6"/>
  <c r="CC638" i="6"/>
  <c r="CB638" i="6"/>
  <c r="CA638" i="6"/>
  <c r="BZ638" i="6"/>
  <c r="BY638" i="6"/>
  <c r="BX638" i="6"/>
  <c r="BW638" i="6"/>
  <c r="BV638" i="6"/>
  <c r="BU638" i="6"/>
  <c r="BT638" i="6"/>
  <c r="BS638" i="6"/>
  <c r="BR638" i="6"/>
  <c r="BQ638" i="6"/>
  <c r="BP638" i="6"/>
  <c r="BO638" i="6"/>
  <c r="BN638" i="6"/>
  <c r="BM638" i="6"/>
  <c r="BL638" i="6"/>
  <c r="BK638" i="6"/>
  <c r="BJ638" i="6"/>
  <c r="BI638" i="6"/>
  <c r="BH638" i="6"/>
  <c r="BG638" i="6"/>
  <c r="BF638" i="6"/>
  <c r="BE638" i="6"/>
  <c r="BD638" i="6"/>
  <c r="BC638" i="6"/>
  <c r="BB638" i="6"/>
  <c r="BA638" i="6"/>
  <c r="AZ638" i="6"/>
  <c r="AY638" i="6"/>
  <c r="AX638" i="6"/>
  <c r="AW638" i="6"/>
  <c r="AV638" i="6"/>
  <c r="AU638" i="6"/>
  <c r="AT638" i="6"/>
  <c r="AS638" i="6"/>
  <c r="AR638" i="6"/>
  <c r="AQ638" i="6"/>
  <c r="AP638" i="6"/>
  <c r="AO638" i="6"/>
  <c r="AN638" i="6"/>
  <c r="AM638" i="6"/>
  <c r="AL638" i="6"/>
  <c r="AK638" i="6"/>
  <c r="AJ638" i="6"/>
  <c r="AI638" i="6"/>
  <c r="AH638" i="6"/>
  <c r="AG638" i="6"/>
  <c r="AF638" i="6"/>
  <c r="AE638" i="6"/>
  <c r="AD638" i="6"/>
  <c r="AC638" i="6"/>
  <c r="AB638" i="6"/>
  <c r="AA638" i="6"/>
  <c r="Z638" i="6"/>
  <c r="Y638" i="6"/>
  <c r="X638" i="6"/>
  <c r="W638" i="6"/>
  <c r="V638" i="6"/>
  <c r="U638" i="6"/>
  <c r="T638" i="6"/>
  <c r="S638" i="6"/>
  <c r="R638" i="6"/>
  <c r="Q638" i="6"/>
  <c r="P638" i="6"/>
  <c r="O638" i="6"/>
  <c r="N638" i="6"/>
  <c r="M638" i="6"/>
  <c r="L638" i="6"/>
  <c r="K638" i="6"/>
  <c r="J638" i="6"/>
  <c r="I638" i="6"/>
  <c r="H638" i="6"/>
  <c r="G638" i="6"/>
  <c r="CC637" i="6"/>
  <c r="CB637" i="6"/>
  <c r="CA637" i="6"/>
  <c r="BZ637" i="6"/>
  <c r="BY637" i="6"/>
  <c r="BX637" i="6"/>
  <c r="BW637" i="6"/>
  <c r="BV637" i="6"/>
  <c r="BU637" i="6"/>
  <c r="BT637" i="6"/>
  <c r="BS637" i="6"/>
  <c r="BR637" i="6"/>
  <c r="BQ637" i="6"/>
  <c r="BP637" i="6"/>
  <c r="BO637" i="6"/>
  <c r="BN637" i="6"/>
  <c r="BM637" i="6"/>
  <c r="BL637" i="6"/>
  <c r="BK637" i="6"/>
  <c r="BJ637" i="6"/>
  <c r="BI637" i="6"/>
  <c r="BH637" i="6"/>
  <c r="BG637" i="6"/>
  <c r="BF637" i="6"/>
  <c r="BE637" i="6"/>
  <c r="BD637" i="6"/>
  <c r="BC637" i="6"/>
  <c r="BB637" i="6"/>
  <c r="BA637" i="6"/>
  <c r="AZ637" i="6"/>
  <c r="AY637" i="6"/>
  <c r="AX637" i="6"/>
  <c r="AW637" i="6"/>
  <c r="AV637" i="6"/>
  <c r="AU637" i="6"/>
  <c r="AT637" i="6"/>
  <c r="AS637" i="6"/>
  <c r="AR637" i="6"/>
  <c r="AQ637" i="6"/>
  <c r="AP637" i="6"/>
  <c r="AO637" i="6"/>
  <c r="AN637" i="6"/>
  <c r="AM637" i="6"/>
  <c r="AL637" i="6"/>
  <c r="AK637" i="6"/>
  <c r="AJ637" i="6"/>
  <c r="AI637" i="6"/>
  <c r="AH637" i="6"/>
  <c r="AG637" i="6"/>
  <c r="AF637" i="6"/>
  <c r="AE637" i="6"/>
  <c r="AD637" i="6"/>
  <c r="AC637" i="6"/>
  <c r="AB637" i="6"/>
  <c r="AA637" i="6"/>
  <c r="Z637" i="6"/>
  <c r="Y637" i="6"/>
  <c r="X637" i="6"/>
  <c r="W637" i="6"/>
  <c r="V637" i="6"/>
  <c r="U637" i="6"/>
  <c r="T637" i="6"/>
  <c r="S637" i="6"/>
  <c r="R637" i="6"/>
  <c r="Q637" i="6"/>
  <c r="P637" i="6"/>
  <c r="O637" i="6"/>
  <c r="N637" i="6"/>
  <c r="M637" i="6"/>
  <c r="L637" i="6"/>
  <c r="K637" i="6"/>
  <c r="J637" i="6"/>
  <c r="I637" i="6"/>
  <c r="H637" i="6"/>
  <c r="G637" i="6"/>
  <c r="CC636" i="6"/>
  <c r="CB636" i="6"/>
  <c r="CA636" i="6"/>
  <c r="BZ636" i="6"/>
  <c r="BY636" i="6"/>
  <c r="BX636" i="6"/>
  <c r="BW636" i="6"/>
  <c r="BV636" i="6"/>
  <c r="BU636" i="6"/>
  <c r="BT636" i="6"/>
  <c r="BS636" i="6"/>
  <c r="BR636" i="6"/>
  <c r="BQ636" i="6"/>
  <c r="BP636" i="6"/>
  <c r="BO636" i="6"/>
  <c r="BN636" i="6"/>
  <c r="BM636" i="6"/>
  <c r="BL636" i="6"/>
  <c r="BK636" i="6"/>
  <c r="BJ636" i="6"/>
  <c r="BI636" i="6"/>
  <c r="BH636" i="6"/>
  <c r="BG636" i="6"/>
  <c r="BF636" i="6"/>
  <c r="BE636" i="6"/>
  <c r="BD636" i="6"/>
  <c r="BC636" i="6"/>
  <c r="BB636" i="6"/>
  <c r="BA636" i="6"/>
  <c r="AZ636" i="6"/>
  <c r="AY636" i="6"/>
  <c r="AX636" i="6"/>
  <c r="AW636" i="6"/>
  <c r="AV636" i="6"/>
  <c r="AU636" i="6"/>
  <c r="AT636" i="6"/>
  <c r="AS636" i="6"/>
  <c r="AR636" i="6"/>
  <c r="AQ636" i="6"/>
  <c r="AP636" i="6"/>
  <c r="AO636" i="6"/>
  <c r="AN636" i="6"/>
  <c r="AM636" i="6"/>
  <c r="AL636" i="6"/>
  <c r="AK636" i="6"/>
  <c r="AJ636" i="6"/>
  <c r="AI636" i="6"/>
  <c r="AH636" i="6"/>
  <c r="AG636" i="6"/>
  <c r="AF636" i="6"/>
  <c r="AE636" i="6"/>
  <c r="AD636" i="6"/>
  <c r="AC636" i="6"/>
  <c r="AB636" i="6"/>
  <c r="AA636" i="6"/>
  <c r="Z636" i="6"/>
  <c r="Y636" i="6"/>
  <c r="X636" i="6"/>
  <c r="W636" i="6"/>
  <c r="V636" i="6"/>
  <c r="U636" i="6"/>
  <c r="T636" i="6"/>
  <c r="S636" i="6"/>
  <c r="R636" i="6"/>
  <c r="Q636" i="6"/>
  <c r="P636" i="6"/>
  <c r="O636" i="6"/>
  <c r="N636" i="6"/>
  <c r="M636" i="6"/>
  <c r="L636" i="6"/>
  <c r="K636" i="6"/>
  <c r="J636" i="6"/>
  <c r="I636" i="6"/>
  <c r="H636" i="6"/>
  <c r="G636" i="6"/>
  <c r="CC635" i="6"/>
  <c r="CB635" i="6"/>
  <c r="CA635" i="6"/>
  <c r="BZ635" i="6"/>
  <c r="BY635" i="6"/>
  <c r="BX635" i="6"/>
  <c r="BW635" i="6"/>
  <c r="BV635" i="6"/>
  <c r="BU635" i="6"/>
  <c r="BT635" i="6"/>
  <c r="BS635" i="6"/>
  <c r="BR635" i="6"/>
  <c r="BQ635" i="6"/>
  <c r="BP635" i="6"/>
  <c r="BO635" i="6"/>
  <c r="BN635" i="6"/>
  <c r="BM635" i="6"/>
  <c r="BL635" i="6"/>
  <c r="BK635" i="6"/>
  <c r="BJ635" i="6"/>
  <c r="BI635" i="6"/>
  <c r="BH635" i="6"/>
  <c r="BG635" i="6"/>
  <c r="BF635" i="6"/>
  <c r="BE635" i="6"/>
  <c r="BD635" i="6"/>
  <c r="BC635" i="6"/>
  <c r="BB635" i="6"/>
  <c r="BA635" i="6"/>
  <c r="AZ635" i="6"/>
  <c r="AY635" i="6"/>
  <c r="AX635" i="6"/>
  <c r="AW635" i="6"/>
  <c r="AV635" i="6"/>
  <c r="AU635" i="6"/>
  <c r="AT635" i="6"/>
  <c r="AS635" i="6"/>
  <c r="AR635" i="6"/>
  <c r="AQ635" i="6"/>
  <c r="AP635" i="6"/>
  <c r="AO635" i="6"/>
  <c r="AN635" i="6"/>
  <c r="AM635" i="6"/>
  <c r="AL635" i="6"/>
  <c r="AK635" i="6"/>
  <c r="AJ635" i="6"/>
  <c r="AI635" i="6"/>
  <c r="AH635" i="6"/>
  <c r="AG635" i="6"/>
  <c r="AF635" i="6"/>
  <c r="AE635" i="6"/>
  <c r="AD635" i="6"/>
  <c r="AC635" i="6"/>
  <c r="AB635" i="6"/>
  <c r="AA635" i="6"/>
  <c r="Z635" i="6"/>
  <c r="Y635" i="6"/>
  <c r="X635" i="6"/>
  <c r="W635" i="6"/>
  <c r="V635" i="6"/>
  <c r="U635" i="6"/>
  <c r="T635" i="6"/>
  <c r="S635" i="6"/>
  <c r="R635" i="6"/>
  <c r="Q635" i="6"/>
  <c r="P635" i="6"/>
  <c r="O635" i="6"/>
  <c r="N635" i="6"/>
  <c r="M635" i="6"/>
  <c r="L635" i="6"/>
  <c r="K635" i="6"/>
  <c r="J635" i="6"/>
  <c r="I635" i="6"/>
  <c r="H635" i="6"/>
  <c r="G635" i="6"/>
  <c r="CC634" i="6"/>
  <c r="CB634" i="6"/>
  <c r="CA634" i="6"/>
  <c r="BZ634" i="6"/>
  <c r="BY634" i="6"/>
  <c r="BX634" i="6"/>
  <c r="BW634" i="6"/>
  <c r="BV634" i="6"/>
  <c r="BU634" i="6"/>
  <c r="BT634" i="6"/>
  <c r="BS634" i="6"/>
  <c r="BR634" i="6"/>
  <c r="BQ634" i="6"/>
  <c r="BP634" i="6"/>
  <c r="BO634" i="6"/>
  <c r="BN634" i="6"/>
  <c r="BM634" i="6"/>
  <c r="BL634" i="6"/>
  <c r="BK634" i="6"/>
  <c r="BJ634" i="6"/>
  <c r="BI634" i="6"/>
  <c r="BH634" i="6"/>
  <c r="BG634" i="6"/>
  <c r="BF634" i="6"/>
  <c r="BE634" i="6"/>
  <c r="BD634" i="6"/>
  <c r="BC634" i="6"/>
  <c r="BB634" i="6"/>
  <c r="BA634" i="6"/>
  <c r="AZ634" i="6"/>
  <c r="AY634" i="6"/>
  <c r="AX634" i="6"/>
  <c r="AW634" i="6"/>
  <c r="AV634" i="6"/>
  <c r="AU634" i="6"/>
  <c r="AT634" i="6"/>
  <c r="AS634" i="6"/>
  <c r="AR634" i="6"/>
  <c r="AQ634" i="6"/>
  <c r="AP634" i="6"/>
  <c r="AO634" i="6"/>
  <c r="AN634" i="6"/>
  <c r="AM634" i="6"/>
  <c r="AL634" i="6"/>
  <c r="AK634" i="6"/>
  <c r="AJ634" i="6"/>
  <c r="AI634" i="6"/>
  <c r="AH634" i="6"/>
  <c r="AG634" i="6"/>
  <c r="AF634" i="6"/>
  <c r="AE634" i="6"/>
  <c r="AD634" i="6"/>
  <c r="AC634" i="6"/>
  <c r="AB634" i="6"/>
  <c r="AA634" i="6"/>
  <c r="Z634" i="6"/>
  <c r="Y634" i="6"/>
  <c r="X634" i="6"/>
  <c r="W634" i="6"/>
  <c r="V634" i="6"/>
  <c r="U634" i="6"/>
  <c r="T634" i="6"/>
  <c r="S634" i="6"/>
  <c r="R634" i="6"/>
  <c r="Q634" i="6"/>
  <c r="P634" i="6"/>
  <c r="O634" i="6"/>
  <c r="N634" i="6"/>
  <c r="M634" i="6"/>
  <c r="L634" i="6"/>
  <c r="K634" i="6"/>
  <c r="J634" i="6"/>
  <c r="I634" i="6"/>
  <c r="H634" i="6"/>
  <c r="G634" i="6"/>
  <c r="CC633" i="6"/>
  <c r="CB633" i="6"/>
  <c r="CA633" i="6"/>
  <c r="BZ633" i="6"/>
  <c r="BY633" i="6"/>
  <c r="BX633" i="6"/>
  <c r="BW633" i="6"/>
  <c r="BV633" i="6"/>
  <c r="BU633" i="6"/>
  <c r="BT633" i="6"/>
  <c r="BS633" i="6"/>
  <c r="BR633" i="6"/>
  <c r="BQ633" i="6"/>
  <c r="BP633" i="6"/>
  <c r="BO633" i="6"/>
  <c r="BN633" i="6"/>
  <c r="BM633" i="6"/>
  <c r="BL633" i="6"/>
  <c r="BK633" i="6"/>
  <c r="BJ633" i="6"/>
  <c r="BI633" i="6"/>
  <c r="BH633" i="6"/>
  <c r="BG633" i="6"/>
  <c r="BF633" i="6"/>
  <c r="BE633" i="6"/>
  <c r="BD633" i="6"/>
  <c r="BC633" i="6"/>
  <c r="BB633" i="6"/>
  <c r="BA633" i="6"/>
  <c r="AZ633" i="6"/>
  <c r="AY633" i="6"/>
  <c r="AX633" i="6"/>
  <c r="AW633" i="6"/>
  <c r="AV633" i="6"/>
  <c r="AU633" i="6"/>
  <c r="AT633" i="6"/>
  <c r="AS633" i="6"/>
  <c r="AR633" i="6"/>
  <c r="AQ633" i="6"/>
  <c r="AP633" i="6"/>
  <c r="AO633" i="6"/>
  <c r="AN633" i="6"/>
  <c r="AM633" i="6"/>
  <c r="AL633" i="6"/>
  <c r="AK633" i="6"/>
  <c r="AJ633" i="6"/>
  <c r="AI633" i="6"/>
  <c r="AH633" i="6"/>
  <c r="AG633" i="6"/>
  <c r="AF633" i="6"/>
  <c r="AE633" i="6"/>
  <c r="AD633" i="6"/>
  <c r="AC633" i="6"/>
  <c r="AB633" i="6"/>
  <c r="AA633" i="6"/>
  <c r="Z633" i="6"/>
  <c r="Y633" i="6"/>
  <c r="X633" i="6"/>
  <c r="W633" i="6"/>
  <c r="V633" i="6"/>
  <c r="U633" i="6"/>
  <c r="T633" i="6"/>
  <c r="S633" i="6"/>
  <c r="R633" i="6"/>
  <c r="Q633" i="6"/>
  <c r="P633" i="6"/>
  <c r="O633" i="6"/>
  <c r="N633" i="6"/>
  <c r="M633" i="6"/>
  <c r="L633" i="6"/>
  <c r="K633" i="6"/>
  <c r="J633" i="6"/>
  <c r="I633" i="6"/>
  <c r="H633" i="6"/>
  <c r="G633" i="6"/>
  <c r="CC632" i="6"/>
  <c r="CB632" i="6"/>
  <c r="CA632" i="6"/>
  <c r="BZ632" i="6"/>
  <c r="BY632" i="6"/>
  <c r="BX632" i="6"/>
  <c r="BW632" i="6"/>
  <c r="BV632" i="6"/>
  <c r="BU632" i="6"/>
  <c r="BT632" i="6"/>
  <c r="BS632" i="6"/>
  <c r="BR632" i="6"/>
  <c r="BQ632" i="6"/>
  <c r="BP632" i="6"/>
  <c r="BO632" i="6"/>
  <c r="BN632" i="6"/>
  <c r="BM632" i="6"/>
  <c r="BL632" i="6"/>
  <c r="BK632" i="6"/>
  <c r="BJ632" i="6"/>
  <c r="BI632" i="6"/>
  <c r="BH632" i="6"/>
  <c r="BG632" i="6"/>
  <c r="BF632" i="6"/>
  <c r="BE632" i="6"/>
  <c r="BD632" i="6"/>
  <c r="BC632" i="6"/>
  <c r="BB632" i="6"/>
  <c r="BA632" i="6"/>
  <c r="AZ632" i="6"/>
  <c r="AY632" i="6"/>
  <c r="AX632" i="6"/>
  <c r="AW632" i="6"/>
  <c r="AV632" i="6"/>
  <c r="AU632" i="6"/>
  <c r="AT632" i="6"/>
  <c r="AS632" i="6"/>
  <c r="AR632" i="6"/>
  <c r="AQ632" i="6"/>
  <c r="AP632" i="6"/>
  <c r="AO632" i="6"/>
  <c r="AN632" i="6"/>
  <c r="AM632" i="6"/>
  <c r="AL632" i="6"/>
  <c r="AK632" i="6"/>
  <c r="AJ632" i="6"/>
  <c r="AI632" i="6"/>
  <c r="AH632" i="6"/>
  <c r="AG632" i="6"/>
  <c r="AF632" i="6"/>
  <c r="AE632" i="6"/>
  <c r="AD632" i="6"/>
  <c r="AC632" i="6"/>
  <c r="AB632" i="6"/>
  <c r="AA632" i="6"/>
  <c r="Z632" i="6"/>
  <c r="Y632" i="6"/>
  <c r="X632" i="6"/>
  <c r="W632" i="6"/>
  <c r="V632" i="6"/>
  <c r="U632" i="6"/>
  <c r="T632" i="6"/>
  <c r="S632" i="6"/>
  <c r="R632" i="6"/>
  <c r="Q632" i="6"/>
  <c r="P632" i="6"/>
  <c r="O632" i="6"/>
  <c r="N632" i="6"/>
  <c r="M632" i="6"/>
  <c r="L632" i="6"/>
  <c r="K632" i="6"/>
  <c r="J632" i="6"/>
  <c r="I632" i="6"/>
  <c r="H632" i="6"/>
  <c r="G632" i="6"/>
  <c r="CC631" i="6"/>
  <c r="CB631" i="6"/>
  <c r="CA631" i="6"/>
  <c r="BZ631" i="6"/>
  <c r="BY631" i="6"/>
  <c r="BX631" i="6"/>
  <c r="BW631" i="6"/>
  <c r="BV631" i="6"/>
  <c r="BU631" i="6"/>
  <c r="BT631" i="6"/>
  <c r="BS631" i="6"/>
  <c r="BR631" i="6"/>
  <c r="BQ631" i="6"/>
  <c r="BP631" i="6"/>
  <c r="BO631" i="6"/>
  <c r="BN631" i="6"/>
  <c r="BM631" i="6"/>
  <c r="BL631" i="6"/>
  <c r="BK631" i="6"/>
  <c r="BJ631" i="6"/>
  <c r="BI631" i="6"/>
  <c r="BH631" i="6"/>
  <c r="BG631" i="6"/>
  <c r="BF631" i="6"/>
  <c r="BE631" i="6"/>
  <c r="BD631" i="6"/>
  <c r="BC631" i="6"/>
  <c r="BB631" i="6"/>
  <c r="BA631" i="6"/>
  <c r="AZ631" i="6"/>
  <c r="AY631" i="6"/>
  <c r="AX631" i="6"/>
  <c r="AW631" i="6"/>
  <c r="AV631" i="6"/>
  <c r="AU631" i="6"/>
  <c r="AT631" i="6"/>
  <c r="AS631" i="6"/>
  <c r="AR631" i="6"/>
  <c r="AQ631" i="6"/>
  <c r="AP631" i="6"/>
  <c r="AO631" i="6"/>
  <c r="AN631" i="6"/>
  <c r="AM631" i="6"/>
  <c r="AL631" i="6"/>
  <c r="AK631" i="6"/>
  <c r="AJ631" i="6"/>
  <c r="AI631" i="6"/>
  <c r="AH631" i="6"/>
  <c r="AG631" i="6"/>
  <c r="AF631" i="6"/>
  <c r="AE631" i="6"/>
  <c r="AD631" i="6"/>
  <c r="AC631" i="6"/>
  <c r="AB631" i="6"/>
  <c r="AA631" i="6"/>
  <c r="Z631" i="6"/>
  <c r="Y631" i="6"/>
  <c r="X631" i="6"/>
  <c r="W631" i="6"/>
  <c r="V631" i="6"/>
  <c r="U631" i="6"/>
  <c r="T631" i="6"/>
  <c r="S631" i="6"/>
  <c r="R631" i="6"/>
  <c r="Q631" i="6"/>
  <c r="P631" i="6"/>
  <c r="O631" i="6"/>
  <c r="N631" i="6"/>
  <c r="M631" i="6"/>
  <c r="L631" i="6"/>
  <c r="K631" i="6"/>
  <c r="J631" i="6"/>
  <c r="I631" i="6"/>
  <c r="H631" i="6"/>
  <c r="G631" i="6"/>
  <c r="CC630" i="6"/>
  <c r="CB630" i="6"/>
  <c r="CA630" i="6"/>
  <c r="BZ630" i="6"/>
  <c r="BY630" i="6"/>
  <c r="BX630" i="6"/>
  <c r="BW630" i="6"/>
  <c r="BV630" i="6"/>
  <c r="BU630" i="6"/>
  <c r="BT630" i="6"/>
  <c r="BS630" i="6"/>
  <c r="BR630" i="6"/>
  <c r="BQ630" i="6"/>
  <c r="BP630" i="6"/>
  <c r="BO630" i="6"/>
  <c r="BN630" i="6"/>
  <c r="BM630" i="6"/>
  <c r="BL630" i="6"/>
  <c r="BK630" i="6"/>
  <c r="BJ630" i="6"/>
  <c r="BI630" i="6"/>
  <c r="BH630" i="6"/>
  <c r="BG630" i="6"/>
  <c r="BF630" i="6"/>
  <c r="BE630" i="6"/>
  <c r="BD630" i="6"/>
  <c r="BC630" i="6"/>
  <c r="BB630" i="6"/>
  <c r="BA630" i="6"/>
  <c r="AZ630" i="6"/>
  <c r="AY630" i="6"/>
  <c r="AX630" i="6"/>
  <c r="AW630" i="6"/>
  <c r="AV630" i="6"/>
  <c r="AU630" i="6"/>
  <c r="AT630" i="6"/>
  <c r="AS630" i="6"/>
  <c r="AR630" i="6"/>
  <c r="AQ630" i="6"/>
  <c r="AP630" i="6"/>
  <c r="AO630" i="6"/>
  <c r="AN630" i="6"/>
  <c r="AM630" i="6"/>
  <c r="AL630" i="6"/>
  <c r="AK630" i="6"/>
  <c r="AJ630" i="6"/>
  <c r="AI630" i="6"/>
  <c r="AH630" i="6"/>
  <c r="AG630" i="6"/>
  <c r="AF630" i="6"/>
  <c r="AE630" i="6"/>
  <c r="AD630" i="6"/>
  <c r="AC630" i="6"/>
  <c r="AB630" i="6"/>
  <c r="AA630" i="6"/>
  <c r="Z630" i="6"/>
  <c r="Y630" i="6"/>
  <c r="X630" i="6"/>
  <c r="W630" i="6"/>
  <c r="V630" i="6"/>
  <c r="U630" i="6"/>
  <c r="T630" i="6"/>
  <c r="S630" i="6"/>
  <c r="R630" i="6"/>
  <c r="Q630" i="6"/>
  <c r="P630" i="6"/>
  <c r="O630" i="6"/>
  <c r="N630" i="6"/>
  <c r="M630" i="6"/>
  <c r="L630" i="6"/>
  <c r="K630" i="6"/>
  <c r="J630" i="6"/>
  <c r="I630" i="6"/>
  <c r="H630" i="6"/>
  <c r="G630" i="6"/>
  <c r="CC628" i="6"/>
  <c r="CB628" i="6"/>
  <c r="CA628" i="6"/>
  <c r="BZ628" i="6"/>
  <c r="BY628" i="6"/>
  <c r="BX628" i="6"/>
  <c r="BW628" i="6"/>
  <c r="BV628" i="6"/>
  <c r="BU628" i="6"/>
  <c r="BT628" i="6"/>
  <c r="BS628" i="6"/>
  <c r="BR628" i="6"/>
  <c r="BQ628" i="6"/>
  <c r="BP628" i="6"/>
  <c r="BO628" i="6"/>
  <c r="BN628" i="6"/>
  <c r="BM628" i="6"/>
  <c r="BL628" i="6"/>
  <c r="BK628" i="6"/>
  <c r="BJ628" i="6"/>
  <c r="BI628" i="6"/>
  <c r="BH628" i="6"/>
  <c r="BG628" i="6"/>
  <c r="BF628" i="6"/>
  <c r="BE628" i="6"/>
  <c r="BD628" i="6"/>
  <c r="BC628" i="6"/>
  <c r="BB628" i="6"/>
  <c r="BA628" i="6"/>
  <c r="AZ628" i="6"/>
  <c r="AY628" i="6"/>
  <c r="AX628" i="6"/>
  <c r="AW628" i="6"/>
  <c r="AV628" i="6"/>
  <c r="AU628" i="6"/>
  <c r="AT628" i="6"/>
  <c r="AS628" i="6"/>
  <c r="AR628" i="6"/>
  <c r="AQ628" i="6"/>
  <c r="AP628" i="6"/>
  <c r="AO628" i="6"/>
  <c r="AN628" i="6"/>
  <c r="AM628" i="6"/>
  <c r="AL628" i="6"/>
  <c r="AK628" i="6"/>
  <c r="AJ628" i="6"/>
  <c r="AI628" i="6"/>
  <c r="AH628" i="6"/>
  <c r="AG628" i="6"/>
  <c r="AF628" i="6"/>
  <c r="AE628" i="6"/>
  <c r="AD628" i="6"/>
  <c r="AC628" i="6"/>
  <c r="AB628" i="6"/>
  <c r="AA628" i="6"/>
  <c r="Z628" i="6"/>
  <c r="Y628" i="6"/>
  <c r="X628" i="6"/>
  <c r="W628" i="6"/>
  <c r="V628" i="6"/>
  <c r="U628" i="6"/>
  <c r="T628" i="6"/>
  <c r="S628" i="6"/>
  <c r="R628" i="6"/>
  <c r="Q628" i="6"/>
  <c r="P628" i="6"/>
  <c r="O628" i="6"/>
  <c r="N628" i="6"/>
  <c r="M628" i="6"/>
  <c r="L628" i="6"/>
  <c r="K628" i="6"/>
  <c r="J628" i="6"/>
  <c r="I628" i="6"/>
  <c r="H628" i="6"/>
  <c r="G628" i="6"/>
  <c r="CC627" i="6"/>
  <c r="CB627" i="6"/>
  <c r="CA627" i="6"/>
  <c r="BZ627" i="6"/>
  <c r="BY627" i="6"/>
  <c r="BX627" i="6"/>
  <c r="BW627" i="6"/>
  <c r="BV627" i="6"/>
  <c r="BU627" i="6"/>
  <c r="BT627" i="6"/>
  <c r="BS627" i="6"/>
  <c r="BR627" i="6"/>
  <c r="BQ627" i="6"/>
  <c r="BP627" i="6"/>
  <c r="BO627" i="6"/>
  <c r="BN627" i="6"/>
  <c r="BM627" i="6"/>
  <c r="BL627" i="6"/>
  <c r="BK627" i="6"/>
  <c r="BJ627" i="6"/>
  <c r="BI627" i="6"/>
  <c r="BH627" i="6"/>
  <c r="BG627" i="6"/>
  <c r="BF627" i="6"/>
  <c r="BE627" i="6"/>
  <c r="BD627" i="6"/>
  <c r="BC627" i="6"/>
  <c r="BB627" i="6"/>
  <c r="BA627" i="6"/>
  <c r="AZ627" i="6"/>
  <c r="AY627" i="6"/>
  <c r="AX627" i="6"/>
  <c r="AW627" i="6"/>
  <c r="AV627" i="6"/>
  <c r="AU627" i="6"/>
  <c r="AT627" i="6"/>
  <c r="AS627" i="6"/>
  <c r="AR627" i="6"/>
  <c r="AQ627" i="6"/>
  <c r="AP627" i="6"/>
  <c r="AO627" i="6"/>
  <c r="AN627" i="6"/>
  <c r="AM627" i="6"/>
  <c r="AL627" i="6"/>
  <c r="AK627" i="6"/>
  <c r="AJ627" i="6"/>
  <c r="AI627" i="6"/>
  <c r="AH627" i="6"/>
  <c r="AG627" i="6"/>
  <c r="AF627" i="6"/>
  <c r="AE627" i="6"/>
  <c r="AD627" i="6"/>
  <c r="AC627" i="6"/>
  <c r="AB627" i="6"/>
  <c r="AA627" i="6"/>
  <c r="Z627" i="6"/>
  <c r="Y627" i="6"/>
  <c r="X627" i="6"/>
  <c r="W627" i="6"/>
  <c r="V627" i="6"/>
  <c r="U627" i="6"/>
  <c r="T627" i="6"/>
  <c r="S627" i="6"/>
  <c r="R627" i="6"/>
  <c r="Q627" i="6"/>
  <c r="P627" i="6"/>
  <c r="O627" i="6"/>
  <c r="N627" i="6"/>
  <c r="M627" i="6"/>
  <c r="L627" i="6"/>
  <c r="K627" i="6"/>
  <c r="J627" i="6"/>
  <c r="I627" i="6"/>
  <c r="H627" i="6"/>
  <c r="G627" i="6"/>
  <c r="CC626" i="6"/>
  <c r="CB626" i="6"/>
  <c r="CA626" i="6"/>
  <c r="BZ626" i="6"/>
  <c r="BY626" i="6"/>
  <c r="BX626" i="6"/>
  <c r="BW626" i="6"/>
  <c r="BV626" i="6"/>
  <c r="BU626" i="6"/>
  <c r="BT626" i="6"/>
  <c r="BS626" i="6"/>
  <c r="BR626" i="6"/>
  <c r="BQ626" i="6"/>
  <c r="BP626" i="6"/>
  <c r="BO626" i="6"/>
  <c r="BN626" i="6"/>
  <c r="BM626" i="6"/>
  <c r="BL626" i="6"/>
  <c r="BK626" i="6"/>
  <c r="BJ626" i="6"/>
  <c r="BI626" i="6"/>
  <c r="BH626" i="6"/>
  <c r="BG626" i="6"/>
  <c r="BF626" i="6"/>
  <c r="BE626" i="6"/>
  <c r="BD626" i="6"/>
  <c r="BC626" i="6"/>
  <c r="BB626" i="6"/>
  <c r="BA626" i="6"/>
  <c r="AZ626" i="6"/>
  <c r="AY626" i="6"/>
  <c r="AX626" i="6"/>
  <c r="AW626" i="6"/>
  <c r="AV626" i="6"/>
  <c r="AU626" i="6"/>
  <c r="AT626" i="6"/>
  <c r="AS626" i="6"/>
  <c r="AR626" i="6"/>
  <c r="AQ626" i="6"/>
  <c r="AP626" i="6"/>
  <c r="AO626" i="6"/>
  <c r="AN626" i="6"/>
  <c r="AM626" i="6"/>
  <c r="AL626" i="6"/>
  <c r="AK626" i="6"/>
  <c r="AJ626" i="6"/>
  <c r="AI626" i="6"/>
  <c r="AH626" i="6"/>
  <c r="AG626" i="6"/>
  <c r="AF626" i="6"/>
  <c r="AE626" i="6"/>
  <c r="AD626" i="6"/>
  <c r="AC626" i="6"/>
  <c r="AB626" i="6"/>
  <c r="AA626" i="6"/>
  <c r="Z626" i="6"/>
  <c r="Y626" i="6"/>
  <c r="X626" i="6"/>
  <c r="W626" i="6"/>
  <c r="V626" i="6"/>
  <c r="U626" i="6"/>
  <c r="T626" i="6"/>
  <c r="S626" i="6"/>
  <c r="R626" i="6"/>
  <c r="Q626" i="6"/>
  <c r="P626" i="6"/>
  <c r="O626" i="6"/>
  <c r="N626" i="6"/>
  <c r="M626" i="6"/>
  <c r="L626" i="6"/>
  <c r="K626" i="6"/>
  <c r="J626" i="6"/>
  <c r="I626" i="6"/>
  <c r="H626" i="6"/>
  <c r="G626" i="6"/>
  <c r="CC624" i="6"/>
  <c r="CB624" i="6"/>
  <c r="CA624" i="6"/>
  <c r="BZ624" i="6"/>
  <c r="BY624" i="6"/>
  <c r="BX624" i="6"/>
  <c r="BW624" i="6"/>
  <c r="BV624" i="6"/>
  <c r="BU624" i="6"/>
  <c r="BT624" i="6"/>
  <c r="BS624" i="6"/>
  <c r="BR624" i="6"/>
  <c r="BQ624" i="6"/>
  <c r="BP624" i="6"/>
  <c r="BO624" i="6"/>
  <c r="BN624" i="6"/>
  <c r="BM624" i="6"/>
  <c r="BL624" i="6"/>
  <c r="BK624" i="6"/>
  <c r="BJ624" i="6"/>
  <c r="BI624" i="6"/>
  <c r="BH624" i="6"/>
  <c r="BG624" i="6"/>
  <c r="BF624" i="6"/>
  <c r="BE624" i="6"/>
  <c r="BD624" i="6"/>
  <c r="BC624" i="6"/>
  <c r="BB624" i="6"/>
  <c r="BA624" i="6"/>
  <c r="AZ624" i="6"/>
  <c r="AY624" i="6"/>
  <c r="AX624" i="6"/>
  <c r="AW624" i="6"/>
  <c r="AV624" i="6"/>
  <c r="AU624" i="6"/>
  <c r="AT624" i="6"/>
  <c r="AS624" i="6"/>
  <c r="AR624" i="6"/>
  <c r="AQ624" i="6"/>
  <c r="AP624" i="6"/>
  <c r="AO624" i="6"/>
  <c r="AN624" i="6"/>
  <c r="AM624" i="6"/>
  <c r="AL624" i="6"/>
  <c r="AK624" i="6"/>
  <c r="AJ624" i="6"/>
  <c r="AI624" i="6"/>
  <c r="AH624" i="6"/>
  <c r="AG624" i="6"/>
  <c r="AF624" i="6"/>
  <c r="AE624" i="6"/>
  <c r="AD624" i="6"/>
  <c r="AC624" i="6"/>
  <c r="AB624" i="6"/>
  <c r="AA624" i="6"/>
  <c r="Z624" i="6"/>
  <c r="Y624" i="6"/>
  <c r="X624" i="6"/>
  <c r="W624" i="6"/>
  <c r="V624" i="6"/>
  <c r="U624" i="6"/>
  <c r="T624" i="6"/>
  <c r="S624" i="6"/>
  <c r="R624" i="6"/>
  <c r="Q624" i="6"/>
  <c r="P624" i="6"/>
  <c r="O624" i="6"/>
  <c r="N624" i="6"/>
  <c r="M624" i="6"/>
  <c r="L624" i="6"/>
  <c r="K624" i="6"/>
  <c r="J624" i="6"/>
  <c r="I624" i="6"/>
  <c r="H624" i="6"/>
  <c r="G624" i="6"/>
  <c r="CC623" i="6"/>
  <c r="CB623" i="6"/>
  <c r="CA623" i="6"/>
  <c r="BZ623" i="6"/>
  <c r="BY623" i="6"/>
  <c r="BX623" i="6"/>
  <c r="BW623" i="6"/>
  <c r="BV623" i="6"/>
  <c r="BU623" i="6"/>
  <c r="BT623" i="6"/>
  <c r="BS623" i="6"/>
  <c r="BR623" i="6"/>
  <c r="BQ623" i="6"/>
  <c r="BP623" i="6"/>
  <c r="BO623" i="6"/>
  <c r="BN623" i="6"/>
  <c r="BM623" i="6"/>
  <c r="BL623" i="6"/>
  <c r="BK623" i="6"/>
  <c r="BJ623" i="6"/>
  <c r="BI623" i="6"/>
  <c r="BH623" i="6"/>
  <c r="BG623" i="6"/>
  <c r="BF623" i="6"/>
  <c r="BE623" i="6"/>
  <c r="BD623" i="6"/>
  <c r="BC623" i="6"/>
  <c r="BB623" i="6"/>
  <c r="BA623" i="6"/>
  <c r="AZ623" i="6"/>
  <c r="AY623" i="6"/>
  <c r="AX623" i="6"/>
  <c r="AW623" i="6"/>
  <c r="AV623" i="6"/>
  <c r="AU623" i="6"/>
  <c r="AT623" i="6"/>
  <c r="AS623" i="6"/>
  <c r="AR623" i="6"/>
  <c r="AQ623" i="6"/>
  <c r="AP623" i="6"/>
  <c r="AO623" i="6"/>
  <c r="AN623" i="6"/>
  <c r="AM623" i="6"/>
  <c r="AL623" i="6"/>
  <c r="AK623" i="6"/>
  <c r="AJ623" i="6"/>
  <c r="AI623" i="6"/>
  <c r="AH623" i="6"/>
  <c r="AG623" i="6"/>
  <c r="AF623" i="6"/>
  <c r="AE623" i="6"/>
  <c r="AD623" i="6"/>
  <c r="AC623" i="6"/>
  <c r="AB623" i="6"/>
  <c r="AA623" i="6"/>
  <c r="Z623" i="6"/>
  <c r="Y623" i="6"/>
  <c r="X623" i="6"/>
  <c r="W623" i="6"/>
  <c r="V623" i="6"/>
  <c r="U623" i="6"/>
  <c r="T623" i="6"/>
  <c r="S623" i="6"/>
  <c r="R623" i="6"/>
  <c r="Q623" i="6"/>
  <c r="P623" i="6"/>
  <c r="O623" i="6"/>
  <c r="N623" i="6"/>
  <c r="M623" i="6"/>
  <c r="L623" i="6"/>
  <c r="K623" i="6"/>
  <c r="J623" i="6"/>
  <c r="I623" i="6"/>
  <c r="H623" i="6"/>
  <c r="G623" i="6"/>
  <c r="CC621" i="6"/>
  <c r="CB621" i="6"/>
  <c r="CA621" i="6"/>
  <c r="BZ621" i="6"/>
  <c r="BY621" i="6"/>
  <c r="BX621" i="6"/>
  <c r="BW621" i="6"/>
  <c r="BV621" i="6"/>
  <c r="BU621" i="6"/>
  <c r="BT621" i="6"/>
  <c r="BS621" i="6"/>
  <c r="BR621" i="6"/>
  <c r="BQ621" i="6"/>
  <c r="BP621" i="6"/>
  <c r="BO621" i="6"/>
  <c r="BN621" i="6"/>
  <c r="BM621" i="6"/>
  <c r="BL621" i="6"/>
  <c r="BK621" i="6"/>
  <c r="BJ621" i="6"/>
  <c r="BI621" i="6"/>
  <c r="BH621" i="6"/>
  <c r="BG621" i="6"/>
  <c r="BF621" i="6"/>
  <c r="BE621" i="6"/>
  <c r="BD621" i="6"/>
  <c r="BC621" i="6"/>
  <c r="BB621" i="6"/>
  <c r="BA621" i="6"/>
  <c r="AZ621" i="6"/>
  <c r="AY621" i="6"/>
  <c r="AX621" i="6"/>
  <c r="AW621" i="6"/>
  <c r="AV621" i="6"/>
  <c r="AU621" i="6"/>
  <c r="AT621" i="6"/>
  <c r="AS621" i="6"/>
  <c r="AR621" i="6"/>
  <c r="AQ621" i="6"/>
  <c r="AP621" i="6"/>
  <c r="AO621" i="6"/>
  <c r="AN621" i="6"/>
  <c r="AM621" i="6"/>
  <c r="AL621" i="6"/>
  <c r="AK621" i="6"/>
  <c r="AJ621" i="6"/>
  <c r="AI621" i="6"/>
  <c r="AH621" i="6"/>
  <c r="AG621" i="6"/>
  <c r="AF621" i="6"/>
  <c r="AE621" i="6"/>
  <c r="AD621" i="6"/>
  <c r="AC621" i="6"/>
  <c r="AB621" i="6"/>
  <c r="AA621" i="6"/>
  <c r="Z621" i="6"/>
  <c r="Y621" i="6"/>
  <c r="X621" i="6"/>
  <c r="W621" i="6"/>
  <c r="V621" i="6"/>
  <c r="U621" i="6"/>
  <c r="T621" i="6"/>
  <c r="S621" i="6"/>
  <c r="R621" i="6"/>
  <c r="Q621" i="6"/>
  <c r="P621" i="6"/>
  <c r="O621" i="6"/>
  <c r="N621" i="6"/>
  <c r="M621" i="6"/>
  <c r="L621" i="6"/>
  <c r="K621" i="6"/>
  <c r="J621" i="6"/>
  <c r="I621" i="6"/>
  <c r="H621" i="6"/>
  <c r="G621" i="6"/>
  <c r="CC619" i="6"/>
  <c r="CB619" i="6"/>
  <c r="CA619" i="6"/>
  <c r="BZ619" i="6"/>
  <c r="BY619" i="6"/>
  <c r="BX619" i="6"/>
  <c r="BW619" i="6"/>
  <c r="BV619" i="6"/>
  <c r="BU619" i="6"/>
  <c r="BT619" i="6"/>
  <c r="BS619" i="6"/>
  <c r="BR619" i="6"/>
  <c r="BQ619" i="6"/>
  <c r="BP619" i="6"/>
  <c r="BO619" i="6"/>
  <c r="BN619" i="6"/>
  <c r="BM619" i="6"/>
  <c r="BL619" i="6"/>
  <c r="BK619" i="6"/>
  <c r="BJ619" i="6"/>
  <c r="BI619" i="6"/>
  <c r="BH619" i="6"/>
  <c r="BG619" i="6"/>
  <c r="BF619" i="6"/>
  <c r="BE619" i="6"/>
  <c r="BD619" i="6"/>
  <c r="BC619" i="6"/>
  <c r="BB619" i="6"/>
  <c r="BA619" i="6"/>
  <c r="AZ619" i="6"/>
  <c r="AY619" i="6"/>
  <c r="AX619" i="6"/>
  <c r="AW619" i="6"/>
  <c r="AV619" i="6"/>
  <c r="AU619" i="6"/>
  <c r="AT619" i="6"/>
  <c r="AS619" i="6"/>
  <c r="AR619" i="6"/>
  <c r="AQ619" i="6"/>
  <c r="AP619" i="6"/>
  <c r="AO619" i="6"/>
  <c r="AN619" i="6"/>
  <c r="AM619" i="6"/>
  <c r="AL619" i="6"/>
  <c r="AK619" i="6"/>
  <c r="AJ619" i="6"/>
  <c r="AI619" i="6"/>
  <c r="AH619" i="6"/>
  <c r="AG619" i="6"/>
  <c r="AF619" i="6"/>
  <c r="AE619" i="6"/>
  <c r="AD619" i="6"/>
  <c r="AC619" i="6"/>
  <c r="AB619" i="6"/>
  <c r="AA619" i="6"/>
  <c r="Z619" i="6"/>
  <c r="Y619" i="6"/>
  <c r="X619" i="6"/>
  <c r="W619" i="6"/>
  <c r="V619" i="6"/>
  <c r="U619" i="6"/>
  <c r="T619" i="6"/>
  <c r="S619" i="6"/>
  <c r="R619" i="6"/>
  <c r="Q619" i="6"/>
  <c r="P619" i="6"/>
  <c r="O619" i="6"/>
  <c r="N619" i="6"/>
  <c r="M619" i="6"/>
  <c r="L619" i="6"/>
  <c r="K619" i="6"/>
  <c r="J619" i="6"/>
  <c r="I619" i="6"/>
  <c r="H619" i="6"/>
  <c r="G619" i="6"/>
  <c r="CC617" i="6"/>
  <c r="CB617" i="6"/>
  <c r="BX617" i="6"/>
  <c r="BW617" i="6"/>
  <c r="BV617" i="6"/>
  <c r="BU617" i="6"/>
  <c r="BT617" i="6"/>
  <c r="BS617" i="6"/>
  <c r="BR617" i="6"/>
  <c r="BQ617" i="6"/>
  <c r="BP617" i="6"/>
  <c r="BO617" i="6"/>
  <c r="BN617" i="6"/>
  <c r="BM617" i="6"/>
  <c r="BL617" i="6"/>
  <c r="BK617" i="6"/>
  <c r="BJ617" i="6"/>
  <c r="BI617" i="6"/>
  <c r="BH617" i="6"/>
  <c r="BG617" i="6"/>
  <c r="BF617" i="6"/>
  <c r="BE617" i="6"/>
  <c r="BD617" i="6"/>
  <c r="BC617" i="6"/>
  <c r="BB617" i="6"/>
  <c r="BA617" i="6"/>
  <c r="AZ617" i="6"/>
  <c r="AY617" i="6"/>
  <c r="AX617" i="6"/>
  <c r="AW617" i="6"/>
  <c r="V617" i="6"/>
  <c r="CC616" i="6"/>
  <c r="CB616" i="6"/>
  <c r="BX616" i="6"/>
  <c r="BW616" i="6"/>
  <c r="BV616" i="6"/>
  <c r="BU616" i="6"/>
  <c r="BT616" i="6"/>
  <c r="BS616" i="6"/>
  <c r="BR616" i="6"/>
  <c r="BQ616" i="6"/>
  <c r="BP616" i="6"/>
  <c r="BO616" i="6"/>
  <c r="BN616" i="6"/>
  <c r="BM616" i="6"/>
  <c r="BL616" i="6"/>
  <c r="BK616" i="6"/>
  <c r="BJ616" i="6"/>
  <c r="BI616" i="6"/>
  <c r="BH616" i="6"/>
  <c r="BG616" i="6"/>
  <c r="BF616" i="6"/>
  <c r="BE616" i="6"/>
  <c r="BD616" i="6"/>
  <c r="BC616" i="6"/>
  <c r="BB616" i="6"/>
  <c r="BA616" i="6"/>
  <c r="AZ616" i="6"/>
  <c r="AY616" i="6"/>
  <c r="AX616" i="6"/>
  <c r="AW616" i="6"/>
  <c r="V616" i="6"/>
  <c r="CC612" i="6"/>
  <c r="CB612" i="6"/>
  <c r="CA612" i="6"/>
  <c r="BZ612" i="6"/>
  <c r="BY612" i="6"/>
  <c r="BX612" i="6"/>
  <c r="BW612" i="6"/>
  <c r="BV612" i="6"/>
  <c r="BU612" i="6"/>
  <c r="BT612" i="6"/>
  <c r="BS612" i="6"/>
  <c r="BR612" i="6"/>
  <c r="BQ612" i="6"/>
  <c r="BP612" i="6"/>
  <c r="BO612" i="6"/>
  <c r="BN612" i="6"/>
  <c r="BM612" i="6"/>
  <c r="BL612" i="6"/>
  <c r="BK612" i="6"/>
  <c r="BJ612" i="6"/>
  <c r="BI612" i="6"/>
  <c r="BH612" i="6"/>
  <c r="BG612" i="6"/>
  <c r="BF612" i="6"/>
  <c r="BE612" i="6"/>
  <c r="BD612" i="6"/>
  <c r="BC612" i="6"/>
  <c r="BB612" i="6"/>
  <c r="BA612" i="6"/>
  <c r="AZ612" i="6"/>
  <c r="AY612" i="6"/>
  <c r="AX612" i="6"/>
  <c r="AW612" i="6"/>
  <c r="AV612" i="6"/>
  <c r="AU612" i="6"/>
  <c r="AT612" i="6"/>
  <c r="AS612" i="6"/>
  <c r="AR612" i="6"/>
  <c r="AQ612" i="6"/>
  <c r="AP612" i="6"/>
  <c r="AO612" i="6"/>
  <c r="AN612" i="6"/>
  <c r="AM612" i="6"/>
  <c r="AL612" i="6"/>
  <c r="AK612" i="6"/>
  <c r="AJ612" i="6"/>
  <c r="AI612" i="6"/>
  <c r="AH612" i="6"/>
  <c r="AG612" i="6"/>
  <c r="AF612" i="6"/>
  <c r="AE612" i="6"/>
  <c r="AD612" i="6"/>
  <c r="AC612" i="6"/>
  <c r="AB612" i="6"/>
  <c r="AA612" i="6"/>
  <c r="Z612" i="6"/>
  <c r="Y612" i="6"/>
  <c r="X612" i="6"/>
  <c r="W612" i="6"/>
  <c r="V612" i="6"/>
  <c r="U612" i="6"/>
  <c r="T612" i="6"/>
  <c r="S612" i="6"/>
  <c r="R612" i="6"/>
  <c r="Q612" i="6"/>
  <c r="P612" i="6"/>
  <c r="O612" i="6"/>
  <c r="N612" i="6"/>
  <c r="M612" i="6"/>
  <c r="L612" i="6"/>
  <c r="K612" i="6"/>
  <c r="J612" i="6"/>
  <c r="I612" i="6"/>
  <c r="H612" i="6"/>
  <c r="G612" i="6"/>
  <c r="CC611" i="6"/>
  <c r="CB611" i="6"/>
  <c r="CA611" i="6"/>
  <c r="BZ611" i="6"/>
  <c r="BY611" i="6"/>
  <c r="BX611" i="6"/>
  <c r="BW611" i="6"/>
  <c r="BV611" i="6"/>
  <c r="BU611" i="6"/>
  <c r="BT611" i="6"/>
  <c r="BS611" i="6"/>
  <c r="BR611" i="6"/>
  <c r="BQ611" i="6"/>
  <c r="BP611" i="6"/>
  <c r="BO611" i="6"/>
  <c r="BN611" i="6"/>
  <c r="BM611" i="6"/>
  <c r="BL611" i="6"/>
  <c r="BK611" i="6"/>
  <c r="BJ611" i="6"/>
  <c r="BI611" i="6"/>
  <c r="BH611" i="6"/>
  <c r="BG611" i="6"/>
  <c r="BF611" i="6"/>
  <c r="BE611" i="6"/>
  <c r="BD611" i="6"/>
  <c r="BC611" i="6"/>
  <c r="BB611" i="6"/>
  <c r="BA611" i="6"/>
  <c r="AZ611" i="6"/>
  <c r="AY611" i="6"/>
  <c r="AX611" i="6"/>
  <c r="AW611" i="6"/>
  <c r="AV611" i="6"/>
  <c r="AU611" i="6"/>
  <c r="AT611" i="6"/>
  <c r="AS611" i="6"/>
  <c r="AR611" i="6"/>
  <c r="AQ611" i="6"/>
  <c r="AP611" i="6"/>
  <c r="AO611" i="6"/>
  <c r="AN611" i="6"/>
  <c r="AM611" i="6"/>
  <c r="AL611" i="6"/>
  <c r="AK611" i="6"/>
  <c r="AJ611" i="6"/>
  <c r="AI611" i="6"/>
  <c r="AH611" i="6"/>
  <c r="AG611" i="6"/>
  <c r="AF611" i="6"/>
  <c r="AE611" i="6"/>
  <c r="AD611" i="6"/>
  <c r="AC611" i="6"/>
  <c r="AB611" i="6"/>
  <c r="AA611" i="6"/>
  <c r="Z611" i="6"/>
  <c r="Y611" i="6"/>
  <c r="X611" i="6"/>
  <c r="W611" i="6"/>
  <c r="V611" i="6"/>
  <c r="U611" i="6"/>
  <c r="T611" i="6"/>
  <c r="S611" i="6"/>
  <c r="R611" i="6"/>
  <c r="Q611" i="6"/>
  <c r="P611" i="6"/>
  <c r="O611" i="6"/>
  <c r="N611" i="6"/>
  <c r="M611" i="6"/>
  <c r="L611" i="6"/>
  <c r="K611" i="6"/>
  <c r="J611" i="6"/>
  <c r="I611" i="6"/>
  <c r="H611" i="6"/>
  <c r="G611" i="6"/>
  <c r="CC610" i="6"/>
  <c r="CB610" i="6"/>
  <c r="CA610" i="6"/>
  <c r="BZ610" i="6"/>
  <c r="BY610" i="6"/>
  <c r="BX610" i="6"/>
  <c r="BW610" i="6"/>
  <c r="BV610" i="6"/>
  <c r="BU610" i="6"/>
  <c r="BT610" i="6"/>
  <c r="BS610" i="6"/>
  <c r="BR610" i="6"/>
  <c r="BQ610" i="6"/>
  <c r="BP610" i="6"/>
  <c r="BO610" i="6"/>
  <c r="BN610" i="6"/>
  <c r="BM610" i="6"/>
  <c r="BL610" i="6"/>
  <c r="BK610" i="6"/>
  <c r="BJ610" i="6"/>
  <c r="BI610" i="6"/>
  <c r="BH610" i="6"/>
  <c r="BG610" i="6"/>
  <c r="BF610" i="6"/>
  <c r="BE610" i="6"/>
  <c r="BD610" i="6"/>
  <c r="BC610" i="6"/>
  <c r="BB610" i="6"/>
  <c r="BA610" i="6"/>
  <c r="AZ610" i="6"/>
  <c r="AY610" i="6"/>
  <c r="AX610" i="6"/>
  <c r="AW610" i="6"/>
  <c r="AV610" i="6"/>
  <c r="AU610" i="6"/>
  <c r="AT610" i="6"/>
  <c r="AS610" i="6"/>
  <c r="AR610" i="6"/>
  <c r="AQ610" i="6"/>
  <c r="AP610" i="6"/>
  <c r="AO610" i="6"/>
  <c r="AN610" i="6"/>
  <c r="AM610" i="6"/>
  <c r="AL610" i="6"/>
  <c r="AK610" i="6"/>
  <c r="AJ610" i="6"/>
  <c r="AI610" i="6"/>
  <c r="AH610" i="6"/>
  <c r="AG610" i="6"/>
  <c r="AF610" i="6"/>
  <c r="AE610" i="6"/>
  <c r="AD610" i="6"/>
  <c r="AC610" i="6"/>
  <c r="AB610" i="6"/>
  <c r="AA610" i="6"/>
  <c r="Z610" i="6"/>
  <c r="Y610" i="6"/>
  <c r="X610" i="6"/>
  <c r="W610" i="6"/>
  <c r="V610" i="6"/>
  <c r="U610" i="6"/>
  <c r="T610" i="6"/>
  <c r="S610" i="6"/>
  <c r="R610" i="6"/>
  <c r="Q610" i="6"/>
  <c r="P610" i="6"/>
  <c r="O610" i="6"/>
  <c r="N610" i="6"/>
  <c r="M610" i="6"/>
  <c r="L610" i="6"/>
  <c r="K610" i="6"/>
  <c r="J610" i="6"/>
  <c r="I610" i="6"/>
  <c r="H610" i="6"/>
  <c r="G610" i="6"/>
  <c r="CC609" i="6"/>
  <c r="CB609" i="6"/>
  <c r="CA609" i="6"/>
  <c r="BZ609" i="6"/>
  <c r="BY609" i="6"/>
  <c r="BX609" i="6"/>
  <c r="BW609" i="6"/>
  <c r="BV609" i="6"/>
  <c r="BU609" i="6"/>
  <c r="BT609" i="6"/>
  <c r="BS609" i="6"/>
  <c r="BR609" i="6"/>
  <c r="BQ609" i="6"/>
  <c r="BP609" i="6"/>
  <c r="BO609" i="6"/>
  <c r="BN609" i="6"/>
  <c r="BM609" i="6"/>
  <c r="BL609" i="6"/>
  <c r="BK609" i="6"/>
  <c r="BJ609" i="6"/>
  <c r="BI609" i="6"/>
  <c r="BH609" i="6"/>
  <c r="BG609" i="6"/>
  <c r="BF609" i="6"/>
  <c r="BE609" i="6"/>
  <c r="BD609" i="6"/>
  <c r="BC609" i="6"/>
  <c r="BB609" i="6"/>
  <c r="BA609" i="6"/>
  <c r="AZ609" i="6"/>
  <c r="AY609" i="6"/>
  <c r="AX609" i="6"/>
  <c r="AW609" i="6"/>
  <c r="AV609" i="6"/>
  <c r="AU609" i="6"/>
  <c r="AT609" i="6"/>
  <c r="AS609" i="6"/>
  <c r="AR609" i="6"/>
  <c r="AQ609" i="6"/>
  <c r="AP609" i="6"/>
  <c r="AO609" i="6"/>
  <c r="AN609" i="6"/>
  <c r="AM609" i="6"/>
  <c r="AL609" i="6"/>
  <c r="AK609" i="6"/>
  <c r="AJ609" i="6"/>
  <c r="AI609" i="6"/>
  <c r="AH609" i="6"/>
  <c r="AG609" i="6"/>
  <c r="AF609" i="6"/>
  <c r="AE609" i="6"/>
  <c r="AD609" i="6"/>
  <c r="AC609" i="6"/>
  <c r="AB609" i="6"/>
  <c r="AA609" i="6"/>
  <c r="Z609" i="6"/>
  <c r="Y609" i="6"/>
  <c r="X609" i="6"/>
  <c r="W609" i="6"/>
  <c r="V609" i="6"/>
  <c r="U609" i="6"/>
  <c r="T609" i="6"/>
  <c r="S609" i="6"/>
  <c r="R609" i="6"/>
  <c r="Q609" i="6"/>
  <c r="P609" i="6"/>
  <c r="O609" i="6"/>
  <c r="N609" i="6"/>
  <c r="M609" i="6"/>
  <c r="L609" i="6"/>
  <c r="K609" i="6"/>
  <c r="J609" i="6"/>
  <c r="I609" i="6"/>
  <c r="H609" i="6"/>
  <c r="G609" i="6"/>
  <c r="CC608" i="6"/>
  <c r="CB608" i="6"/>
  <c r="CA608" i="6"/>
  <c r="BZ608" i="6"/>
  <c r="BY608" i="6"/>
  <c r="BX608" i="6"/>
  <c r="BW608" i="6"/>
  <c r="BV608" i="6"/>
  <c r="BU608" i="6"/>
  <c r="BT608" i="6"/>
  <c r="BS608" i="6"/>
  <c r="BR608" i="6"/>
  <c r="BQ608" i="6"/>
  <c r="BP608" i="6"/>
  <c r="BO608" i="6"/>
  <c r="BN608" i="6"/>
  <c r="BM608" i="6"/>
  <c r="BL608" i="6"/>
  <c r="BK608" i="6"/>
  <c r="BJ608" i="6"/>
  <c r="BI608" i="6"/>
  <c r="BH608" i="6"/>
  <c r="BG608" i="6"/>
  <c r="BF608" i="6"/>
  <c r="BE608" i="6"/>
  <c r="BD608" i="6"/>
  <c r="BC608" i="6"/>
  <c r="BB608" i="6"/>
  <c r="BA608" i="6"/>
  <c r="AZ608" i="6"/>
  <c r="AY608" i="6"/>
  <c r="AX608" i="6"/>
  <c r="AW608" i="6"/>
  <c r="AV608" i="6"/>
  <c r="AU608" i="6"/>
  <c r="AT608" i="6"/>
  <c r="AS608" i="6"/>
  <c r="AR608" i="6"/>
  <c r="AQ608" i="6"/>
  <c r="AP608" i="6"/>
  <c r="AO608" i="6"/>
  <c r="AN608" i="6"/>
  <c r="AM608" i="6"/>
  <c r="AL608" i="6"/>
  <c r="AK608" i="6"/>
  <c r="AJ608" i="6"/>
  <c r="AI608" i="6"/>
  <c r="AH608" i="6"/>
  <c r="AG608" i="6"/>
  <c r="AF608" i="6"/>
  <c r="AE608" i="6"/>
  <c r="AD608" i="6"/>
  <c r="AC608" i="6"/>
  <c r="AB608" i="6"/>
  <c r="AA608" i="6"/>
  <c r="Z608" i="6"/>
  <c r="Y608" i="6"/>
  <c r="X608" i="6"/>
  <c r="W608" i="6"/>
  <c r="V608" i="6"/>
  <c r="U608" i="6"/>
  <c r="T608" i="6"/>
  <c r="S608" i="6"/>
  <c r="R608" i="6"/>
  <c r="Q608" i="6"/>
  <c r="P608" i="6"/>
  <c r="O608" i="6"/>
  <c r="N608" i="6"/>
  <c r="M608" i="6"/>
  <c r="L608" i="6"/>
  <c r="K608" i="6"/>
  <c r="J608" i="6"/>
  <c r="I608" i="6"/>
  <c r="H608" i="6"/>
  <c r="G608" i="6"/>
  <c r="CC607" i="6"/>
  <c r="CB607" i="6"/>
  <c r="CA607" i="6"/>
  <c r="BZ607" i="6"/>
  <c r="BY607" i="6"/>
  <c r="BX607" i="6"/>
  <c r="BW607" i="6"/>
  <c r="BV607" i="6"/>
  <c r="BU607" i="6"/>
  <c r="BT607" i="6"/>
  <c r="BS607" i="6"/>
  <c r="BR607" i="6"/>
  <c r="BQ607" i="6"/>
  <c r="BP607" i="6"/>
  <c r="BO607" i="6"/>
  <c r="BN607" i="6"/>
  <c r="BM607" i="6"/>
  <c r="BL607" i="6"/>
  <c r="BK607" i="6"/>
  <c r="BJ607" i="6"/>
  <c r="BI607" i="6"/>
  <c r="BH607" i="6"/>
  <c r="BG607" i="6"/>
  <c r="BF607" i="6"/>
  <c r="BE607" i="6"/>
  <c r="BD607" i="6"/>
  <c r="BC607" i="6"/>
  <c r="BB607" i="6"/>
  <c r="BA607" i="6"/>
  <c r="AZ607" i="6"/>
  <c r="AY607" i="6"/>
  <c r="AX607" i="6"/>
  <c r="AW607" i="6"/>
  <c r="AV607" i="6"/>
  <c r="AU607" i="6"/>
  <c r="AT607" i="6"/>
  <c r="AS607" i="6"/>
  <c r="AR607" i="6"/>
  <c r="AQ607" i="6"/>
  <c r="AP607" i="6"/>
  <c r="AO607" i="6"/>
  <c r="AN607" i="6"/>
  <c r="AM607" i="6"/>
  <c r="AL607" i="6"/>
  <c r="AK607" i="6"/>
  <c r="AJ607" i="6"/>
  <c r="AI607" i="6"/>
  <c r="AH607" i="6"/>
  <c r="AG607" i="6"/>
  <c r="AF607" i="6"/>
  <c r="AE607" i="6"/>
  <c r="AD607" i="6"/>
  <c r="AC607" i="6"/>
  <c r="AB607" i="6"/>
  <c r="AA607" i="6"/>
  <c r="Z607" i="6"/>
  <c r="Y607" i="6"/>
  <c r="X607" i="6"/>
  <c r="W607" i="6"/>
  <c r="V607" i="6"/>
  <c r="U607" i="6"/>
  <c r="T607" i="6"/>
  <c r="S607" i="6"/>
  <c r="R607" i="6"/>
  <c r="Q607" i="6"/>
  <c r="P607" i="6"/>
  <c r="O607" i="6"/>
  <c r="N607" i="6"/>
  <c r="M607" i="6"/>
  <c r="L607" i="6"/>
  <c r="K607" i="6"/>
  <c r="J607" i="6"/>
  <c r="I607" i="6"/>
  <c r="H607" i="6"/>
  <c r="G607" i="6"/>
  <c r="CB747" i="6"/>
  <c r="CC603" i="6"/>
  <c r="CB603" i="6"/>
  <c r="CA603" i="6"/>
  <c r="BZ603" i="6"/>
  <c r="BZ654" i="6" s="1"/>
  <c r="BZ655" i="6" s="1"/>
  <c r="BY603" i="6"/>
  <c r="BX603" i="6"/>
  <c r="BW603" i="6"/>
  <c r="BV603" i="6"/>
  <c r="BU603" i="6"/>
  <c r="BT603" i="6"/>
  <c r="BS603" i="6"/>
  <c r="BR603" i="6"/>
  <c r="BR654" i="6" s="1"/>
  <c r="BR655" i="6" s="1"/>
  <c r="BQ603" i="6"/>
  <c r="BP603" i="6"/>
  <c r="BO603" i="6"/>
  <c r="BN603" i="6"/>
  <c r="BM603" i="6"/>
  <c r="BL603" i="6"/>
  <c r="BK603" i="6"/>
  <c r="BJ603" i="6"/>
  <c r="BI603" i="6"/>
  <c r="BH603" i="6"/>
  <c r="BG603" i="6"/>
  <c r="BF603" i="6"/>
  <c r="BE603" i="6"/>
  <c r="BD603" i="6"/>
  <c r="BC603" i="6"/>
  <c r="BB603" i="6"/>
  <c r="BB654" i="6" s="1"/>
  <c r="BB655" i="6" s="1"/>
  <c r="BA603" i="6"/>
  <c r="AZ603" i="6"/>
  <c r="AY603" i="6"/>
  <c r="AX603" i="6"/>
  <c r="AW603" i="6"/>
  <c r="AV603" i="6"/>
  <c r="AU603" i="6"/>
  <c r="AT603" i="6"/>
  <c r="AS603" i="6"/>
  <c r="AR603" i="6"/>
  <c r="AQ603" i="6"/>
  <c r="AP603" i="6"/>
  <c r="AO603" i="6"/>
  <c r="AN603" i="6"/>
  <c r="AM603" i="6"/>
  <c r="AL603" i="6"/>
  <c r="AK603" i="6"/>
  <c r="AJ603" i="6"/>
  <c r="AI603" i="6"/>
  <c r="AH603" i="6"/>
  <c r="AG603" i="6"/>
  <c r="AF603" i="6"/>
  <c r="AE603" i="6"/>
  <c r="AD603" i="6"/>
  <c r="AC603" i="6"/>
  <c r="AB603" i="6"/>
  <c r="AA603" i="6"/>
  <c r="Z603" i="6"/>
  <c r="Y603" i="6"/>
  <c r="X603" i="6"/>
  <c r="W603" i="6"/>
  <c r="V603" i="6"/>
  <c r="U603" i="6"/>
  <c r="T603" i="6"/>
  <c r="S603" i="6"/>
  <c r="R603" i="6"/>
  <c r="Q603" i="6"/>
  <c r="P603" i="6"/>
  <c r="O603" i="6"/>
  <c r="N603" i="6"/>
  <c r="M603" i="6"/>
  <c r="L603" i="6"/>
  <c r="K603" i="6"/>
  <c r="J603" i="6"/>
  <c r="I603" i="6"/>
  <c r="H603" i="6"/>
  <c r="G603" i="6"/>
  <c r="CC602" i="6"/>
  <c r="CB602" i="6"/>
  <c r="CA602" i="6"/>
  <c r="BZ602" i="6"/>
  <c r="BY602" i="6"/>
  <c r="BY654" i="6" s="1"/>
  <c r="BY655" i="6" s="1"/>
  <c r="BX602" i="6"/>
  <c r="BW602" i="6"/>
  <c r="BV602" i="6"/>
  <c r="BU602" i="6"/>
  <c r="BT602" i="6"/>
  <c r="BS602" i="6"/>
  <c r="BR602" i="6"/>
  <c r="BQ602" i="6"/>
  <c r="BP602" i="6"/>
  <c r="BO602" i="6"/>
  <c r="BN602" i="6"/>
  <c r="BM602" i="6"/>
  <c r="BL602" i="6"/>
  <c r="BL654" i="6" s="1"/>
  <c r="BL655" i="6" s="1"/>
  <c r="BK602" i="6"/>
  <c r="BJ602" i="6"/>
  <c r="BI602" i="6"/>
  <c r="BH602" i="6"/>
  <c r="BG602" i="6"/>
  <c r="BF602" i="6"/>
  <c r="BE602" i="6"/>
  <c r="BD602" i="6"/>
  <c r="BC602" i="6"/>
  <c r="BB602" i="6"/>
  <c r="BA602" i="6"/>
  <c r="AZ602" i="6"/>
  <c r="AY602" i="6"/>
  <c r="AX602" i="6"/>
  <c r="AW602" i="6"/>
  <c r="AV602" i="6"/>
  <c r="AV654" i="6" s="1"/>
  <c r="AV655" i="6" s="1"/>
  <c r="AU602" i="6"/>
  <c r="AT602" i="6"/>
  <c r="AS602" i="6"/>
  <c r="AR602" i="6"/>
  <c r="AQ602" i="6"/>
  <c r="AP602" i="6"/>
  <c r="AO602" i="6"/>
  <c r="AN602" i="6"/>
  <c r="AM602" i="6"/>
  <c r="AL602" i="6"/>
  <c r="AK602" i="6"/>
  <c r="AJ602" i="6"/>
  <c r="AI602" i="6"/>
  <c r="AH602" i="6"/>
  <c r="AG602" i="6"/>
  <c r="AF602" i="6"/>
  <c r="AF654" i="6" s="1"/>
  <c r="AF655" i="6" s="1"/>
  <c r="AE602" i="6"/>
  <c r="AD602" i="6"/>
  <c r="AC602" i="6"/>
  <c r="AB602" i="6"/>
  <c r="AA602" i="6"/>
  <c r="Z602" i="6"/>
  <c r="Y602" i="6"/>
  <c r="X602" i="6"/>
  <c r="W602" i="6"/>
  <c r="V602" i="6"/>
  <c r="U602" i="6"/>
  <c r="U654" i="6" s="1"/>
  <c r="U655" i="6" s="1"/>
  <c r="T602" i="6"/>
  <c r="S602" i="6"/>
  <c r="R602" i="6"/>
  <c r="Q602" i="6"/>
  <c r="P602" i="6"/>
  <c r="P654" i="6" s="1"/>
  <c r="P655" i="6" s="1"/>
  <c r="O602" i="6"/>
  <c r="N602" i="6"/>
  <c r="M602" i="6"/>
  <c r="L602" i="6"/>
  <c r="K602" i="6"/>
  <c r="J602" i="6"/>
  <c r="I602" i="6"/>
  <c r="H602" i="6"/>
  <c r="G602" i="6"/>
  <c r="CC601" i="6"/>
  <c r="CB601" i="6"/>
  <c r="CA601" i="6"/>
  <c r="BZ601" i="6"/>
  <c r="BY601" i="6"/>
  <c r="BX601" i="6"/>
  <c r="BW601" i="6"/>
  <c r="BW654" i="6" s="1"/>
  <c r="BW655" i="6" s="1"/>
  <c r="BV601" i="6"/>
  <c r="BU601" i="6"/>
  <c r="BT601" i="6"/>
  <c r="BS601" i="6"/>
  <c r="BR601" i="6"/>
  <c r="BQ601" i="6"/>
  <c r="BP601" i="6"/>
  <c r="BO601" i="6"/>
  <c r="BO654" i="6"/>
  <c r="BN601" i="6"/>
  <c r="BM601" i="6"/>
  <c r="BL601" i="6"/>
  <c r="BK601" i="6"/>
  <c r="BJ601" i="6"/>
  <c r="BI601" i="6"/>
  <c r="BH601" i="6"/>
  <c r="BG601" i="6"/>
  <c r="BG654" i="6"/>
  <c r="BG655" i="6" s="1"/>
  <c r="BF601" i="6"/>
  <c r="BE601" i="6"/>
  <c r="BD601" i="6"/>
  <c r="BC601" i="6"/>
  <c r="BB601" i="6"/>
  <c r="BA601" i="6"/>
  <c r="AZ601" i="6"/>
  <c r="AY601" i="6"/>
  <c r="AY654" i="6" s="1"/>
  <c r="AY655" i="6" s="1"/>
  <c r="AX601" i="6"/>
  <c r="AW601" i="6"/>
  <c r="AV601" i="6"/>
  <c r="AU601" i="6"/>
  <c r="AT601" i="6"/>
  <c r="AT654" i="6" s="1"/>
  <c r="AT655" i="6" s="1"/>
  <c r="AS601" i="6"/>
  <c r="AR601" i="6"/>
  <c r="AQ601" i="6"/>
  <c r="AQ654" i="6" s="1"/>
  <c r="AQ655" i="6" s="1"/>
  <c r="AP601" i="6"/>
  <c r="AO601" i="6"/>
  <c r="AN601" i="6"/>
  <c r="AM601" i="6"/>
  <c r="AL601" i="6"/>
  <c r="AK601" i="6"/>
  <c r="AK654" i="6" s="1"/>
  <c r="AK655" i="6" s="1"/>
  <c r="AJ601" i="6"/>
  <c r="AI601" i="6"/>
  <c r="AI654" i="6" s="1"/>
  <c r="AH601" i="6"/>
  <c r="AG601" i="6"/>
  <c r="AF601" i="6"/>
  <c r="AE601" i="6"/>
  <c r="AD601" i="6"/>
  <c r="AD654" i="6"/>
  <c r="AD655" i="6" s="1"/>
  <c r="AC601" i="6"/>
  <c r="AB601" i="6"/>
  <c r="AA601" i="6"/>
  <c r="AA654" i="6"/>
  <c r="AA655" i="6" s="1"/>
  <c r="Z601" i="6"/>
  <c r="Y601" i="6"/>
  <c r="X601" i="6"/>
  <c r="W601" i="6"/>
  <c r="V601" i="6"/>
  <c r="U601" i="6"/>
  <c r="T601" i="6"/>
  <c r="S601" i="6"/>
  <c r="S654" i="6" s="1"/>
  <c r="S655" i="6" s="1"/>
  <c r="R601" i="6"/>
  <c r="Q601" i="6"/>
  <c r="P601" i="6"/>
  <c r="O601" i="6"/>
  <c r="N601" i="6"/>
  <c r="N654" i="6" s="1"/>
  <c r="N655" i="6" s="1"/>
  <c r="M601" i="6"/>
  <c r="L601" i="6"/>
  <c r="K601" i="6"/>
  <c r="K654" i="6" s="1"/>
  <c r="K655" i="6" s="1"/>
  <c r="J601" i="6"/>
  <c r="I601" i="6"/>
  <c r="H601" i="6"/>
  <c r="G601" i="6"/>
  <c r="CC600" i="6"/>
  <c r="CB600" i="6"/>
  <c r="BX600" i="6"/>
  <c r="BW600" i="6"/>
  <c r="BV600" i="6"/>
  <c r="BU600" i="6"/>
  <c r="BT600" i="6"/>
  <c r="BS600" i="6"/>
  <c r="BR600" i="6"/>
  <c r="BQ600" i="6"/>
  <c r="BP600" i="6"/>
  <c r="BO600" i="6"/>
  <c r="BN600" i="6"/>
  <c r="BM600" i="6"/>
  <c r="BL600" i="6"/>
  <c r="BK600" i="6"/>
  <c r="BJ600" i="6"/>
  <c r="BI600" i="6"/>
  <c r="BH600" i="6"/>
  <c r="BG600" i="6"/>
  <c r="BF600" i="6"/>
  <c r="BE600" i="6"/>
  <c r="BD600" i="6"/>
  <c r="BC600" i="6"/>
  <c r="BB600" i="6"/>
  <c r="BA600" i="6"/>
  <c r="AZ600" i="6"/>
  <c r="AY600" i="6"/>
  <c r="AX600" i="6"/>
  <c r="AW600" i="6"/>
  <c r="V600" i="6"/>
  <c r="CC598" i="6"/>
  <c r="CB598" i="6"/>
  <c r="CA598" i="6"/>
  <c r="BZ598" i="6"/>
  <c r="BY598" i="6"/>
  <c r="BX598" i="6"/>
  <c r="BW598" i="6"/>
  <c r="BV598" i="6"/>
  <c r="BU598" i="6"/>
  <c r="BT598" i="6"/>
  <c r="BS598" i="6"/>
  <c r="BR598" i="6"/>
  <c r="BQ598" i="6"/>
  <c r="BP598" i="6"/>
  <c r="BO598" i="6"/>
  <c r="BN598" i="6"/>
  <c r="BM598" i="6"/>
  <c r="BL598" i="6"/>
  <c r="BK598" i="6"/>
  <c r="BJ598" i="6"/>
  <c r="BI598" i="6"/>
  <c r="BH598" i="6"/>
  <c r="BG598" i="6"/>
  <c r="BF598" i="6"/>
  <c r="BE598" i="6"/>
  <c r="BD598" i="6"/>
  <c r="BC598" i="6"/>
  <c r="BB598" i="6"/>
  <c r="BA598" i="6"/>
  <c r="AZ598" i="6"/>
  <c r="AY598" i="6"/>
  <c r="AX598" i="6"/>
  <c r="AW598" i="6"/>
  <c r="AV598" i="6"/>
  <c r="AU598" i="6"/>
  <c r="AT598" i="6"/>
  <c r="AS598" i="6"/>
  <c r="AR598" i="6"/>
  <c r="AQ598" i="6"/>
  <c r="AP598" i="6"/>
  <c r="AO598" i="6"/>
  <c r="AN598" i="6"/>
  <c r="AM598" i="6"/>
  <c r="AL598" i="6"/>
  <c r="AK598" i="6"/>
  <c r="AJ598" i="6"/>
  <c r="AI598" i="6"/>
  <c r="AH598" i="6"/>
  <c r="AG598" i="6"/>
  <c r="AF598" i="6"/>
  <c r="AE598" i="6"/>
  <c r="AD598" i="6"/>
  <c r="AC598" i="6"/>
  <c r="AB598" i="6"/>
  <c r="AA598" i="6"/>
  <c r="Z598" i="6"/>
  <c r="Y598" i="6"/>
  <c r="X598" i="6"/>
  <c r="W598" i="6"/>
  <c r="V598" i="6"/>
  <c r="U598" i="6"/>
  <c r="T598" i="6"/>
  <c r="S598" i="6"/>
  <c r="R598" i="6"/>
  <c r="Q598" i="6"/>
  <c r="P598" i="6"/>
  <c r="O598" i="6"/>
  <c r="N598" i="6"/>
  <c r="M598" i="6"/>
  <c r="L598" i="6"/>
  <c r="K598" i="6"/>
  <c r="J598" i="6"/>
  <c r="I598" i="6"/>
  <c r="H598" i="6"/>
  <c r="G598" i="6"/>
  <c r="CC597" i="6"/>
  <c r="CB597" i="6"/>
  <c r="CA597" i="6"/>
  <c r="BZ597" i="6"/>
  <c r="BY597" i="6"/>
  <c r="BX597" i="6"/>
  <c r="BW597" i="6"/>
  <c r="BV597" i="6"/>
  <c r="BU597" i="6"/>
  <c r="BT597" i="6"/>
  <c r="BS597" i="6"/>
  <c r="BR597" i="6"/>
  <c r="BQ597" i="6"/>
  <c r="BP597" i="6"/>
  <c r="BO597" i="6"/>
  <c r="BN597" i="6"/>
  <c r="BM597" i="6"/>
  <c r="BL597" i="6"/>
  <c r="BK597" i="6"/>
  <c r="BJ597" i="6"/>
  <c r="BI597" i="6"/>
  <c r="BH597" i="6"/>
  <c r="BG597" i="6"/>
  <c r="BF597" i="6"/>
  <c r="BE597" i="6"/>
  <c r="BD597" i="6"/>
  <c r="BC597" i="6"/>
  <c r="BB597" i="6"/>
  <c r="BA597" i="6"/>
  <c r="AZ597" i="6"/>
  <c r="AY597" i="6"/>
  <c r="AX597" i="6"/>
  <c r="AW597" i="6"/>
  <c r="AV597" i="6"/>
  <c r="AU597" i="6"/>
  <c r="AT597" i="6"/>
  <c r="AS597" i="6"/>
  <c r="AR597" i="6"/>
  <c r="AQ597" i="6"/>
  <c r="AP597" i="6"/>
  <c r="AO597" i="6"/>
  <c r="AN597" i="6"/>
  <c r="AM597" i="6"/>
  <c r="AL597" i="6"/>
  <c r="AK597" i="6"/>
  <c r="AJ597" i="6"/>
  <c r="AI597" i="6"/>
  <c r="AH597" i="6"/>
  <c r="AG597" i="6"/>
  <c r="AF597" i="6"/>
  <c r="AE597" i="6"/>
  <c r="AD597" i="6"/>
  <c r="AC597" i="6"/>
  <c r="AB597" i="6"/>
  <c r="AA597" i="6"/>
  <c r="Z597" i="6"/>
  <c r="Y597" i="6"/>
  <c r="X597" i="6"/>
  <c r="W597" i="6"/>
  <c r="V597" i="6"/>
  <c r="U597" i="6"/>
  <c r="T597" i="6"/>
  <c r="S597" i="6"/>
  <c r="R597" i="6"/>
  <c r="Q597" i="6"/>
  <c r="P597" i="6"/>
  <c r="O597" i="6"/>
  <c r="N597" i="6"/>
  <c r="M597" i="6"/>
  <c r="L597" i="6"/>
  <c r="K597" i="6"/>
  <c r="J597" i="6"/>
  <c r="I597" i="6"/>
  <c r="H597" i="6"/>
  <c r="G597" i="6"/>
  <c r="CC595" i="6"/>
  <c r="CB595" i="6"/>
  <c r="CA595" i="6"/>
  <c r="BZ595" i="6"/>
  <c r="BY595" i="6"/>
  <c r="BX595" i="6"/>
  <c r="BW595" i="6"/>
  <c r="BV595" i="6"/>
  <c r="BU595" i="6"/>
  <c r="BT595" i="6"/>
  <c r="BS595" i="6"/>
  <c r="BR595" i="6"/>
  <c r="BQ595" i="6"/>
  <c r="BP595" i="6"/>
  <c r="BO595" i="6"/>
  <c r="BN595" i="6"/>
  <c r="BM595" i="6"/>
  <c r="BL595" i="6"/>
  <c r="BK595" i="6"/>
  <c r="BJ595" i="6"/>
  <c r="BI595" i="6"/>
  <c r="BH595" i="6"/>
  <c r="BG595" i="6"/>
  <c r="BF595" i="6"/>
  <c r="BE595" i="6"/>
  <c r="BD595" i="6"/>
  <c r="BC595" i="6"/>
  <c r="BB595" i="6"/>
  <c r="BA595" i="6"/>
  <c r="AZ595" i="6"/>
  <c r="AY595" i="6"/>
  <c r="AX595" i="6"/>
  <c r="AW595" i="6"/>
  <c r="AV595" i="6"/>
  <c r="AU595" i="6"/>
  <c r="AT595" i="6"/>
  <c r="AS595" i="6"/>
  <c r="AR595" i="6"/>
  <c r="AQ595" i="6"/>
  <c r="AP595" i="6"/>
  <c r="AO595" i="6"/>
  <c r="AN595" i="6"/>
  <c r="AM595" i="6"/>
  <c r="AL595" i="6"/>
  <c r="AK595" i="6"/>
  <c r="AJ595" i="6"/>
  <c r="AI595" i="6"/>
  <c r="AH595" i="6"/>
  <c r="AG595" i="6"/>
  <c r="AF595" i="6"/>
  <c r="AE595" i="6"/>
  <c r="AD595" i="6"/>
  <c r="AC595" i="6"/>
  <c r="AB595" i="6"/>
  <c r="AA595" i="6"/>
  <c r="Z595" i="6"/>
  <c r="Y595" i="6"/>
  <c r="X595" i="6"/>
  <c r="W595" i="6"/>
  <c r="V595" i="6"/>
  <c r="U595" i="6"/>
  <c r="T595" i="6"/>
  <c r="S595" i="6"/>
  <c r="R595" i="6"/>
  <c r="Q595" i="6"/>
  <c r="P595" i="6"/>
  <c r="O595" i="6"/>
  <c r="N595" i="6"/>
  <c r="M595" i="6"/>
  <c r="L595" i="6"/>
  <c r="K595" i="6"/>
  <c r="J595" i="6"/>
  <c r="I595" i="6"/>
  <c r="H595" i="6"/>
  <c r="G595" i="6"/>
  <c r="CC594" i="6"/>
  <c r="CB594" i="6"/>
  <c r="CA594" i="6"/>
  <c r="BZ594" i="6"/>
  <c r="BY594" i="6"/>
  <c r="BX594" i="6"/>
  <c r="BW594" i="6"/>
  <c r="BV594" i="6"/>
  <c r="BU594" i="6"/>
  <c r="BT594" i="6"/>
  <c r="BS594" i="6"/>
  <c r="BR594" i="6"/>
  <c r="BQ594" i="6"/>
  <c r="BP594" i="6"/>
  <c r="BO594" i="6"/>
  <c r="BN594" i="6"/>
  <c r="BM594" i="6"/>
  <c r="BL594" i="6"/>
  <c r="BK594" i="6"/>
  <c r="BJ594" i="6"/>
  <c r="BI594" i="6"/>
  <c r="BH594" i="6"/>
  <c r="BG594" i="6"/>
  <c r="BF594" i="6"/>
  <c r="BE594" i="6"/>
  <c r="BD594" i="6"/>
  <c r="BC594" i="6"/>
  <c r="BB594" i="6"/>
  <c r="BA594" i="6"/>
  <c r="AZ594" i="6"/>
  <c r="AY594" i="6"/>
  <c r="AX594" i="6"/>
  <c r="AW594" i="6"/>
  <c r="AV594" i="6"/>
  <c r="AU594" i="6"/>
  <c r="AT594" i="6"/>
  <c r="AS594" i="6"/>
  <c r="AR594" i="6"/>
  <c r="AQ594" i="6"/>
  <c r="AP594" i="6"/>
  <c r="AO594" i="6"/>
  <c r="AN594" i="6"/>
  <c r="AM594" i="6"/>
  <c r="AL594" i="6"/>
  <c r="AK594" i="6"/>
  <c r="AJ594" i="6"/>
  <c r="AI594" i="6"/>
  <c r="AH594" i="6"/>
  <c r="AG594" i="6"/>
  <c r="AF594" i="6"/>
  <c r="AE594" i="6"/>
  <c r="AD594" i="6"/>
  <c r="AC594" i="6"/>
  <c r="AB594" i="6"/>
  <c r="AA594" i="6"/>
  <c r="Z594" i="6"/>
  <c r="Y594" i="6"/>
  <c r="X594" i="6"/>
  <c r="W594" i="6"/>
  <c r="V594" i="6"/>
  <c r="U594" i="6"/>
  <c r="T594" i="6"/>
  <c r="S594" i="6"/>
  <c r="R594" i="6"/>
  <c r="Q594" i="6"/>
  <c r="P594" i="6"/>
  <c r="O594" i="6"/>
  <c r="N594" i="6"/>
  <c r="M594" i="6"/>
  <c r="L594" i="6"/>
  <c r="K594" i="6"/>
  <c r="J594" i="6"/>
  <c r="I594" i="6"/>
  <c r="H594" i="6"/>
  <c r="G594" i="6"/>
  <c r="CC593" i="6"/>
  <c r="CB593" i="6"/>
  <c r="CA593" i="6"/>
  <c r="BZ593" i="6"/>
  <c r="BY593" i="6"/>
  <c r="BX593" i="6"/>
  <c r="BW593" i="6"/>
  <c r="BV593" i="6"/>
  <c r="BU593" i="6"/>
  <c r="BT593" i="6"/>
  <c r="BS593" i="6"/>
  <c r="BR593" i="6"/>
  <c r="BQ593" i="6"/>
  <c r="BP593" i="6"/>
  <c r="BO593" i="6"/>
  <c r="BN593" i="6"/>
  <c r="BM593" i="6"/>
  <c r="BL593" i="6"/>
  <c r="BK593" i="6"/>
  <c r="BJ593" i="6"/>
  <c r="BI593" i="6"/>
  <c r="BH593" i="6"/>
  <c r="BG593" i="6"/>
  <c r="BF593" i="6"/>
  <c r="BE593" i="6"/>
  <c r="BD593" i="6"/>
  <c r="BC593" i="6"/>
  <c r="BB593" i="6"/>
  <c r="BA593" i="6"/>
  <c r="AZ593" i="6"/>
  <c r="AY593" i="6"/>
  <c r="AX593" i="6"/>
  <c r="AW593" i="6"/>
  <c r="AV593" i="6"/>
  <c r="AU593" i="6"/>
  <c r="AT593" i="6"/>
  <c r="AS593" i="6"/>
  <c r="AR593" i="6"/>
  <c r="AQ593" i="6"/>
  <c r="AP593" i="6"/>
  <c r="AO593" i="6"/>
  <c r="AN593" i="6"/>
  <c r="AM593" i="6"/>
  <c r="AL593" i="6"/>
  <c r="AK593" i="6"/>
  <c r="AJ593" i="6"/>
  <c r="AI593" i="6"/>
  <c r="AH593" i="6"/>
  <c r="AG593" i="6"/>
  <c r="AF593" i="6"/>
  <c r="AE593" i="6"/>
  <c r="AD593" i="6"/>
  <c r="AC593" i="6"/>
  <c r="AB593" i="6"/>
  <c r="AA593" i="6"/>
  <c r="Z593" i="6"/>
  <c r="Y593" i="6"/>
  <c r="X593" i="6"/>
  <c r="W593" i="6"/>
  <c r="V593" i="6"/>
  <c r="U593" i="6"/>
  <c r="T593" i="6"/>
  <c r="S593" i="6"/>
  <c r="R593" i="6"/>
  <c r="Q593" i="6"/>
  <c r="P593" i="6"/>
  <c r="O593" i="6"/>
  <c r="N593" i="6"/>
  <c r="M593" i="6"/>
  <c r="L593" i="6"/>
  <c r="K593" i="6"/>
  <c r="J593" i="6"/>
  <c r="I593" i="6"/>
  <c r="H593" i="6"/>
  <c r="G593" i="6"/>
  <c r="CC592" i="6"/>
  <c r="CB592" i="6"/>
  <c r="CA592" i="6"/>
  <c r="BZ592" i="6"/>
  <c r="BY592" i="6"/>
  <c r="BX592" i="6"/>
  <c r="BW592" i="6"/>
  <c r="BV592" i="6"/>
  <c r="BU592" i="6"/>
  <c r="BT592" i="6"/>
  <c r="BS592" i="6"/>
  <c r="BR592" i="6"/>
  <c r="BQ592" i="6"/>
  <c r="BP592" i="6"/>
  <c r="BO592" i="6"/>
  <c r="BN592" i="6"/>
  <c r="BM592" i="6"/>
  <c r="BL592" i="6"/>
  <c r="BK592" i="6"/>
  <c r="BJ592" i="6"/>
  <c r="BI592" i="6"/>
  <c r="BH592" i="6"/>
  <c r="BG592" i="6"/>
  <c r="BF592" i="6"/>
  <c r="BE592" i="6"/>
  <c r="BD592" i="6"/>
  <c r="BC592" i="6"/>
  <c r="BB592" i="6"/>
  <c r="BA592" i="6"/>
  <c r="AZ592" i="6"/>
  <c r="AY592" i="6"/>
  <c r="AX592" i="6"/>
  <c r="AW592" i="6"/>
  <c r="AV592" i="6"/>
  <c r="AU592" i="6"/>
  <c r="AT592" i="6"/>
  <c r="AS592" i="6"/>
  <c r="AR592" i="6"/>
  <c r="AQ592" i="6"/>
  <c r="AP592" i="6"/>
  <c r="AO592" i="6"/>
  <c r="AN592" i="6"/>
  <c r="AM592" i="6"/>
  <c r="AL592" i="6"/>
  <c r="AK592" i="6"/>
  <c r="AJ592" i="6"/>
  <c r="AI592" i="6"/>
  <c r="AH592" i="6"/>
  <c r="AG592" i="6"/>
  <c r="AF592" i="6"/>
  <c r="AE592" i="6"/>
  <c r="AD592" i="6"/>
  <c r="AC592" i="6"/>
  <c r="AB592" i="6"/>
  <c r="AA592" i="6"/>
  <c r="Z592" i="6"/>
  <c r="Y592" i="6"/>
  <c r="X592" i="6"/>
  <c r="W592" i="6"/>
  <c r="V592" i="6"/>
  <c r="U592" i="6"/>
  <c r="T592" i="6"/>
  <c r="S592" i="6"/>
  <c r="R592" i="6"/>
  <c r="Q592" i="6"/>
  <c r="P592" i="6"/>
  <c r="O592" i="6"/>
  <c r="N592" i="6"/>
  <c r="M592" i="6"/>
  <c r="L592" i="6"/>
  <c r="K592" i="6"/>
  <c r="J592" i="6"/>
  <c r="I592" i="6"/>
  <c r="H592" i="6"/>
  <c r="G592" i="6"/>
  <c r="CC591" i="6"/>
  <c r="CB591" i="6"/>
  <c r="CA591" i="6"/>
  <c r="BZ591" i="6"/>
  <c r="BY591" i="6"/>
  <c r="BX591" i="6"/>
  <c r="BW591" i="6"/>
  <c r="BV591" i="6"/>
  <c r="BU591" i="6"/>
  <c r="BT591" i="6"/>
  <c r="BS591" i="6"/>
  <c r="BR591" i="6"/>
  <c r="BQ591" i="6"/>
  <c r="BP591" i="6"/>
  <c r="BO591" i="6"/>
  <c r="BN591" i="6"/>
  <c r="BM591" i="6"/>
  <c r="BL591" i="6"/>
  <c r="BK591" i="6"/>
  <c r="BJ591" i="6"/>
  <c r="BI591" i="6"/>
  <c r="BH591" i="6"/>
  <c r="BG591" i="6"/>
  <c r="BF591" i="6"/>
  <c r="BE591" i="6"/>
  <c r="BD591" i="6"/>
  <c r="BC591" i="6"/>
  <c r="BB591" i="6"/>
  <c r="BA591" i="6"/>
  <c r="AZ591" i="6"/>
  <c r="AY591" i="6"/>
  <c r="AX591" i="6"/>
  <c r="AW591" i="6"/>
  <c r="AV591" i="6"/>
  <c r="AU591" i="6"/>
  <c r="AT591" i="6"/>
  <c r="AS591" i="6"/>
  <c r="AR591" i="6"/>
  <c r="AQ591" i="6"/>
  <c r="AP591" i="6"/>
  <c r="AO591" i="6"/>
  <c r="AN591" i="6"/>
  <c r="AM591" i="6"/>
  <c r="AL591" i="6"/>
  <c r="AK591" i="6"/>
  <c r="AJ591" i="6"/>
  <c r="AI591" i="6"/>
  <c r="AH591" i="6"/>
  <c r="AG591" i="6"/>
  <c r="AF591" i="6"/>
  <c r="AE591" i="6"/>
  <c r="AD591" i="6"/>
  <c r="AC591" i="6"/>
  <c r="AB591" i="6"/>
  <c r="AA591" i="6"/>
  <c r="Z591" i="6"/>
  <c r="Y591" i="6"/>
  <c r="X591" i="6"/>
  <c r="W591" i="6"/>
  <c r="V591" i="6"/>
  <c r="U591" i="6"/>
  <c r="T591" i="6"/>
  <c r="S591" i="6"/>
  <c r="R591" i="6"/>
  <c r="Q591" i="6"/>
  <c r="P591" i="6"/>
  <c r="O591" i="6"/>
  <c r="N591" i="6"/>
  <c r="M591" i="6"/>
  <c r="L591" i="6"/>
  <c r="K591" i="6"/>
  <c r="J591" i="6"/>
  <c r="I591" i="6"/>
  <c r="H591" i="6"/>
  <c r="G591" i="6"/>
  <c r="CC590" i="6"/>
  <c r="CB590" i="6"/>
  <c r="CA590" i="6"/>
  <c r="BZ590" i="6"/>
  <c r="BY590" i="6"/>
  <c r="BX590" i="6"/>
  <c r="BW590" i="6"/>
  <c r="BV590" i="6"/>
  <c r="BU590" i="6"/>
  <c r="BT590" i="6"/>
  <c r="BS590" i="6"/>
  <c r="BR590" i="6"/>
  <c r="BQ590" i="6"/>
  <c r="BP590" i="6"/>
  <c r="BO590" i="6"/>
  <c r="BN590" i="6"/>
  <c r="BM590" i="6"/>
  <c r="BL590" i="6"/>
  <c r="BK590" i="6"/>
  <c r="BJ590" i="6"/>
  <c r="BI590" i="6"/>
  <c r="BH590" i="6"/>
  <c r="BG590" i="6"/>
  <c r="BF590" i="6"/>
  <c r="BE590" i="6"/>
  <c r="BD590" i="6"/>
  <c r="BC590" i="6"/>
  <c r="BB590" i="6"/>
  <c r="BA590" i="6"/>
  <c r="AZ590" i="6"/>
  <c r="AY590" i="6"/>
  <c r="AX590" i="6"/>
  <c r="AW590" i="6"/>
  <c r="AV590" i="6"/>
  <c r="AU590" i="6"/>
  <c r="AT590" i="6"/>
  <c r="AS590" i="6"/>
  <c r="AR590" i="6"/>
  <c r="AQ590" i="6"/>
  <c r="AP590" i="6"/>
  <c r="AO590" i="6"/>
  <c r="AN590" i="6"/>
  <c r="AM590" i="6"/>
  <c r="AL590" i="6"/>
  <c r="AK590" i="6"/>
  <c r="AJ590" i="6"/>
  <c r="AI590" i="6"/>
  <c r="AH590" i="6"/>
  <c r="AG590" i="6"/>
  <c r="AF590" i="6"/>
  <c r="AE590" i="6"/>
  <c r="AD590" i="6"/>
  <c r="AC590" i="6"/>
  <c r="AB590" i="6"/>
  <c r="AA590" i="6"/>
  <c r="Z590" i="6"/>
  <c r="Y590" i="6"/>
  <c r="X590" i="6"/>
  <c r="W590" i="6"/>
  <c r="V590" i="6"/>
  <c r="U590" i="6"/>
  <c r="T590" i="6"/>
  <c r="S590" i="6"/>
  <c r="R590" i="6"/>
  <c r="Q590" i="6"/>
  <c r="P590" i="6"/>
  <c r="O590" i="6"/>
  <c r="N590" i="6"/>
  <c r="M590" i="6"/>
  <c r="L590" i="6"/>
  <c r="K590" i="6"/>
  <c r="J590" i="6"/>
  <c r="I590" i="6"/>
  <c r="H590" i="6"/>
  <c r="G590" i="6"/>
  <c r="CC589" i="6"/>
  <c r="CB589" i="6"/>
  <c r="CA589" i="6"/>
  <c r="BZ589" i="6"/>
  <c r="BY589" i="6"/>
  <c r="BX589" i="6"/>
  <c r="BW589" i="6"/>
  <c r="BV589" i="6"/>
  <c r="BU589" i="6"/>
  <c r="BT589" i="6"/>
  <c r="BS589" i="6"/>
  <c r="BR589" i="6"/>
  <c r="BQ589" i="6"/>
  <c r="BP589" i="6"/>
  <c r="BO589" i="6"/>
  <c r="BN589" i="6"/>
  <c r="BM589" i="6"/>
  <c r="BL589" i="6"/>
  <c r="BK589" i="6"/>
  <c r="BJ589" i="6"/>
  <c r="BI589" i="6"/>
  <c r="BH589" i="6"/>
  <c r="BG589" i="6"/>
  <c r="BF589" i="6"/>
  <c r="BE589" i="6"/>
  <c r="BD589" i="6"/>
  <c r="BC589" i="6"/>
  <c r="BB589" i="6"/>
  <c r="BA589" i="6"/>
  <c r="AZ589" i="6"/>
  <c r="AY589" i="6"/>
  <c r="AX589" i="6"/>
  <c r="AW589" i="6"/>
  <c r="AV589" i="6"/>
  <c r="AU589" i="6"/>
  <c r="AT589" i="6"/>
  <c r="AS589" i="6"/>
  <c r="AR589" i="6"/>
  <c r="AQ589" i="6"/>
  <c r="AP589" i="6"/>
  <c r="AO589" i="6"/>
  <c r="AN589" i="6"/>
  <c r="AM589" i="6"/>
  <c r="AL589" i="6"/>
  <c r="AK589" i="6"/>
  <c r="AJ589" i="6"/>
  <c r="AI589" i="6"/>
  <c r="AH589" i="6"/>
  <c r="AG589" i="6"/>
  <c r="AF589" i="6"/>
  <c r="AE589" i="6"/>
  <c r="AD589" i="6"/>
  <c r="AC589" i="6"/>
  <c r="AB589" i="6"/>
  <c r="AA589" i="6"/>
  <c r="Z589" i="6"/>
  <c r="Y589" i="6"/>
  <c r="X589" i="6"/>
  <c r="W589" i="6"/>
  <c r="V589" i="6"/>
  <c r="U589" i="6"/>
  <c r="T589" i="6"/>
  <c r="S589" i="6"/>
  <c r="R589" i="6"/>
  <c r="Q589" i="6"/>
  <c r="P589" i="6"/>
  <c r="O589" i="6"/>
  <c r="N589" i="6"/>
  <c r="M589" i="6"/>
  <c r="L589" i="6"/>
  <c r="K589" i="6"/>
  <c r="J589" i="6"/>
  <c r="I589" i="6"/>
  <c r="H589" i="6"/>
  <c r="G589" i="6"/>
  <c r="CC588" i="6"/>
  <c r="CB588" i="6"/>
  <c r="CA588" i="6"/>
  <c r="BZ588" i="6"/>
  <c r="BY588" i="6"/>
  <c r="BX588" i="6"/>
  <c r="BW588" i="6"/>
  <c r="BV588" i="6"/>
  <c r="BU588" i="6"/>
  <c r="BT588" i="6"/>
  <c r="BS588" i="6"/>
  <c r="BR588" i="6"/>
  <c r="BQ588" i="6"/>
  <c r="BP588" i="6"/>
  <c r="BO588" i="6"/>
  <c r="BN588" i="6"/>
  <c r="BM588" i="6"/>
  <c r="BL588" i="6"/>
  <c r="BK588" i="6"/>
  <c r="BJ588" i="6"/>
  <c r="BI588" i="6"/>
  <c r="BH588" i="6"/>
  <c r="BG588" i="6"/>
  <c r="BF588" i="6"/>
  <c r="BE588" i="6"/>
  <c r="BD588" i="6"/>
  <c r="BC588" i="6"/>
  <c r="BB588" i="6"/>
  <c r="BA588" i="6"/>
  <c r="AZ588" i="6"/>
  <c r="AY588" i="6"/>
  <c r="AX588" i="6"/>
  <c r="AW588" i="6"/>
  <c r="AV588" i="6"/>
  <c r="AU588" i="6"/>
  <c r="AT588" i="6"/>
  <c r="AS588" i="6"/>
  <c r="AR588" i="6"/>
  <c r="AQ588" i="6"/>
  <c r="AP588" i="6"/>
  <c r="AO588" i="6"/>
  <c r="AN588" i="6"/>
  <c r="AM588" i="6"/>
  <c r="AL588" i="6"/>
  <c r="AK588" i="6"/>
  <c r="AJ588" i="6"/>
  <c r="AI588" i="6"/>
  <c r="AH588" i="6"/>
  <c r="AG588" i="6"/>
  <c r="AF588" i="6"/>
  <c r="AE588" i="6"/>
  <c r="AD588" i="6"/>
  <c r="AC588" i="6"/>
  <c r="AB588" i="6"/>
  <c r="AA588" i="6"/>
  <c r="Z588" i="6"/>
  <c r="Y588" i="6"/>
  <c r="X588" i="6"/>
  <c r="W588" i="6"/>
  <c r="V588" i="6"/>
  <c r="U588" i="6"/>
  <c r="T588" i="6"/>
  <c r="S588" i="6"/>
  <c r="R588" i="6"/>
  <c r="Q588" i="6"/>
  <c r="P588" i="6"/>
  <c r="O588" i="6"/>
  <c r="N588" i="6"/>
  <c r="M588" i="6"/>
  <c r="L588" i="6"/>
  <c r="K588" i="6"/>
  <c r="J588" i="6"/>
  <c r="I588" i="6"/>
  <c r="H588" i="6"/>
  <c r="G588" i="6"/>
  <c r="CC587" i="6"/>
  <c r="CB587" i="6"/>
  <c r="CA587" i="6"/>
  <c r="BZ587" i="6"/>
  <c r="BY587" i="6"/>
  <c r="BX587" i="6"/>
  <c r="BW587" i="6"/>
  <c r="BV587" i="6"/>
  <c r="BU587" i="6"/>
  <c r="BT587" i="6"/>
  <c r="BS587" i="6"/>
  <c r="BR587" i="6"/>
  <c r="BQ587" i="6"/>
  <c r="BP587" i="6"/>
  <c r="BO587" i="6"/>
  <c r="BN587" i="6"/>
  <c r="BM587" i="6"/>
  <c r="BL587" i="6"/>
  <c r="BK587" i="6"/>
  <c r="BJ587" i="6"/>
  <c r="BI587" i="6"/>
  <c r="BH587" i="6"/>
  <c r="BG587" i="6"/>
  <c r="BF587" i="6"/>
  <c r="BE587" i="6"/>
  <c r="BD587" i="6"/>
  <c r="BC587" i="6"/>
  <c r="BB587" i="6"/>
  <c r="BA587" i="6"/>
  <c r="AZ587" i="6"/>
  <c r="AY587" i="6"/>
  <c r="AX587" i="6"/>
  <c r="AW587" i="6"/>
  <c r="AV587" i="6"/>
  <c r="AU587" i="6"/>
  <c r="AT587" i="6"/>
  <c r="AS587" i="6"/>
  <c r="AR587" i="6"/>
  <c r="AQ587" i="6"/>
  <c r="AP587" i="6"/>
  <c r="AO587" i="6"/>
  <c r="AN587" i="6"/>
  <c r="AM587" i="6"/>
  <c r="AL587" i="6"/>
  <c r="AK587" i="6"/>
  <c r="AJ587" i="6"/>
  <c r="AI587" i="6"/>
  <c r="AH587" i="6"/>
  <c r="AG587" i="6"/>
  <c r="AF587" i="6"/>
  <c r="AE587" i="6"/>
  <c r="AD587" i="6"/>
  <c r="AC587" i="6"/>
  <c r="AB587" i="6"/>
  <c r="AA587" i="6"/>
  <c r="Z587" i="6"/>
  <c r="Y587" i="6"/>
  <c r="X587" i="6"/>
  <c r="W587" i="6"/>
  <c r="V587" i="6"/>
  <c r="U587" i="6"/>
  <c r="T587" i="6"/>
  <c r="S587" i="6"/>
  <c r="R587" i="6"/>
  <c r="Q587" i="6"/>
  <c r="P587" i="6"/>
  <c r="O587" i="6"/>
  <c r="N587" i="6"/>
  <c r="M587" i="6"/>
  <c r="L587" i="6"/>
  <c r="K587" i="6"/>
  <c r="J587" i="6"/>
  <c r="I587" i="6"/>
  <c r="H587" i="6"/>
  <c r="G587" i="6"/>
  <c r="CC586" i="6"/>
  <c r="CB586" i="6"/>
  <c r="CA586" i="6"/>
  <c r="BZ586" i="6"/>
  <c r="BY586" i="6"/>
  <c r="BX586" i="6"/>
  <c r="BW586" i="6"/>
  <c r="BV586" i="6"/>
  <c r="BU586" i="6"/>
  <c r="BT586" i="6"/>
  <c r="BS586" i="6"/>
  <c r="BR586" i="6"/>
  <c r="BQ586" i="6"/>
  <c r="BP586" i="6"/>
  <c r="BO586" i="6"/>
  <c r="BN586" i="6"/>
  <c r="BM586" i="6"/>
  <c r="BL586" i="6"/>
  <c r="BK586" i="6"/>
  <c r="BJ586" i="6"/>
  <c r="BI586" i="6"/>
  <c r="BH586" i="6"/>
  <c r="BG586" i="6"/>
  <c r="BF586" i="6"/>
  <c r="BE586" i="6"/>
  <c r="BD586" i="6"/>
  <c r="BC586" i="6"/>
  <c r="BB586" i="6"/>
  <c r="BA586" i="6"/>
  <c r="AZ586" i="6"/>
  <c r="AY586" i="6"/>
  <c r="AX586" i="6"/>
  <c r="AW586" i="6"/>
  <c r="AV586" i="6"/>
  <c r="AU586" i="6"/>
  <c r="AT586" i="6"/>
  <c r="AS586" i="6"/>
  <c r="AR586" i="6"/>
  <c r="AQ586" i="6"/>
  <c r="AP586" i="6"/>
  <c r="AO586" i="6"/>
  <c r="AN586" i="6"/>
  <c r="AM586" i="6"/>
  <c r="AL586" i="6"/>
  <c r="AK586" i="6"/>
  <c r="AJ586" i="6"/>
  <c r="AI586" i="6"/>
  <c r="AH586" i="6"/>
  <c r="AG586" i="6"/>
  <c r="AF586" i="6"/>
  <c r="AE586" i="6"/>
  <c r="AD586" i="6"/>
  <c r="AC586" i="6"/>
  <c r="AB586" i="6"/>
  <c r="AA586" i="6"/>
  <c r="Z586" i="6"/>
  <c r="Y586" i="6"/>
  <c r="X586" i="6"/>
  <c r="W586" i="6"/>
  <c r="V586" i="6"/>
  <c r="U586" i="6"/>
  <c r="T586" i="6"/>
  <c r="S586" i="6"/>
  <c r="R586" i="6"/>
  <c r="Q586" i="6"/>
  <c r="P586" i="6"/>
  <c r="O586" i="6"/>
  <c r="N586" i="6"/>
  <c r="M586" i="6"/>
  <c r="L586" i="6"/>
  <c r="K586" i="6"/>
  <c r="J586" i="6"/>
  <c r="I586" i="6"/>
  <c r="H586" i="6"/>
  <c r="G586" i="6"/>
  <c r="CC585" i="6"/>
  <c r="CB585" i="6"/>
  <c r="CA585" i="6"/>
  <c r="BZ585" i="6"/>
  <c r="BY585" i="6"/>
  <c r="BX585" i="6"/>
  <c r="BW585" i="6"/>
  <c r="BV585" i="6"/>
  <c r="BU585" i="6"/>
  <c r="BT585" i="6"/>
  <c r="BS585" i="6"/>
  <c r="BR585" i="6"/>
  <c r="BQ585" i="6"/>
  <c r="BP585" i="6"/>
  <c r="BO585" i="6"/>
  <c r="BN585" i="6"/>
  <c r="BM585" i="6"/>
  <c r="BL585" i="6"/>
  <c r="BK585" i="6"/>
  <c r="BJ585" i="6"/>
  <c r="BI585" i="6"/>
  <c r="BH585" i="6"/>
  <c r="BG585" i="6"/>
  <c r="BF585" i="6"/>
  <c r="BE585" i="6"/>
  <c r="BD585" i="6"/>
  <c r="BC585" i="6"/>
  <c r="BB585" i="6"/>
  <c r="BA585" i="6"/>
  <c r="AZ585" i="6"/>
  <c r="AY585" i="6"/>
  <c r="AX585" i="6"/>
  <c r="AW585" i="6"/>
  <c r="AV585" i="6"/>
  <c r="AU585" i="6"/>
  <c r="AT585" i="6"/>
  <c r="AS585" i="6"/>
  <c r="AR585" i="6"/>
  <c r="AQ585" i="6"/>
  <c r="AP585" i="6"/>
  <c r="AO585" i="6"/>
  <c r="AN585" i="6"/>
  <c r="AM585" i="6"/>
  <c r="AL585" i="6"/>
  <c r="AK585" i="6"/>
  <c r="AJ585" i="6"/>
  <c r="AI585" i="6"/>
  <c r="AH585" i="6"/>
  <c r="AG585" i="6"/>
  <c r="AF585" i="6"/>
  <c r="AE585" i="6"/>
  <c r="AD585" i="6"/>
  <c r="AC585" i="6"/>
  <c r="AB585" i="6"/>
  <c r="AA585" i="6"/>
  <c r="Z585" i="6"/>
  <c r="Y585" i="6"/>
  <c r="X585" i="6"/>
  <c r="W585" i="6"/>
  <c r="V585" i="6"/>
  <c r="U585" i="6"/>
  <c r="T585" i="6"/>
  <c r="S585" i="6"/>
  <c r="R585" i="6"/>
  <c r="Q585" i="6"/>
  <c r="P585" i="6"/>
  <c r="O585" i="6"/>
  <c r="N585" i="6"/>
  <c r="M585" i="6"/>
  <c r="L585" i="6"/>
  <c r="K585" i="6"/>
  <c r="J585" i="6"/>
  <c r="I585" i="6"/>
  <c r="H585" i="6"/>
  <c r="G585" i="6"/>
  <c r="CC584" i="6"/>
  <c r="CB584" i="6"/>
  <c r="BX584" i="6"/>
  <c r="BW584" i="6"/>
  <c r="BV584" i="6"/>
  <c r="BU584" i="6"/>
  <c r="BT584" i="6"/>
  <c r="BS584" i="6"/>
  <c r="BR584" i="6"/>
  <c r="BQ584" i="6"/>
  <c r="BP584" i="6"/>
  <c r="BO584" i="6"/>
  <c r="BN584" i="6"/>
  <c r="BM584" i="6"/>
  <c r="BL584" i="6"/>
  <c r="BK584" i="6"/>
  <c r="BJ584" i="6"/>
  <c r="BI584" i="6"/>
  <c r="BH584" i="6"/>
  <c r="BG584" i="6"/>
  <c r="BF584" i="6"/>
  <c r="BE584" i="6"/>
  <c r="BD584" i="6"/>
  <c r="BC584" i="6"/>
  <c r="BB584" i="6"/>
  <c r="BA584" i="6"/>
  <c r="AZ584" i="6"/>
  <c r="AY584" i="6"/>
  <c r="AX584" i="6"/>
  <c r="AW584" i="6"/>
  <c r="V584" i="6"/>
  <c r="CC579" i="6"/>
  <c r="CB579" i="6"/>
  <c r="CA579" i="6"/>
  <c r="BZ579" i="6"/>
  <c r="BY579" i="6"/>
  <c r="BX579" i="6"/>
  <c r="BW579" i="6"/>
  <c r="BV579" i="6"/>
  <c r="BU579" i="6"/>
  <c r="BT579" i="6"/>
  <c r="BS579" i="6"/>
  <c r="BR579" i="6"/>
  <c r="BQ579" i="6"/>
  <c r="BP579" i="6"/>
  <c r="BO579" i="6"/>
  <c r="BN579" i="6"/>
  <c r="BM579" i="6"/>
  <c r="BL579" i="6"/>
  <c r="BK579" i="6"/>
  <c r="BJ579" i="6"/>
  <c r="BI579" i="6"/>
  <c r="BH579" i="6"/>
  <c r="BG579" i="6"/>
  <c r="BF579" i="6"/>
  <c r="BE579" i="6"/>
  <c r="BD579" i="6"/>
  <c r="BC579" i="6"/>
  <c r="BB579" i="6"/>
  <c r="BA579" i="6"/>
  <c r="AZ579" i="6"/>
  <c r="AY579" i="6"/>
  <c r="AX579" i="6"/>
  <c r="AW579" i="6"/>
  <c r="AV579" i="6"/>
  <c r="AU579" i="6"/>
  <c r="AT579" i="6"/>
  <c r="AS579" i="6"/>
  <c r="AR579" i="6"/>
  <c r="AQ579" i="6"/>
  <c r="AP579" i="6"/>
  <c r="AO579" i="6"/>
  <c r="AN579" i="6"/>
  <c r="AM579" i="6"/>
  <c r="AL579" i="6"/>
  <c r="AK579" i="6"/>
  <c r="AJ579" i="6"/>
  <c r="AI579" i="6"/>
  <c r="AH579" i="6"/>
  <c r="AG579" i="6"/>
  <c r="AF579" i="6"/>
  <c r="AE579" i="6"/>
  <c r="AD579" i="6"/>
  <c r="AC579" i="6"/>
  <c r="AB579" i="6"/>
  <c r="AA579" i="6"/>
  <c r="Z579" i="6"/>
  <c r="Y579" i="6"/>
  <c r="X579" i="6"/>
  <c r="W579" i="6"/>
  <c r="V579" i="6"/>
  <c r="U579" i="6"/>
  <c r="T579" i="6"/>
  <c r="S579" i="6"/>
  <c r="R579" i="6"/>
  <c r="Q579" i="6"/>
  <c r="P579" i="6"/>
  <c r="O579" i="6"/>
  <c r="N579" i="6"/>
  <c r="M579" i="6"/>
  <c r="L579" i="6"/>
  <c r="K579" i="6"/>
  <c r="J579" i="6"/>
  <c r="I579" i="6"/>
  <c r="H579" i="6"/>
  <c r="G579" i="6"/>
  <c r="CC578" i="6"/>
  <c r="CB578" i="6"/>
  <c r="CA578" i="6"/>
  <c r="BZ578" i="6"/>
  <c r="BY578" i="6"/>
  <c r="BX578" i="6"/>
  <c r="BW578" i="6"/>
  <c r="BV578" i="6"/>
  <c r="BU578" i="6"/>
  <c r="BT578" i="6"/>
  <c r="BS578" i="6"/>
  <c r="BR578" i="6"/>
  <c r="BQ578" i="6"/>
  <c r="BP578" i="6"/>
  <c r="BO578" i="6"/>
  <c r="BN578" i="6"/>
  <c r="BM578" i="6"/>
  <c r="BL578" i="6"/>
  <c r="BK578" i="6"/>
  <c r="BJ578" i="6"/>
  <c r="BI578" i="6"/>
  <c r="BH578" i="6"/>
  <c r="BG578" i="6"/>
  <c r="BF578" i="6"/>
  <c r="BE578" i="6"/>
  <c r="BD578" i="6"/>
  <c r="BC578" i="6"/>
  <c r="BB578" i="6"/>
  <c r="BA578" i="6"/>
  <c r="AZ578" i="6"/>
  <c r="AY578" i="6"/>
  <c r="AX578" i="6"/>
  <c r="AW578" i="6"/>
  <c r="AV578" i="6"/>
  <c r="AU578" i="6"/>
  <c r="AT578" i="6"/>
  <c r="AS578" i="6"/>
  <c r="AR578" i="6"/>
  <c r="AQ578" i="6"/>
  <c r="AP578" i="6"/>
  <c r="AO578" i="6"/>
  <c r="AN578" i="6"/>
  <c r="AM578" i="6"/>
  <c r="AL578" i="6"/>
  <c r="AK578" i="6"/>
  <c r="AJ578" i="6"/>
  <c r="AI578" i="6"/>
  <c r="AH578" i="6"/>
  <c r="AG578" i="6"/>
  <c r="AF578" i="6"/>
  <c r="AE578" i="6"/>
  <c r="AD578" i="6"/>
  <c r="AC578" i="6"/>
  <c r="AB578" i="6"/>
  <c r="AA578" i="6"/>
  <c r="Z578" i="6"/>
  <c r="Y578" i="6"/>
  <c r="X578" i="6"/>
  <c r="W578" i="6"/>
  <c r="V578" i="6"/>
  <c r="U578" i="6"/>
  <c r="T578" i="6"/>
  <c r="S578" i="6"/>
  <c r="R578" i="6"/>
  <c r="Q578" i="6"/>
  <c r="P578" i="6"/>
  <c r="O578" i="6"/>
  <c r="N578" i="6"/>
  <c r="M578" i="6"/>
  <c r="L578" i="6"/>
  <c r="K578" i="6"/>
  <c r="J578" i="6"/>
  <c r="I578" i="6"/>
  <c r="H578" i="6"/>
  <c r="G578" i="6"/>
  <c r="CC577" i="6"/>
  <c r="CB577" i="6"/>
  <c r="CA577" i="6"/>
  <c r="BZ577" i="6"/>
  <c r="BY577" i="6"/>
  <c r="BX577" i="6"/>
  <c r="BW577" i="6"/>
  <c r="BV577" i="6"/>
  <c r="BU577" i="6"/>
  <c r="BT577" i="6"/>
  <c r="BS577" i="6"/>
  <c r="BR577" i="6"/>
  <c r="BQ577" i="6"/>
  <c r="BP577" i="6"/>
  <c r="BO577" i="6"/>
  <c r="BN577" i="6"/>
  <c r="BM577" i="6"/>
  <c r="BL577" i="6"/>
  <c r="BK577" i="6"/>
  <c r="BJ577" i="6"/>
  <c r="BI577" i="6"/>
  <c r="BH577" i="6"/>
  <c r="BG577" i="6"/>
  <c r="BF577" i="6"/>
  <c r="BE577" i="6"/>
  <c r="BD577" i="6"/>
  <c r="BC577" i="6"/>
  <c r="BB577" i="6"/>
  <c r="BA577" i="6"/>
  <c r="AZ577" i="6"/>
  <c r="AY577" i="6"/>
  <c r="AX577" i="6"/>
  <c r="AW577" i="6"/>
  <c r="AV577" i="6"/>
  <c r="AU577" i="6"/>
  <c r="AT577" i="6"/>
  <c r="AS577" i="6"/>
  <c r="AR577" i="6"/>
  <c r="AQ577" i="6"/>
  <c r="AP577" i="6"/>
  <c r="AO577" i="6"/>
  <c r="AN577" i="6"/>
  <c r="AM577" i="6"/>
  <c r="AL577" i="6"/>
  <c r="AK577" i="6"/>
  <c r="AJ577" i="6"/>
  <c r="AI577" i="6"/>
  <c r="AH577" i="6"/>
  <c r="AG577" i="6"/>
  <c r="AF577" i="6"/>
  <c r="AE577" i="6"/>
  <c r="AD577" i="6"/>
  <c r="AC577" i="6"/>
  <c r="AB577" i="6"/>
  <c r="AA577" i="6"/>
  <c r="Z577" i="6"/>
  <c r="Y577" i="6"/>
  <c r="X577" i="6"/>
  <c r="W577" i="6"/>
  <c r="V577" i="6"/>
  <c r="U577" i="6"/>
  <c r="T577" i="6"/>
  <c r="S577" i="6"/>
  <c r="R577" i="6"/>
  <c r="Q577" i="6"/>
  <c r="P577" i="6"/>
  <c r="O577" i="6"/>
  <c r="N577" i="6"/>
  <c r="M577" i="6"/>
  <c r="L577" i="6"/>
  <c r="K577" i="6"/>
  <c r="J577" i="6"/>
  <c r="I577" i="6"/>
  <c r="H577" i="6"/>
  <c r="G577" i="6"/>
  <c r="CC576" i="6"/>
  <c r="CB576" i="6"/>
  <c r="CA576" i="6"/>
  <c r="BZ576" i="6"/>
  <c r="BY576" i="6"/>
  <c r="BX576" i="6"/>
  <c r="BW576" i="6"/>
  <c r="BV576" i="6"/>
  <c r="BU576" i="6"/>
  <c r="BT576" i="6"/>
  <c r="BS576" i="6"/>
  <c r="BR576" i="6"/>
  <c r="BQ576" i="6"/>
  <c r="BP576" i="6"/>
  <c r="BO576" i="6"/>
  <c r="BN576" i="6"/>
  <c r="BM576" i="6"/>
  <c r="BL576" i="6"/>
  <c r="BK576" i="6"/>
  <c r="BJ576" i="6"/>
  <c r="BI576" i="6"/>
  <c r="BH576" i="6"/>
  <c r="BG576" i="6"/>
  <c r="BF576" i="6"/>
  <c r="BE576" i="6"/>
  <c r="BD576" i="6"/>
  <c r="BC576" i="6"/>
  <c r="BB576" i="6"/>
  <c r="BA576" i="6"/>
  <c r="AZ576" i="6"/>
  <c r="AY576" i="6"/>
  <c r="AX576" i="6"/>
  <c r="AW576" i="6"/>
  <c r="AV576" i="6"/>
  <c r="AU576" i="6"/>
  <c r="AT576" i="6"/>
  <c r="AS576" i="6"/>
  <c r="AR576" i="6"/>
  <c r="AQ576" i="6"/>
  <c r="AP576" i="6"/>
  <c r="AO576" i="6"/>
  <c r="AN576" i="6"/>
  <c r="AM576" i="6"/>
  <c r="AL576" i="6"/>
  <c r="AK576" i="6"/>
  <c r="AJ576" i="6"/>
  <c r="AI576" i="6"/>
  <c r="AH576" i="6"/>
  <c r="AG576" i="6"/>
  <c r="AF576" i="6"/>
  <c r="AE576" i="6"/>
  <c r="AD576" i="6"/>
  <c r="AC576" i="6"/>
  <c r="AB576" i="6"/>
  <c r="AA576" i="6"/>
  <c r="Z576" i="6"/>
  <c r="Y576" i="6"/>
  <c r="X576" i="6"/>
  <c r="W576" i="6"/>
  <c r="V576" i="6"/>
  <c r="U576" i="6"/>
  <c r="T576" i="6"/>
  <c r="S576" i="6"/>
  <c r="R576" i="6"/>
  <c r="Q576" i="6"/>
  <c r="P576" i="6"/>
  <c r="O576" i="6"/>
  <c r="N576" i="6"/>
  <c r="M576" i="6"/>
  <c r="L576" i="6"/>
  <c r="K576" i="6"/>
  <c r="J576" i="6"/>
  <c r="I576" i="6"/>
  <c r="H576" i="6"/>
  <c r="G576" i="6"/>
  <c r="CC575" i="6"/>
  <c r="CB575" i="6"/>
  <c r="CA575" i="6"/>
  <c r="BZ575" i="6"/>
  <c r="BY575" i="6"/>
  <c r="BX575" i="6"/>
  <c r="BW575" i="6"/>
  <c r="BV575" i="6"/>
  <c r="BU575" i="6"/>
  <c r="BT575" i="6"/>
  <c r="BS575" i="6"/>
  <c r="BR575" i="6"/>
  <c r="BQ575" i="6"/>
  <c r="BP575" i="6"/>
  <c r="BO575" i="6"/>
  <c r="BN575" i="6"/>
  <c r="BM575" i="6"/>
  <c r="BL575" i="6"/>
  <c r="BK575" i="6"/>
  <c r="BJ575" i="6"/>
  <c r="BI575" i="6"/>
  <c r="BH575" i="6"/>
  <c r="BG575" i="6"/>
  <c r="BF575" i="6"/>
  <c r="BE575" i="6"/>
  <c r="BD575" i="6"/>
  <c r="BC575" i="6"/>
  <c r="BB575" i="6"/>
  <c r="BA575" i="6"/>
  <c r="AZ575" i="6"/>
  <c r="AY575" i="6"/>
  <c r="AX575" i="6"/>
  <c r="AW575" i="6"/>
  <c r="AV575" i="6"/>
  <c r="AU575" i="6"/>
  <c r="AT575" i="6"/>
  <c r="AS575" i="6"/>
  <c r="AR575" i="6"/>
  <c r="AQ575" i="6"/>
  <c r="AP575" i="6"/>
  <c r="AO575" i="6"/>
  <c r="AN575" i="6"/>
  <c r="AM575" i="6"/>
  <c r="AL575" i="6"/>
  <c r="AK575" i="6"/>
  <c r="AJ575" i="6"/>
  <c r="AI575" i="6"/>
  <c r="AH575" i="6"/>
  <c r="AG575" i="6"/>
  <c r="AF575" i="6"/>
  <c r="AE575" i="6"/>
  <c r="AD575" i="6"/>
  <c r="AC575" i="6"/>
  <c r="AB575" i="6"/>
  <c r="AA575" i="6"/>
  <c r="Z575" i="6"/>
  <c r="Y575" i="6"/>
  <c r="X575" i="6"/>
  <c r="W575" i="6"/>
  <c r="V575" i="6"/>
  <c r="U575" i="6"/>
  <c r="T575" i="6"/>
  <c r="S575" i="6"/>
  <c r="R575" i="6"/>
  <c r="Q575" i="6"/>
  <c r="P575" i="6"/>
  <c r="O575" i="6"/>
  <c r="N575" i="6"/>
  <c r="M575" i="6"/>
  <c r="L575" i="6"/>
  <c r="K575" i="6"/>
  <c r="J575" i="6"/>
  <c r="I575" i="6"/>
  <c r="H575" i="6"/>
  <c r="G575" i="6"/>
  <c r="CC574" i="6"/>
  <c r="CB574" i="6"/>
  <c r="CA574" i="6"/>
  <c r="CA667" i="6" s="1"/>
  <c r="BZ574" i="6"/>
  <c r="BY574" i="6"/>
  <c r="BX574" i="6"/>
  <c r="BW574" i="6"/>
  <c r="BV574" i="6"/>
  <c r="BU574" i="6"/>
  <c r="BT574" i="6"/>
  <c r="BS574" i="6"/>
  <c r="BR574" i="6"/>
  <c r="BQ574" i="6"/>
  <c r="BP574" i="6"/>
  <c r="BO574" i="6"/>
  <c r="BN574" i="6"/>
  <c r="BM574" i="6"/>
  <c r="BL574" i="6"/>
  <c r="BK574" i="6"/>
  <c r="BJ574" i="6"/>
  <c r="BI574" i="6"/>
  <c r="BH574" i="6"/>
  <c r="BG574" i="6"/>
  <c r="BF574" i="6"/>
  <c r="BE574" i="6"/>
  <c r="BD574" i="6"/>
  <c r="BC574" i="6"/>
  <c r="BB574" i="6"/>
  <c r="BA574" i="6"/>
  <c r="AZ574" i="6"/>
  <c r="AY574" i="6"/>
  <c r="AX574" i="6"/>
  <c r="AW574" i="6"/>
  <c r="AV574" i="6"/>
  <c r="AU574" i="6"/>
  <c r="AT574" i="6"/>
  <c r="AS574" i="6"/>
  <c r="AR574" i="6"/>
  <c r="AQ574" i="6"/>
  <c r="AP574" i="6"/>
  <c r="AO574" i="6"/>
  <c r="AN574" i="6"/>
  <c r="AM574" i="6"/>
  <c r="AL574" i="6"/>
  <c r="AK574" i="6"/>
  <c r="AJ574" i="6"/>
  <c r="AI574" i="6"/>
  <c r="AH574" i="6"/>
  <c r="AG574" i="6"/>
  <c r="AF574" i="6"/>
  <c r="AE574" i="6"/>
  <c r="AD574" i="6"/>
  <c r="AC574" i="6"/>
  <c r="AB574" i="6"/>
  <c r="AA574" i="6"/>
  <c r="Z574" i="6"/>
  <c r="Y574" i="6"/>
  <c r="X574" i="6"/>
  <c r="W574" i="6"/>
  <c r="V574" i="6"/>
  <c r="U574" i="6"/>
  <c r="T574" i="6"/>
  <c r="S574" i="6"/>
  <c r="R574" i="6"/>
  <c r="Q574" i="6"/>
  <c r="P574" i="6"/>
  <c r="O574" i="6"/>
  <c r="N574" i="6"/>
  <c r="M574" i="6"/>
  <c r="L574" i="6"/>
  <c r="K574" i="6"/>
  <c r="J574" i="6"/>
  <c r="I574" i="6"/>
  <c r="H574" i="6"/>
  <c r="G574" i="6"/>
  <c r="CC573" i="6"/>
  <c r="CB573" i="6"/>
  <c r="CA573" i="6"/>
  <c r="BZ573" i="6"/>
  <c r="BY573" i="6"/>
  <c r="BX573" i="6"/>
  <c r="BW573" i="6"/>
  <c r="BV573" i="6"/>
  <c r="BU573" i="6"/>
  <c r="BT573" i="6"/>
  <c r="BS573" i="6"/>
  <c r="BR573" i="6"/>
  <c r="BQ573" i="6"/>
  <c r="BP573" i="6"/>
  <c r="BO573" i="6"/>
  <c r="BN573" i="6"/>
  <c r="BM573" i="6"/>
  <c r="BL573" i="6"/>
  <c r="BK573" i="6"/>
  <c r="BJ573" i="6"/>
  <c r="BI573" i="6"/>
  <c r="BH573" i="6"/>
  <c r="BG573" i="6"/>
  <c r="BF573" i="6"/>
  <c r="BE573" i="6"/>
  <c r="BD573" i="6"/>
  <c r="BC573" i="6"/>
  <c r="BB573" i="6"/>
  <c r="BA573" i="6"/>
  <c r="AZ573" i="6"/>
  <c r="AY573" i="6"/>
  <c r="AX573" i="6"/>
  <c r="AW573" i="6"/>
  <c r="AV573" i="6"/>
  <c r="AU573" i="6"/>
  <c r="AT573" i="6"/>
  <c r="AS573" i="6"/>
  <c r="AR573" i="6"/>
  <c r="AQ573" i="6"/>
  <c r="AP573" i="6"/>
  <c r="AO573" i="6"/>
  <c r="AN573" i="6"/>
  <c r="AM573" i="6"/>
  <c r="AL573" i="6"/>
  <c r="AK573" i="6"/>
  <c r="AJ573" i="6"/>
  <c r="AI573" i="6"/>
  <c r="AH573" i="6"/>
  <c r="AG573" i="6"/>
  <c r="AF573" i="6"/>
  <c r="AE573" i="6"/>
  <c r="AD573" i="6"/>
  <c r="AC573" i="6"/>
  <c r="AB573" i="6"/>
  <c r="AA573" i="6"/>
  <c r="Z573" i="6"/>
  <c r="Y573" i="6"/>
  <c r="X573" i="6"/>
  <c r="W573" i="6"/>
  <c r="V573" i="6"/>
  <c r="U573" i="6"/>
  <c r="T573" i="6"/>
  <c r="S573" i="6"/>
  <c r="R573" i="6"/>
  <c r="Q573" i="6"/>
  <c r="P573" i="6"/>
  <c r="O573" i="6"/>
  <c r="N573" i="6"/>
  <c r="M573" i="6"/>
  <c r="L573" i="6"/>
  <c r="K573" i="6"/>
  <c r="J573" i="6"/>
  <c r="I573" i="6"/>
  <c r="H573" i="6"/>
  <c r="G573" i="6"/>
  <c r="CC571" i="6"/>
  <c r="CB571" i="6"/>
  <c r="CA571" i="6"/>
  <c r="BZ571" i="6"/>
  <c r="BY571" i="6"/>
  <c r="BX571" i="6"/>
  <c r="BW571" i="6"/>
  <c r="BV571" i="6"/>
  <c r="BU571" i="6"/>
  <c r="BT571" i="6"/>
  <c r="BS571" i="6"/>
  <c r="BR571" i="6"/>
  <c r="BQ571" i="6"/>
  <c r="BP571" i="6"/>
  <c r="BO571" i="6"/>
  <c r="BN571" i="6"/>
  <c r="BM571" i="6"/>
  <c r="BL571" i="6"/>
  <c r="BK571" i="6"/>
  <c r="BJ571" i="6"/>
  <c r="BI571" i="6"/>
  <c r="BH571" i="6"/>
  <c r="BG571" i="6"/>
  <c r="BF571" i="6"/>
  <c r="BE571" i="6"/>
  <c r="BD571" i="6"/>
  <c r="BC571" i="6"/>
  <c r="BB571" i="6"/>
  <c r="BA571" i="6"/>
  <c r="AZ571" i="6"/>
  <c r="AY571" i="6"/>
  <c r="AX571" i="6"/>
  <c r="AW571" i="6"/>
  <c r="AV571" i="6"/>
  <c r="AU571" i="6"/>
  <c r="AT571" i="6"/>
  <c r="AS571" i="6"/>
  <c r="AR571" i="6"/>
  <c r="AQ571" i="6"/>
  <c r="AP571" i="6"/>
  <c r="AO571" i="6"/>
  <c r="AN571" i="6"/>
  <c r="AM571" i="6"/>
  <c r="AL571" i="6"/>
  <c r="AK571" i="6"/>
  <c r="AJ571" i="6"/>
  <c r="AI571" i="6"/>
  <c r="AH571" i="6"/>
  <c r="AG571" i="6"/>
  <c r="AF571" i="6"/>
  <c r="AE571" i="6"/>
  <c r="AD571" i="6"/>
  <c r="AC571" i="6"/>
  <c r="AB571" i="6"/>
  <c r="AA571" i="6"/>
  <c r="Z571" i="6"/>
  <c r="Y571" i="6"/>
  <c r="X571" i="6"/>
  <c r="W571" i="6"/>
  <c r="V571" i="6"/>
  <c r="U571" i="6"/>
  <c r="T571" i="6"/>
  <c r="S571" i="6"/>
  <c r="R571" i="6"/>
  <c r="Q571" i="6"/>
  <c r="P571" i="6"/>
  <c r="O571" i="6"/>
  <c r="N571" i="6"/>
  <c r="M571" i="6"/>
  <c r="L571" i="6"/>
  <c r="K571" i="6"/>
  <c r="J571" i="6"/>
  <c r="I571" i="6"/>
  <c r="H571" i="6"/>
  <c r="G571" i="6"/>
  <c r="CC570" i="6"/>
  <c r="CC689" i="6" s="1"/>
  <c r="CB570" i="6"/>
  <c r="CB689" i="6" s="1"/>
  <c r="BX570" i="6"/>
  <c r="BX689" i="6" s="1"/>
  <c r="BW570" i="6"/>
  <c r="BW689" i="6" s="1"/>
  <c r="BV570" i="6"/>
  <c r="BV689" i="6" s="1"/>
  <c r="BU570" i="6"/>
  <c r="BU689" i="6" s="1"/>
  <c r="BT570" i="6"/>
  <c r="BT689" i="6" s="1"/>
  <c r="BS570" i="6"/>
  <c r="BS689" i="6" s="1"/>
  <c r="BR570" i="6"/>
  <c r="BR689" i="6" s="1"/>
  <c r="BQ570" i="6"/>
  <c r="BQ689" i="6" s="1"/>
  <c r="BP570" i="6"/>
  <c r="BP689" i="6" s="1"/>
  <c r="BO570" i="6"/>
  <c r="BO689" i="6" s="1"/>
  <c r="BN570" i="6"/>
  <c r="BN689" i="6" s="1"/>
  <c r="BM570" i="6"/>
  <c r="BM689" i="6"/>
  <c r="BL570" i="6"/>
  <c r="BL689" i="6" s="1"/>
  <c r="BK570" i="6"/>
  <c r="BK689" i="6" s="1"/>
  <c r="BJ570" i="6"/>
  <c r="BJ689" i="6" s="1"/>
  <c r="BI570" i="6"/>
  <c r="BI689" i="6" s="1"/>
  <c r="BH570" i="6"/>
  <c r="BH689" i="6" s="1"/>
  <c r="BG570" i="6"/>
  <c r="BG689" i="6"/>
  <c r="BF570" i="6"/>
  <c r="BF689" i="6" s="1"/>
  <c r="BE570" i="6"/>
  <c r="BE689" i="6" s="1"/>
  <c r="BD570" i="6"/>
  <c r="BD689" i="6" s="1"/>
  <c r="BC570" i="6"/>
  <c r="BC689" i="6" s="1"/>
  <c r="BB570" i="6"/>
  <c r="BB689" i="6" s="1"/>
  <c r="BA570" i="6"/>
  <c r="BA689" i="6" s="1"/>
  <c r="AZ570" i="6"/>
  <c r="AZ689" i="6" s="1"/>
  <c r="AY570" i="6"/>
  <c r="AY689" i="6" s="1"/>
  <c r="AX570" i="6"/>
  <c r="AX689" i="6" s="1"/>
  <c r="AW570" i="6"/>
  <c r="AW689" i="6"/>
  <c r="CC582" i="6"/>
  <c r="CB582" i="6"/>
  <c r="BY582" i="6"/>
  <c r="BX582" i="6"/>
  <c r="BW582" i="6"/>
  <c r="BU582" i="6"/>
  <c r="BT582" i="6"/>
  <c r="BS582" i="6"/>
  <c r="BQ582" i="6"/>
  <c r="BO582" i="6"/>
  <c r="BM582" i="6"/>
  <c r="BL582" i="6"/>
  <c r="BI582" i="6"/>
  <c r="BH582" i="6"/>
  <c r="BG582" i="6"/>
  <c r="BE582" i="6"/>
  <c r="BD582" i="6"/>
  <c r="BC582" i="6"/>
  <c r="BA582" i="6"/>
  <c r="AY582" i="6"/>
  <c r="AW582" i="6"/>
  <c r="AV582" i="6"/>
  <c r="AS582" i="6"/>
  <c r="AR582" i="6"/>
  <c r="AQ582" i="6"/>
  <c r="AO582" i="6"/>
  <c r="AN582" i="6"/>
  <c r="AM582" i="6"/>
  <c r="AK582" i="6"/>
  <c r="AI582" i="6"/>
  <c r="AG582" i="6"/>
  <c r="AF582" i="6"/>
  <c r="AC582" i="6"/>
  <c r="AB582" i="6"/>
  <c r="AA582" i="6"/>
  <c r="Y582" i="6"/>
  <c r="X582" i="6"/>
  <c r="W582" i="6"/>
  <c r="U582" i="6"/>
  <c r="S582" i="6"/>
  <c r="Q582" i="6"/>
  <c r="P582" i="6"/>
  <c r="M582" i="6"/>
  <c r="L582" i="6"/>
  <c r="K582" i="6"/>
  <c r="I582" i="6"/>
  <c r="H582" i="6"/>
  <c r="G582" i="6"/>
  <c r="CB581" i="6"/>
  <c r="CA581" i="6"/>
  <c r="BZ581" i="6"/>
  <c r="BX581" i="6"/>
  <c r="BW581" i="6"/>
  <c r="BV581" i="6"/>
  <c r="BT581" i="6"/>
  <c r="BS581" i="6"/>
  <c r="BR581" i="6"/>
  <c r="BO581" i="6"/>
  <c r="BN581" i="6"/>
  <c r="BL581" i="6"/>
  <c r="BK581" i="6"/>
  <c r="BJ581" i="6"/>
  <c r="BH581" i="6"/>
  <c r="BG581" i="6"/>
  <c r="BF581" i="6"/>
  <c r="BD581" i="6"/>
  <c r="BC581" i="6"/>
  <c r="BB581" i="6"/>
  <c r="AY581" i="6"/>
  <c r="AX581" i="6"/>
  <c r="AV581" i="6"/>
  <c r="AU581" i="6"/>
  <c r="AT581" i="6"/>
  <c r="AR581" i="6"/>
  <c r="AQ581" i="6"/>
  <c r="AP581" i="6"/>
  <c r="AN581" i="6"/>
  <c r="AM581" i="6"/>
  <c r="AL581" i="6"/>
  <c r="AI581" i="6"/>
  <c r="AH581" i="6"/>
  <c r="AF581" i="6"/>
  <c r="AE581" i="6"/>
  <c r="AD581" i="6"/>
  <c r="AB581" i="6"/>
  <c r="AA581" i="6"/>
  <c r="Z581" i="6"/>
  <c r="X581" i="6"/>
  <c r="W581" i="6"/>
  <c r="V581" i="6"/>
  <c r="S581" i="6"/>
  <c r="R581" i="6"/>
  <c r="P581" i="6"/>
  <c r="O581" i="6"/>
  <c r="N581" i="6"/>
  <c r="L581" i="6"/>
  <c r="K581" i="6"/>
  <c r="J581" i="6"/>
  <c r="H581" i="6"/>
  <c r="G581" i="6"/>
  <c r="CC580" i="6"/>
  <c r="CC673" i="6" s="1"/>
  <c r="BZ580" i="6"/>
  <c r="BZ733" i="6" s="1"/>
  <c r="BY580" i="6"/>
  <c r="BW580" i="6"/>
  <c r="BU580" i="6"/>
  <c r="BU673" i="6" s="1"/>
  <c r="BS580" i="6"/>
  <c r="BS706" i="6" s="1"/>
  <c r="BR580" i="6"/>
  <c r="BR751" i="6" s="1"/>
  <c r="BQ580" i="6"/>
  <c r="BO580" i="6"/>
  <c r="BO751" i="6" s="1"/>
  <c r="BN580" i="6"/>
  <c r="BN706" i="6" s="1"/>
  <c r="BM580" i="6"/>
  <c r="BJ580" i="6"/>
  <c r="BJ706" i="6" s="1"/>
  <c r="BI580" i="6"/>
  <c r="BI751" i="6" s="1"/>
  <c r="BG580" i="6"/>
  <c r="BG751" i="6" s="1"/>
  <c r="BE580" i="6"/>
  <c r="BC580" i="6"/>
  <c r="BC706" i="6" s="1"/>
  <c r="BB580" i="6"/>
  <c r="BB751" i="6" s="1"/>
  <c r="BA580" i="6"/>
  <c r="AY580" i="6"/>
  <c r="AX580" i="6"/>
  <c r="AW580" i="6"/>
  <c r="AW751" i="6" s="1"/>
  <c r="AT580" i="6"/>
  <c r="AS580" i="6"/>
  <c r="AQ580" i="6"/>
  <c r="AQ751" i="6" s="1"/>
  <c r="AO580" i="6"/>
  <c r="AO733" i="6" s="1"/>
  <c r="AM580" i="6"/>
  <c r="AL580" i="6"/>
  <c r="AL751" i="6" s="1"/>
  <c r="AK580" i="6"/>
  <c r="AI580" i="6"/>
  <c r="AI673" i="6" s="1"/>
  <c r="AH580" i="6"/>
  <c r="AH751" i="6" s="1"/>
  <c r="AG580" i="6"/>
  <c r="AF580" i="6"/>
  <c r="AE580" i="6"/>
  <c r="AE673" i="6" s="1"/>
  <c r="AD580" i="6"/>
  <c r="AC580" i="6"/>
  <c r="AB580" i="6"/>
  <c r="AA580" i="6"/>
  <c r="AA673" i="6" s="1"/>
  <c r="Z580" i="6"/>
  <c r="Y580" i="6"/>
  <c r="X580" i="6"/>
  <c r="W580" i="6"/>
  <c r="W673" i="6" s="1"/>
  <c r="V580" i="6"/>
  <c r="V751" i="6" s="1"/>
  <c r="U580" i="6"/>
  <c r="T580" i="6"/>
  <c r="S580" i="6"/>
  <c r="S673" i="6" s="1"/>
  <c r="R580" i="6"/>
  <c r="R706" i="6" s="1"/>
  <c r="Q580" i="6"/>
  <c r="P580" i="6"/>
  <c r="O580" i="6"/>
  <c r="O673" i="6" s="1"/>
  <c r="N580" i="6"/>
  <c r="M580" i="6"/>
  <c r="L580" i="6"/>
  <c r="K580" i="6"/>
  <c r="K673" i="6" s="1"/>
  <c r="J580" i="6"/>
  <c r="I580" i="6"/>
  <c r="H580" i="6"/>
  <c r="G580" i="6"/>
  <c r="G673" i="6" s="1"/>
  <c r="P731" i="6"/>
  <c r="CB439" i="6"/>
  <c r="CB683" i="6" s="1"/>
  <c r="BX439" i="6"/>
  <c r="BX683" i="6"/>
  <c r="BT439" i="6"/>
  <c r="BT683" i="6" s="1"/>
  <c r="BP439" i="6"/>
  <c r="BP683" i="6" s="1"/>
  <c r="BL439" i="6"/>
  <c r="BL683" i="6" s="1"/>
  <c r="BH439" i="6"/>
  <c r="BH683" i="6" s="1"/>
  <c r="BD439" i="6"/>
  <c r="BD683" i="6" s="1"/>
  <c r="AZ439" i="6"/>
  <c r="AZ683" i="6" s="1"/>
  <c r="AV439" i="6"/>
  <c r="AV683" i="6" s="1"/>
  <c r="AR439" i="6"/>
  <c r="AR683" i="6" s="1"/>
  <c r="AN439" i="6"/>
  <c r="AN683" i="6" s="1"/>
  <c r="AJ439" i="6"/>
  <c r="AJ683" i="6"/>
  <c r="BC439" i="6"/>
  <c r="BC683" i="6" s="1"/>
  <c r="BC719" i="6" s="1"/>
  <c r="AA439" i="6"/>
  <c r="AA683" i="6" s="1"/>
  <c r="S439" i="6"/>
  <c r="S683" i="6" s="1"/>
  <c r="CC436" i="6"/>
  <c r="CB436" i="6"/>
  <c r="CA436" i="6"/>
  <c r="BZ436" i="6"/>
  <c r="BX436" i="6"/>
  <c r="BW436" i="6"/>
  <c r="BV436" i="6"/>
  <c r="BU436" i="6"/>
  <c r="BT436" i="6"/>
  <c r="BS436" i="6"/>
  <c r="BR436" i="6"/>
  <c r="BQ436" i="6"/>
  <c r="BP436" i="6"/>
  <c r="BO436" i="6"/>
  <c r="BN436" i="6"/>
  <c r="BM436" i="6"/>
  <c r="BL436" i="6"/>
  <c r="BK436" i="6"/>
  <c r="BJ436" i="6"/>
  <c r="BI436" i="6"/>
  <c r="BH436" i="6"/>
  <c r="BG436" i="6"/>
  <c r="BF436" i="6"/>
  <c r="BE436" i="6"/>
  <c r="BD436" i="6"/>
  <c r="BC436" i="6"/>
  <c r="BB436" i="6"/>
  <c r="BA436" i="6"/>
  <c r="AZ436" i="6"/>
  <c r="AY436" i="6"/>
  <c r="AX436" i="6"/>
  <c r="AW436" i="6"/>
  <c r="AV436" i="6"/>
  <c r="AU436" i="6"/>
  <c r="AT436" i="6"/>
  <c r="AS436" i="6"/>
  <c r="AR436" i="6"/>
  <c r="AQ436" i="6"/>
  <c r="AP436" i="6"/>
  <c r="AO436" i="6"/>
  <c r="AN436" i="6"/>
  <c r="AM436" i="6"/>
  <c r="AL436" i="6"/>
  <c r="AK436" i="6"/>
  <c r="AJ436" i="6"/>
  <c r="AI436" i="6"/>
  <c r="AH436" i="6"/>
  <c r="AG436" i="6"/>
  <c r="AF436" i="6"/>
  <c r="AE436" i="6"/>
  <c r="AD436" i="6"/>
  <c r="AC436" i="6"/>
  <c r="AB436" i="6"/>
  <c r="AA436" i="6"/>
  <c r="Z436" i="6"/>
  <c r="Y436" i="6"/>
  <c r="X436" i="6"/>
  <c r="W436" i="6"/>
  <c r="V436" i="6"/>
  <c r="U436" i="6"/>
  <c r="T436" i="6"/>
  <c r="S436" i="6"/>
  <c r="R436" i="6"/>
  <c r="Q436" i="6"/>
  <c r="P436" i="6"/>
  <c r="O436" i="6"/>
  <c r="N436" i="6"/>
  <c r="M436" i="6"/>
  <c r="L436" i="6"/>
  <c r="K436" i="6"/>
  <c r="J436" i="6"/>
  <c r="I436" i="6"/>
  <c r="H436" i="6"/>
  <c r="G436" i="6"/>
  <c r="CB432" i="6"/>
  <c r="BX432" i="6"/>
  <c r="BT432" i="6"/>
  <c r="BP432" i="6"/>
  <c r="BL432" i="6"/>
  <c r="BH432" i="6"/>
  <c r="BD432" i="6"/>
  <c r="AZ432" i="6"/>
  <c r="AV432" i="6"/>
  <c r="AR432" i="6"/>
  <c r="AN432" i="6"/>
  <c r="AJ432" i="6"/>
  <c r="CB420" i="6"/>
  <c r="CB433" i="6" s="1"/>
  <c r="BX420" i="6"/>
  <c r="BX430" i="6" s="1"/>
  <c r="BT420" i="6"/>
  <c r="BT426" i="6" s="1"/>
  <c r="BP420" i="6"/>
  <c r="BP422" i="6" s="1"/>
  <c r="BL420" i="6"/>
  <c r="BL433" i="6" s="1"/>
  <c r="BL431" i="6"/>
  <c r="BH420" i="6"/>
  <c r="BH423" i="6" s="1"/>
  <c r="BD420" i="6"/>
  <c r="AZ420" i="6"/>
  <c r="AV420" i="6"/>
  <c r="AR420" i="6"/>
  <c r="AN420" i="6"/>
  <c r="AN426" i="6" s="1"/>
  <c r="AN431" i="6"/>
  <c r="AJ420" i="6"/>
  <c r="BX428" i="6"/>
  <c r="BL428" i="6"/>
  <c r="BL427" i="6"/>
  <c r="AR427" i="6"/>
  <c r="H427" i="6"/>
  <c r="BX426" i="6"/>
  <c r="BX425" i="6"/>
  <c r="BX424" i="6"/>
  <c r="AR422" i="6"/>
  <c r="CC420" i="6"/>
  <c r="CA420" i="6"/>
  <c r="CA428" i="6" s="1"/>
  <c r="BZ420" i="6"/>
  <c r="BZ428" i="6" s="1"/>
  <c r="BY420" i="6"/>
  <c r="BY430" i="6" s="1"/>
  <c r="BX433" i="6"/>
  <c r="BW420" i="6"/>
  <c r="BW433" i="6" s="1"/>
  <c r="BV420" i="6"/>
  <c r="BU420" i="6"/>
  <c r="BU423" i="6" s="1"/>
  <c r="BS420" i="6"/>
  <c r="BS433" i="6" s="1"/>
  <c r="BR420" i="6"/>
  <c r="BR428" i="6" s="1"/>
  <c r="BQ420" i="6"/>
  <c r="BO420" i="6"/>
  <c r="BO427" i="6" s="1"/>
  <c r="BN420" i="6"/>
  <c r="BN428" i="6" s="1"/>
  <c r="BM420" i="6"/>
  <c r="BK420" i="6"/>
  <c r="BJ420" i="6"/>
  <c r="BJ427" i="6" s="1"/>
  <c r="BI420" i="6"/>
  <c r="BG420" i="6"/>
  <c r="BG428" i="6" s="1"/>
  <c r="BF420" i="6"/>
  <c r="BE420" i="6"/>
  <c r="BE430" i="6" s="1"/>
  <c r="BC420" i="6"/>
  <c r="BB420" i="6"/>
  <c r="BB428" i="6" s="1"/>
  <c r="BA420" i="6"/>
  <c r="AZ433" i="6"/>
  <c r="AY420" i="6"/>
  <c r="AX420" i="6"/>
  <c r="AX428" i="6" s="1"/>
  <c r="AW420" i="6"/>
  <c r="AU420" i="6"/>
  <c r="AT420" i="6"/>
  <c r="AT428" i="6" s="1"/>
  <c r="AS420" i="6"/>
  <c r="AS431" i="6" s="1"/>
  <c r="AQ420" i="6"/>
  <c r="AQ424" i="6" s="1"/>
  <c r="AP420" i="6"/>
  <c r="AP428" i="6" s="1"/>
  <c r="AO420" i="6"/>
  <c r="AM420" i="6"/>
  <c r="AM433" i="6" s="1"/>
  <c r="AL420" i="6"/>
  <c r="AL428" i="6" s="1"/>
  <c r="AK420" i="6"/>
  <c r="AI420" i="6"/>
  <c r="AI433" i="6" s="1"/>
  <c r="AH420" i="6"/>
  <c r="AH428" i="6" s="1"/>
  <c r="AG420" i="6"/>
  <c r="AE420" i="6"/>
  <c r="AD420" i="6"/>
  <c r="AC420" i="6"/>
  <c r="AC431" i="6" s="1"/>
  <c r="AB420" i="6"/>
  <c r="AA420" i="6"/>
  <c r="AA427" i="6" s="1"/>
  <c r="Z420" i="6"/>
  <c r="Z428" i="6" s="1"/>
  <c r="Y420" i="6"/>
  <c r="Y431" i="6" s="1"/>
  <c r="W420" i="6"/>
  <c r="V420" i="6"/>
  <c r="V428" i="6" s="1"/>
  <c r="U420" i="6"/>
  <c r="T420" i="6"/>
  <c r="T429" i="6" s="1"/>
  <c r="S420" i="6"/>
  <c r="R420" i="6"/>
  <c r="Q420" i="6"/>
  <c r="O420" i="6"/>
  <c r="N420" i="6"/>
  <c r="N428" i="6" s="1"/>
  <c r="M420" i="6"/>
  <c r="M431" i="6" s="1"/>
  <c r="L420" i="6"/>
  <c r="L424" i="6" s="1"/>
  <c r="K420" i="6"/>
  <c r="K424" i="6" s="1"/>
  <c r="J420" i="6"/>
  <c r="I420" i="6"/>
  <c r="I422" i="6" s="1"/>
  <c r="G420" i="6"/>
  <c r="G433" i="6" s="1"/>
  <c r="CC21" i="6"/>
  <c r="CB21" i="6"/>
  <c r="CA21" i="6"/>
  <c r="BZ21" i="6"/>
  <c r="BY21" i="6"/>
  <c r="BX21" i="6"/>
  <c r="BW21" i="6"/>
  <c r="BV21" i="6"/>
  <c r="BU21" i="6"/>
  <c r="BT21" i="6"/>
  <c r="BS21" i="6"/>
  <c r="BR21" i="6"/>
  <c r="BQ21" i="6"/>
  <c r="BP21" i="6"/>
  <c r="BO21" i="6"/>
  <c r="BN21" i="6"/>
  <c r="BM21" i="6"/>
  <c r="BL21" i="6"/>
  <c r="BK21" i="6"/>
  <c r="BJ21" i="6"/>
  <c r="BI21" i="6"/>
  <c r="BH21" i="6"/>
  <c r="BG21" i="6"/>
  <c r="BF21" i="6"/>
  <c r="BE21" i="6"/>
  <c r="BD21" i="6"/>
  <c r="BC21" i="6"/>
  <c r="BB21" i="6"/>
  <c r="BA21" i="6"/>
  <c r="AZ21" i="6"/>
  <c r="AY21" i="6"/>
  <c r="AX21" i="6"/>
  <c r="AW21" i="6"/>
  <c r="AV21" i="6"/>
  <c r="AU21" i="6"/>
  <c r="AT21" i="6"/>
  <c r="AS21" i="6"/>
  <c r="AR21" i="6"/>
  <c r="AQ21" i="6"/>
  <c r="AP21" i="6"/>
  <c r="AO21" i="6"/>
  <c r="AN21" i="6"/>
  <c r="AM21" i="6"/>
  <c r="AL21" i="6"/>
  <c r="AK21" i="6"/>
  <c r="AJ21" i="6"/>
  <c r="AI21" i="6"/>
  <c r="AH21" i="6"/>
  <c r="AG21" i="6"/>
  <c r="AF21" i="6"/>
  <c r="AE21" i="6"/>
  <c r="AD21" i="6"/>
  <c r="AC21" i="6"/>
  <c r="AB21" i="6"/>
  <c r="AA21" i="6"/>
  <c r="Z21" i="6"/>
  <c r="Y21" i="6"/>
  <c r="X21" i="6"/>
  <c r="W21" i="6"/>
  <c r="V21" i="6"/>
  <c r="U21" i="6"/>
  <c r="T21" i="6"/>
  <c r="S21" i="6"/>
  <c r="R21" i="6"/>
  <c r="Q21" i="6"/>
  <c r="P21" i="6"/>
  <c r="O21" i="6"/>
  <c r="N21" i="6"/>
  <c r="M21" i="6"/>
  <c r="L21" i="6"/>
  <c r="K21" i="6"/>
  <c r="J21" i="6"/>
  <c r="I21" i="6"/>
  <c r="H21" i="6"/>
  <c r="G21" i="6"/>
  <c r="CB9" i="6"/>
  <c r="CB781" i="6" s="1"/>
  <c r="BZ9" i="6"/>
  <c r="BZ780" i="6" s="1"/>
  <c r="BT9" i="6"/>
  <c r="BR9" i="6"/>
  <c r="BR781" i="6" s="1"/>
  <c r="BN9" i="6"/>
  <c r="BK9" i="6"/>
  <c r="BK781" i="6" s="1"/>
  <c r="BI9" i="6"/>
  <c r="BF9" i="6"/>
  <c r="BF780" i="6" s="1"/>
  <c r="AY9" i="6"/>
  <c r="AY780" i="6" s="1"/>
  <c r="AX9" i="6"/>
  <c r="AW9" i="6"/>
  <c r="AU9" i="6"/>
  <c r="AU780" i="6" s="1"/>
  <c r="AI9" i="6"/>
  <c r="AI780" i="6" s="1"/>
  <c r="U9" i="6"/>
  <c r="S9" i="6"/>
  <c r="Q9" i="6"/>
  <c r="Q780" i="6" s="1"/>
  <c r="M9" i="6"/>
  <c r="M781" i="6" s="1"/>
  <c r="L9" i="6"/>
  <c r="L780" i="6" s="1"/>
  <c r="J9" i="6"/>
  <c r="CC8" i="6"/>
  <c r="CB8" i="6"/>
  <c r="CA8" i="6"/>
  <c r="BZ8" i="6"/>
  <c r="BY8" i="6"/>
  <c r="BX8" i="6"/>
  <c r="BW8" i="6"/>
  <c r="BV8" i="6"/>
  <c r="BU8" i="6"/>
  <c r="BT8" i="6"/>
  <c r="BS8" i="6"/>
  <c r="BR8" i="6"/>
  <c r="BQ8" i="6"/>
  <c r="BP8" i="6"/>
  <c r="BO8" i="6"/>
  <c r="BN8" i="6"/>
  <c r="BM8" i="6"/>
  <c r="BL8" i="6"/>
  <c r="BK8" i="6"/>
  <c r="BJ8" i="6"/>
  <c r="BI8" i="6"/>
  <c r="BH8" i="6"/>
  <c r="BD8" i="6"/>
  <c r="BC8" i="6"/>
  <c r="BB8" i="6"/>
  <c r="BA8" i="6"/>
  <c r="AZ8" i="6"/>
  <c r="AY8" i="6"/>
  <c r="AX8" i="6"/>
  <c r="AW8" i="6"/>
  <c r="AV8" i="6"/>
  <c r="AU8" i="6"/>
  <c r="AT8" i="6"/>
  <c r="AS8" i="6"/>
  <c r="AR8" i="6"/>
  <c r="AQ8" i="6"/>
  <c r="AP8" i="6"/>
  <c r="AO8" i="6"/>
  <c r="AN8" i="6"/>
  <c r="AM8" i="6"/>
  <c r="AL8" i="6"/>
  <c r="AK8" i="6"/>
  <c r="AJ8" i="6"/>
  <c r="AI8" i="6"/>
  <c r="AH8" i="6"/>
  <c r="AG8" i="6"/>
  <c r="AF8" i="6"/>
  <c r="AE8" i="6"/>
  <c r="AD8" i="6"/>
  <c r="AC8" i="6"/>
  <c r="AB8" i="6"/>
  <c r="AA8" i="6"/>
  <c r="Z8" i="6"/>
  <c r="Y8" i="6"/>
  <c r="X8" i="6"/>
  <c r="W8" i="6"/>
  <c r="V8" i="6"/>
  <c r="U8" i="6"/>
  <c r="T8" i="6"/>
  <c r="S8" i="6"/>
  <c r="R8" i="6"/>
  <c r="Q8" i="6"/>
  <c r="P8" i="6"/>
  <c r="O8" i="6"/>
  <c r="N8" i="6"/>
  <c r="M8" i="6"/>
  <c r="L8" i="6"/>
  <c r="K8" i="6"/>
  <c r="J8" i="6"/>
  <c r="I8" i="6"/>
  <c r="H8" i="6"/>
  <c r="G8" i="6"/>
  <c r="CC7" i="6"/>
  <c r="CB7" i="6"/>
  <c r="CA7" i="6"/>
  <c r="BZ7" i="6"/>
  <c r="BX7" i="6"/>
  <c r="BW7" i="6"/>
  <c r="BV7" i="6"/>
  <c r="BU7" i="6"/>
  <c r="BT7" i="6"/>
  <c r="BS7" i="6"/>
  <c r="BR7" i="6"/>
  <c r="BQ7" i="6"/>
  <c r="BP7" i="6"/>
  <c r="BO7" i="6"/>
  <c r="BN7" i="6"/>
  <c r="BM7" i="6"/>
  <c r="BL7" i="6"/>
  <c r="BK7" i="6"/>
  <c r="BJ7" i="6"/>
  <c r="BI7" i="6"/>
  <c r="BH7" i="6"/>
  <c r="BG7" i="6"/>
  <c r="BF7" i="6"/>
  <c r="BE7" i="6"/>
  <c r="BD7" i="6"/>
  <c r="BC7" i="6"/>
  <c r="BB7" i="6"/>
  <c r="BA7" i="6"/>
  <c r="AZ7" i="6"/>
  <c r="AY7" i="6"/>
  <c r="AX7" i="6"/>
  <c r="AW7" i="6"/>
  <c r="AV7" i="6"/>
  <c r="AU7" i="6"/>
  <c r="AT7" i="6"/>
  <c r="AS7" i="6"/>
  <c r="AR7" i="6"/>
  <c r="AQ7" i="6"/>
  <c r="AP7" i="6"/>
  <c r="AO7" i="6"/>
  <c r="AN7" i="6"/>
  <c r="AM7" i="6"/>
  <c r="AL7" i="6"/>
  <c r="AK7" i="6"/>
  <c r="AJ7" i="6"/>
  <c r="AI7" i="6"/>
  <c r="AH7" i="6"/>
  <c r="AG7" i="6"/>
  <c r="AF7" i="6"/>
  <c r="AE7" i="6"/>
  <c r="AD7" i="6"/>
  <c r="AC7" i="6"/>
  <c r="AB7" i="6"/>
  <c r="AA7" i="6"/>
  <c r="Z7" i="6"/>
  <c r="Y7" i="6"/>
  <c r="X7" i="6"/>
  <c r="W7" i="6"/>
  <c r="V7" i="6"/>
  <c r="U7" i="6"/>
  <c r="T7" i="6"/>
  <c r="S7" i="6"/>
  <c r="R7" i="6"/>
  <c r="Q7" i="6"/>
  <c r="P7" i="6"/>
  <c r="O7" i="6"/>
  <c r="N7" i="6"/>
  <c r="M7" i="6"/>
  <c r="L7" i="6"/>
  <c r="K7" i="6"/>
  <c r="J7" i="6"/>
  <c r="I7" i="6"/>
  <c r="H7" i="6"/>
  <c r="G7" i="6"/>
  <c r="BW425" i="6"/>
  <c r="X424" i="6"/>
  <c r="P430" i="6"/>
  <c r="X432" i="6"/>
  <c r="P422" i="6"/>
  <c r="AF422" i="6"/>
  <c r="X427" i="6"/>
  <c r="AF433" i="6"/>
  <c r="AF430" i="6"/>
  <c r="H433" i="6"/>
  <c r="P433" i="6"/>
  <c r="X433" i="6"/>
  <c r="H424" i="6"/>
  <c r="AB428" i="6"/>
  <c r="H432" i="6"/>
  <c r="P439" i="6"/>
  <c r="P683" i="6" s="1"/>
  <c r="H423" i="6"/>
  <c r="X423" i="6"/>
  <c r="H426" i="6"/>
  <c r="X426" i="6"/>
  <c r="AB427" i="6"/>
  <c r="P428" i="6"/>
  <c r="AF428" i="6"/>
  <c r="H431" i="6"/>
  <c r="X431" i="6"/>
  <c r="L432" i="6"/>
  <c r="AB432" i="6"/>
  <c r="CC439" i="6"/>
  <c r="CC683" i="6" s="1"/>
  <c r="T439" i="6"/>
  <c r="T683" i="6" s="1"/>
  <c r="H422" i="6"/>
  <c r="X422" i="6"/>
  <c r="AB423" i="6"/>
  <c r="P424" i="6"/>
  <c r="AF424" i="6"/>
  <c r="AB426" i="6"/>
  <c r="P427" i="6"/>
  <c r="H430" i="6"/>
  <c r="X430" i="6"/>
  <c r="L431" i="6"/>
  <c r="P432" i="6"/>
  <c r="AF432" i="6"/>
  <c r="H439" i="6"/>
  <c r="H683" i="6" s="1"/>
  <c r="H768" i="6" s="1"/>
  <c r="X439" i="6"/>
  <c r="X683" i="6"/>
  <c r="X762" i="6" s="1"/>
  <c r="AB422" i="6"/>
  <c r="P423" i="6"/>
  <c r="P426" i="6"/>
  <c r="AF426" i="6"/>
  <c r="AB430" i="6"/>
  <c r="BV425" i="6"/>
  <c r="BF439" i="6"/>
  <c r="BF683" i="6" s="1"/>
  <c r="AD439" i="6"/>
  <c r="AD683" i="6" s="1"/>
  <c r="AD774" i="6" s="1"/>
  <c r="AT439" i="6"/>
  <c r="AT683" i="6" s="1"/>
  <c r="BR439" i="6"/>
  <c r="BR683" i="6"/>
  <c r="J428" i="6"/>
  <c r="AD428" i="6"/>
  <c r="BF428" i="6"/>
  <c r="BV428" i="6"/>
  <c r="R432" i="6"/>
  <c r="Z432" i="6"/>
  <c r="AH432" i="6"/>
  <c r="AP432" i="6"/>
  <c r="AX432" i="6"/>
  <c r="BN432" i="6"/>
  <c r="BV432" i="6"/>
  <c r="V432" i="6"/>
  <c r="AL432" i="6"/>
  <c r="BB432" i="6"/>
  <c r="BJ432" i="6"/>
  <c r="BZ432" i="6"/>
  <c r="Y432" i="6"/>
  <c r="Q439" i="6"/>
  <c r="Q683" i="6" s="1"/>
  <c r="U431" i="6"/>
  <c r="AG431" i="6"/>
  <c r="AO431" i="6"/>
  <c r="BM431" i="6"/>
  <c r="BQ431" i="6"/>
  <c r="BM423" i="6"/>
  <c r="AO432" i="6"/>
  <c r="CC423" i="6"/>
  <c r="BU425" i="6"/>
  <c r="I432" i="6"/>
  <c r="AG439" i="6"/>
  <c r="AG683" i="6" s="1"/>
  <c r="BM439" i="6"/>
  <c r="BM683" i="6" s="1"/>
  <c r="BM719" i="6" s="1"/>
  <c r="K433" i="6"/>
  <c r="O433" i="6"/>
  <c r="S433" i="6"/>
  <c r="W433" i="6"/>
  <c r="AE433" i="6"/>
  <c r="AQ433" i="6"/>
  <c r="AY433" i="6"/>
  <c r="BC433" i="6"/>
  <c r="BG433" i="6"/>
  <c r="BK433" i="6"/>
  <c r="CA433" i="6"/>
  <c r="U432" i="6"/>
  <c r="AK432" i="6"/>
  <c r="BA432" i="6"/>
  <c r="BQ432" i="6"/>
  <c r="M439" i="6"/>
  <c r="M683" i="6" s="1"/>
  <c r="AC439" i="6"/>
  <c r="AC683" i="6" s="1"/>
  <c r="AS439" i="6"/>
  <c r="AS683" i="6" s="1"/>
  <c r="BI439" i="6"/>
  <c r="BI683" i="6"/>
  <c r="BI768" i="6" s="1"/>
  <c r="BY439" i="6"/>
  <c r="BY683" i="6" s="1"/>
  <c r="BI423" i="6"/>
  <c r="BQ423" i="6"/>
  <c r="L747" i="6"/>
  <c r="L781" i="6"/>
  <c r="BT780" i="6"/>
  <c r="BT781" i="6"/>
  <c r="AW780" i="6"/>
  <c r="AW781" i="6"/>
  <c r="BI780" i="6"/>
  <c r="BI781" i="6"/>
  <c r="J780" i="6"/>
  <c r="J781" i="6"/>
  <c r="S780" i="6"/>
  <c r="S781" i="6"/>
  <c r="AI781" i="6"/>
  <c r="AY781" i="6"/>
  <c r="BK780" i="6"/>
  <c r="BF781" i="6"/>
  <c r="M780" i="6"/>
  <c r="M672" i="6"/>
  <c r="Q672" i="6"/>
  <c r="U672" i="6"/>
  <c r="Y672" i="6"/>
  <c r="AC672" i="6"/>
  <c r="AG672" i="6"/>
  <c r="AK672" i="6"/>
  <c r="AO672" i="6"/>
  <c r="AS672" i="6"/>
  <c r="AW672" i="6"/>
  <c r="BA672" i="6"/>
  <c r="BE672" i="6"/>
  <c r="BI672" i="6"/>
  <c r="BM672" i="6"/>
  <c r="BQ672" i="6"/>
  <c r="BU672" i="6"/>
  <c r="BY672" i="6"/>
  <c r="CC672" i="6"/>
  <c r="N672" i="6"/>
  <c r="R672" i="6"/>
  <c r="V672" i="6"/>
  <c r="Z672" i="6"/>
  <c r="AD672" i="6"/>
  <c r="AH672" i="6"/>
  <c r="AL672" i="6"/>
  <c r="AP672" i="6"/>
  <c r="AT672" i="6"/>
  <c r="AX672" i="6"/>
  <c r="BB672" i="6"/>
  <c r="BF672" i="6"/>
  <c r="BJ672" i="6"/>
  <c r="BN672" i="6"/>
  <c r="BR672" i="6"/>
  <c r="BV672" i="6"/>
  <c r="BZ672" i="6"/>
  <c r="H672" i="6"/>
  <c r="L672" i="6"/>
  <c r="P672" i="6"/>
  <c r="T672" i="6"/>
  <c r="X672" i="6"/>
  <c r="AB672" i="6"/>
  <c r="AF672" i="6"/>
  <c r="AJ672" i="6"/>
  <c r="AN672" i="6"/>
  <c r="AR672" i="6"/>
  <c r="AV672" i="6"/>
  <c r="AZ672" i="6"/>
  <c r="BD672" i="6"/>
  <c r="BH672" i="6"/>
  <c r="BL672" i="6"/>
  <c r="BP672" i="6"/>
  <c r="BT672" i="6"/>
  <c r="R774" i="6"/>
  <c r="R719" i="6"/>
  <c r="Z768" i="6"/>
  <c r="Z774" i="6"/>
  <c r="Z762" i="6"/>
  <c r="Z719" i="6"/>
  <c r="AH774" i="6"/>
  <c r="AH768" i="6"/>
  <c r="AH762" i="6"/>
  <c r="AH719" i="6"/>
  <c r="AP762" i="6"/>
  <c r="AP774" i="6"/>
  <c r="AP768" i="6"/>
  <c r="AP719" i="6"/>
  <c r="BN774" i="6"/>
  <c r="BN768" i="6"/>
  <c r="BN762" i="6"/>
  <c r="BN719" i="6"/>
  <c r="G774" i="6"/>
  <c r="G719" i="6"/>
  <c r="K774" i="6"/>
  <c r="K719" i="6"/>
  <c r="O774" i="6"/>
  <c r="O719" i="6"/>
  <c r="W774" i="6"/>
  <c r="W719" i="6"/>
  <c r="AE774" i="6"/>
  <c r="AE719" i="6"/>
  <c r="AI774" i="6"/>
  <c r="AI768" i="6"/>
  <c r="AI762" i="6"/>
  <c r="AI719" i="6"/>
  <c r="AM774" i="6"/>
  <c r="AM719" i="6"/>
  <c r="AQ774" i="6"/>
  <c r="AQ719" i="6"/>
  <c r="AU774" i="6"/>
  <c r="AU719" i="6"/>
  <c r="AY774" i="6"/>
  <c r="AY719" i="6"/>
  <c r="BC774" i="6"/>
  <c r="BG774" i="6"/>
  <c r="BG719" i="6"/>
  <c r="BK774" i="6"/>
  <c r="BK762" i="6"/>
  <c r="BK768" i="6"/>
  <c r="BK719" i="6"/>
  <c r="BO774" i="6"/>
  <c r="BO719" i="6"/>
  <c r="BS774" i="6"/>
  <c r="BS719" i="6"/>
  <c r="CA774" i="6"/>
  <c r="CA719" i="6"/>
  <c r="G706" i="6"/>
  <c r="K751" i="6"/>
  <c r="O751" i="6"/>
  <c r="O733" i="6"/>
  <c r="S733" i="6"/>
  <c r="S706" i="6"/>
  <c r="W706" i="6"/>
  <c r="AA751" i="6"/>
  <c r="AA706" i="6"/>
  <c r="AE751" i="6"/>
  <c r="AE733" i="6"/>
  <c r="AI751" i="6"/>
  <c r="AI733" i="6"/>
  <c r="AI706" i="6"/>
  <c r="AQ733" i="6"/>
  <c r="AU751" i="6"/>
  <c r="AU733" i="6"/>
  <c r="AU706" i="6"/>
  <c r="AU673" i="6"/>
  <c r="AY751" i="6"/>
  <c r="AY733" i="6"/>
  <c r="AY706" i="6"/>
  <c r="AY673" i="6"/>
  <c r="BG733" i="6"/>
  <c r="BK751" i="6"/>
  <c r="BK733" i="6"/>
  <c r="BK706" i="6"/>
  <c r="BO733" i="6"/>
  <c r="BO706" i="6"/>
  <c r="BS733" i="6"/>
  <c r="BW706" i="6"/>
  <c r="CA751" i="6"/>
  <c r="CA733" i="6"/>
  <c r="CA706" i="6"/>
  <c r="H751" i="6"/>
  <c r="H733" i="6"/>
  <c r="H706" i="6"/>
  <c r="H673" i="6"/>
  <c r="L751" i="6"/>
  <c r="L733" i="6"/>
  <c r="L706" i="6"/>
  <c r="L673" i="6"/>
  <c r="P751" i="6"/>
  <c r="P733" i="6"/>
  <c r="P706" i="6"/>
  <c r="P673" i="6"/>
  <c r="T751" i="6"/>
  <c r="T733" i="6"/>
  <c r="T706" i="6"/>
  <c r="T673" i="6"/>
  <c r="X751" i="6"/>
  <c r="X733" i="6"/>
  <c r="X706" i="6"/>
  <c r="X673" i="6"/>
  <c r="AB751" i="6"/>
  <c r="AB733" i="6"/>
  <c r="AB706" i="6"/>
  <c r="AB673" i="6"/>
  <c r="AF751" i="6"/>
  <c r="AF733" i="6"/>
  <c r="AF706" i="6"/>
  <c r="AF673" i="6"/>
  <c r="AN751" i="6"/>
  <c r="AN733" i="6"/>
  <c r="AN706" i="6"/>
  <c r="AN673" i="6"/>
  <c r="AR751" i="6"/>
  <c r="AR733" i="6"/>
  <c r="AR706" i="6"/>
  <c r="AR673" i="6"/>
  <c r="AV751" i="6"/>
  <c r="AV733" i="6"/>
  <c r="AV706" i="6"/>
  <c r="AV673" i="6"/>
  <c r="AZ751" i="6"/>
  <c r="AZ733" i="6"/>
  <c r="AZ706" i="6"/>
  <c r="AZ673" i="6"/>
  <c r="BD751" i="6"/>
  <c r="BD733" i="6"/>
  <c r="BD706" i="6"/>
  <c r="BD673" i="6"/>
  <c r="BH751" i="6"/>
  <c r="BH733" i="6"/>
  <c r="BH706" i="6"/>
  <c r="BH673" i="6"/>
  <c r="BL751" i="6"/>
  <c r="BL733" i="6"/>
  <c r="BL706" i="6"/>
  <c r="BL673" i="6"/>
  <c r="BT751" i="6"/>
  <c r="BT733" i="6"/>
  <c r="BT706" i="6"/>
  <c r="BT673" i="6"/>
  <c r="BX751" i="6"/>
  <c r="BX733" i="6"/>
  <c r="BX706" i="6"/>
  <c r="BX673" i="6"/>
  <c r="CB751" i="6"/>
  <c r="CB733" i="6"/>
  <c r="CB706" i="6"/>
  <c r="CB673" i="6"/>
  <c r="I774" i="6"/>
  <c r="I719" i="6"/>
  <c r="U768" i="6"/>
  <c r="U762" i="6"/>
  <c r="U774" i="6"/>
  <c r="U719" i="6"/>
  <c r="Y774" i="6"/>
  <c r="Y719" i="6"/>
  <c r="AK774" i="6"/>
  <c r="AK719" i="6"/>
  <c r="AO774" i="6"/>
  <c r="AO719" i="6"/>
  <c r="BA762" i="6"/>
  <c r="BA768" i="6"/>
  <c r="BA774" i="6"/>
  <c r="BA719" i="6"/>
  <c r="BQ774" i="6"/>
  <c r="BQ719" i="6"/>
  <c r="I751" i="6"/>
  <c r="I673" i="6"/>
  <c r="M751" i="6"/>
  <c r="M673" i="6"/>
  <c r="Q751" i="6"/>
  <c r="Q673" i="6"/>
  <c r="U751" i="6"/>
  <c r="U673" i="6"/>
  <c r="Y751" i="6"/>
  <c r="Y673" i="6"/>
  <c r="AC751" i="6"/>
  <c r="AC673" i="6"/>
  <c r="AG751" i="6"/>
  <c r="AG673" i="6"/>
  <c r="AK751" i="6"/>
  <c r="AK733" i="6"/>
  <c r="AK706" i="6"/>
  <c r="AK673" i="6"/>
  <c r="AO751" i="6"/>
  <c r="AO673" i="6"/>
  <c r="AS751" i="6"/>
  <c r="AW673" i="6"/>
  <c r="BA751" i="6"/>
  <c r="BA733" i="6"/>
  <c r="BA706" i="6"/>
  <c r="BA673" i="6"/>
  <c r="BE751" i="6"/>
  <c r="BE733" i="6"/>
  <c r="BE706" i="6"/>
  <c r="BE673" i="6"/>
  <c r="BM751" i="6"/>
  <c r="BM673" i="6"/>
  <c r="BQ751" i="6"/>
  <c r="BQ733" i="6"/>
  <c r="BQ706" i="6"/>
  <c r="BQ673" i="6"/>
  <c r="BU751" i="6"/>
  <c r="BU706" i="6"/>
  <c r="BY751" i="6"/>
  <c r="CC751" i="6"/>
  <c r="V774" i="6"/>
  <c r="AX774" i="6"/>
  <c r="AX719" i="6"/>
  <c r="BB774" i="6"/>
  <c r="BB768" i="6"/>
  <c r="BB762" i="6"/>
  <c r="BJ774" i="6"/>
  <c r="BV774" i="6"/>
  <c r="BV719" i="6"/>
  <c r="R733" i="6"/>
  <c r="AD751" i="6"/>
  <c r="AL733" i="6"/>
  <c r="AL706" i="6"/>
  <c r="AP751" i="6"/>
  <c r="AP733" i="6"/>
  <c r="AP706" i="6"/>
  <c r="AT751" i="6"/>
  <c r="AT733" i="6"/>
  <c r="AT706" i="6"/>
  <c r="BB706" i="6"/>
  <c r="BF751" i="6"/>
  <c r="BF733" i="6"/>
  <c r="BF706" i="6"/>
  <c r="BJ751" i="6"/>
  <c r="BJ733" i="6"/>
  <c r="BN733" i="6"/>
  <c r="BR733" i="6"/>
  <c r="BR706" i="6"/>
  <c r="BV751" i="6"/>
  <c r="BV733" i="6"/>
  <c r="BV706" i="6"/>
  <c r="BZ751" i="6"/>
  <c r="BZ706" i="6"/>
  <c r="Q422" i="6"/>
  <c r="U422" i="6"/>
  <c r="Y422" i="6"/>
  <c r="AC422" i="6"/>
  <c r="AG422" i="6"/>
  <c r="AK422" i="6"/>
  <c r="AO422" i="6"/>
  <c r="AS422" i="6"/>
  <c r="AW422" i="6"/>
  <c r="BA422" i="6"/>
  <c r="BE422" i="6"/>
  <c r="BM422" i="6"/>
  <c r="BQ422" i="6"/>
  <c r="BU422" i="6"/>
  <c r="BY422" i="6"/>
  <c r="J423" i="6"/>
  <c r="N423" i="6"/>
  <c r="R423" i="6"/>
  <c r="V423" i="6"/>
  <c r="Z423" i="6"/>
  <c r="AD423" i="6"/>
  <c r="AH423" i="6"/>
  <c r="AP423" i="6"/>
  <c r="AT423" i="6"/>
  <c r="BB423" i="6"/>
  <c r="BF423" i="6"/>
  <c r="BJ423" i="6"/>
  <c r="BV423" i="6"/>
  <c r="BZ423" i="6"/>
  <c r="G424" i="6"/>
  <c r="O424" i="6"/>
  <c r="S424" i="6"/>
  <c r="W424" i="6"/>
  <c r="AE424" i="6"/>
  <c r="AI424" i="6"/>
  <c r="AM424" i="6"/>
  <c r="AY424" i="6"/>
  <c r="BC424" i="6"/>
  <c r="BG424" i="6"/>
  <c r="BK424" i="6"/>
  <c r="BO424" i="6"/>
  <c r="BW424" i="6"/>
  <c r="CA424" i="6"/>
  <c r="H425" i="6"/>
  <c r="L425" i="6"/>
  <c r="P425" i="6"/>
  <c r="T425" i="6"/>
  <c r="X425" i="6"/>
  <c r="AB425" i="6"/>
  <c r="AF425" i="6"/>
  <c r="AN425" i="6"/>
  <c r="AR425" i="6"/>
  <c r="AV425" i="6"/>
  <c r="AZ425" i="6"/>
  <c r="BD425" i="6"/>
  <c r="BH425" i="6"/>
  <c r="BL425" i="6"/>
  <c r="BT425" i="6"/>
  <c r="CB425" i="6"/>
  <c r="Q426" i="6"/>
  <c r="U426" i="6"/>
  <c r="AC426" i="6"/>
  <c r="AG426" i="6"/>
  <c r="AK426" i="6"/>
  <c r="AO426" i="6"/>
  <c r="AS426" i="6"/>
  <c r="AW426" i="6"/>
  <c r="BA426" i="6"/>
  <c r="BM426" i="6"/>
  <c r="BQ426" i="6"/>
  <c r="CC426" i="6"/>
  <c r="J427" i="6"/>
  <c r="N427" i="6"/>
  <c r="Z427" i="6"/>
  <c r="AD427" i="6"/>
  <c r="AL427" i="6"/>
  <c r="AT427" i="6"/>
  <c r="BB427" i="6"/>
  <c r="BF427" i="6"/>
  <c r="BV427" i="6"/>
  <c r="BZ427" i="6"/>
  <c r="G428" i="6"/>
  <c r="O428" i="6"/>
  <c r="S428" i="6"/>
  <c r="W428" i="6"/>
  <c r="AE428" i="6"/>
  <c r="AI428" i="6"/>
  <c r="AM428" i="6"/>
  <c r="AQ428" i="6"/>
  <c r="AU428" i="6"/>
  <c r="AY428" i="6"/>
  <c r="BC428" i="6"/>
  <c r="BK428" i="6"/>
  <c r="BO428" i="6"/>
  <c r="BW428" i="6"/>
  <c r="H429" i="6"/>
  <c r="L429" i="6"/>
  <c r="P429" i="6"/>
  <c r="X429" i="6"/>
  <c r="AB429" i="6"/>
  <c r="AF429" i="6"/>
  <c r="AN429" i="6"/>
  <c r="AR429" i="6"/>
  <c r="AV429" i="6"/>
  <c r="AZ429" i="6"/>
  <c r="BH429" i="6"/>
  <c r="BL429" i="6"/>
  <c r="BT429" i="6"/>
  <c r="BX429" i="6"/>
  <c r="CB429" i="6"/>
  <c r="M430" i="6"/>
  <c r="Q430" i="6"/>
  <c r="U430" i="6"/>
  <c r="Y430" i="6"/>
  <c r="AC430" i="6"/>
  <c r="AG430" i="6"/>
  <c r="AK430" i="6"/>
  <c r="AO430" i="6"/>
  <c r="AS430" i="6"/>
  <c r="AW430" i="6"/>
  <c r="BA430" i="6"/>
  <c r="BM430" i="6"/>
  <c r="BQ430" i="6"/>
  <c r="BU430" i="6"/>
  <c r="J431" i="6"/>
  <c r="N431" i="6"/>
  <c r="R431" i="6"/>
  <c r="Z431" i="6"/>
  <c r="AD431" i="6"/>
  <c r="AH431" i="6"/>
  <c r="AL431" i="6"/>
  <c r="AP431" i="6"/>
  <c r="AT431" i="6"/>
  <c r="AX431" i="6"/>
  <c r="BB431" i="6"/>
  <c r="BF431" i="6"/>
  <c r="BR431" i="6"/>
  <c r="BV431" i="6"/>
  <c r="BZ431" i="6"/>
  <c r="G432" i="6"/>
  <c r="K432" i="6"/>
  <c r="O432" i="6"/>
  <c r="S432" i="6"/>
  <c r="W432" i="6"/>
  <c r="AA432" i="6"/>
  <c r="AE432" i="6"/>
  <c r="AI432" i="6"/>
  <c r="AM432" i="6"/>
  <c r="AQ432" i="6"/>
  <c r="AU432" i="6"/>
  <c r="AY432" i="6"/>
  <c r="BC432" i="6"/>
  <c r="BG432" i="6"/>
  <c r="BK432" i="6"/>
  <c r="BO432" i="6"/>
  <c r="BS432" i="6"/>
  <c r="BW432" i="6"/>
  <c r="CA432" i="6"/>
  <c r="H743" i="6"/>
  <c r="H725" i="6"/>
  <c r="H698" i="6"/>
  <c r="H666" i="6"/>
  <c r="L743" i="6"/>
  <c r="L725" i="6"/>
  <c r="L698" i="6"/>
  <c r="L666" i="6"/>
  <c r="P743" i="6"/>
  <c r="P725" i="6"/>
  <c r="P698" i="6"/>
  <c r="P666" i="6"/>
  <c r="T743" i="6"/>
  <c r="T725" i="6"/>
  <c r="T698" i="6"/>
  <c r="T666" i="6"/>
  <c r="X743" i="6"/>
  <c r="X725" i="6"/>
  <c r="X698" i="6"/>
  <c r="X666" i="6"/>
  <c r="AB743" i="6"/>
  <c r="AB725" i="6"/>
  <c r="AB698" i="6"/>
  <c r="AB666" i="6"/>
  <c r="AF743" i="6"/>
  <c r="AF725" i="6"/>
  <c r="AF698" i="6"/>
  <c r="AF666" i="6"/>
  <c r="AJ743" i="6"/>
  <c r="AJ725" i="6"/>
  <c r="AJ698" i="6"/>
  <c r="AJ666" i="6"/>
  <c r="AN743" i="6"/>
  <c r="AN725" i="6"/>
  <c r="AN698" i="6"/>
  <c r="AN666" i="6"/>
  <c r="AR743" i="6"/>
  <c r="AR725" i="6"/>
  <c r="AR698" i="6"/>
  <c r="AR666" i="6"/>
  <c r="AV743" i="6"/>
  <c r="AV725" i="6"/>
  <c r="AV698" i="6"/>
  <c r="AV666" i="6"/>
  <c r="AZ743" i="6"/>
  <c r="AZ725" i="6"/>
  <c r="AZ698" i="6"/>
  <c r="AZ666" i="6"/>
  <c r="BD743" i="6"/>
  <c r="BD725" i="6"/>
  <c r="BD698" i="6"/>
  <c r="BD666" i="6"/>
  <c r="BH743" i="6"/>
  <c r="BH725" i="6"/>
  <c r="BH698" i="6"/>
  <c r="BH666" i="6"/>
  <c r="BL743" i="6"/>
  <c r="BL725" i="6"/>
  <c r="BL698" i="6"/>
  <c r="BL666" i="6"/>
  <c r="BP743" i="6"/>
  <c r="BP725" i="6"/>
  <c r="BP698" i="6"/>
  <c r="BP666" i="6"/>
  <c r="BT743" i="6"/>
  <c r="BT725" i="6"/>
  <c r="BT698" i="6"/>
  <c r="BT666" i="6"/>
  <c r="BX743" i="6"/>
  <c r="BX725" i="6"/>
  <c r="BX698" i="6"/>
  <c r="BX666" i="6"/>
  <c r="CB743" i="6"/>
  <c r="CB725" i="6"/>
  <c r="CB698" i="6"/>
  <c r="CB666" i="6"/>
  <c r="I744" i="6"/>
  <c r="I726" i="6"/>
  <c r="I699" i="6"/>
  <c r="I667" i="6"/>
  <c r="M744" i="6"/>
  <c r="M726" i="6"/>
  <c r="M699" i="6"/>
  <c r="M667" i="6"/>
  <c r="Q744" i="6"/>
  <c r="Q726" i="6"/>
  <c r="Q699" i="6"/>
  <c r="Q667" i="6"/>
  <c r="U744" i="6"/>
  <c r="U726" i="6"/>
  <c r="U699" i="6"/>
  <c r="U667" i="6"/>
  <c r="Y744" i="6"/>
  <c r="Y726" i="6"/>
  <c r="Y699" i="6"/>
  <c r="Y667" i="6"/>
  <c r="AC744" i="6"/>
  <c r="AC726" i="6"/>
  <c r="AC699" i="6"/>
  <c r="AC667" i="6"/>
  <c r="AG744" i="6"/>
  <c r="AG726" i="6"/>
  <c r="AG699" i="6"/>
  <c r="AG667" i="6"/>
  <c r="AK744" i="6"/>
  <c r="AK726" i="6"/>
  <c r="AK699" i="6"/>
  <c r="AK667" i="6"/>
  <c r="AO744" i="6"/>
  <c r="AO726" i="6"/>
  <c r="AO699" i="6"/>
  <c r="AO667" i="6"/>
  <c r="AS744" i="6"/>
  <c r="AS726" i="6"/>
  <c r="AS699" i="6"/>
  <c r="AS667" i="6"/>
  <c r="AW744" i="6"/>
  <c r="AW726" i="6"/>
  <c r="AW699" i="6"/>
  <c r="AW667" i="6"/>
  <c r="BA744" i="6"/>
  <c r="BA726" i="6"/>
  <c r="BA699" i="6"/>
  <c r="BA667" i="6"/>
  <c r="BE744" i="6"/>
  <c r="BE726" i="6"/>
  <c r="BE699" i="6"/>
  <c r="BE667" i="6"/>
  <c r="BI744" i="6"/>
  <c r="BI726" i="6"/>
  <c r="BI699" i="6"/>
  <c r="BI667" i="6"/>
  <c r="BM744" i="6"/>
  <c r="BM726" i="6"/>
  <c r="BM699" i="6"/>
  <c r="BM667" i="6"/>
  <c r="BQ744" i="6"/>
  <c r="BQ726" i="6"/>
  <c r="BQ699" i="6"/>
  <c r="BQ667" i="6"/>
  <c r="BU744" i="6"/>
  <c r="BU726" i="6"/>
  <c r="BU699" i="6"/>
  <c r="BU667" i="6"/>
  <c r="BY744" i="6"/>
  <c r="BY726" i="6"/>
  <c r="BY699" i="6"/>
  <c r="BY667" i="6"/>
  <c r="CC744" i="6"/>
  <c r="CC726" i="6"/>
  <c r="CC699" i="6"/>
  <c r="CC667" i="6"/>
  <c r="J745" i="6"/>
  <c r="J727" i="6"/>
  <c r="J700" i="6"/>
  <c r="N745" i="6"/>
  <c r="N727" i="6"/>
  <c r="N700" i="6"/>
  <c r="R745" i="6"/>
  <c r="R727" i="6"/>
  <c r="R700" i="6"/>
  <c r="V745" i="6"/>
  <c r="V727" i="6"/>
  <c r="V700" i="6"/>
  <c r="Z745" i="6"/>
  <c r="Z727" i="6"/>
  <c r="Z700" i="6"/>
  <c r="AD745" i="6"/>
  <c r="AD727" i="6"/>
  <c r="AD700" i="6"/>
  <c r="AH745" i="6"/>
  <c r="AH727" i="6"/>
  <c r="AH700" i="6"/>
  <c r="AL745" i="6"/>
  <c r="AL727" i="6"/>
  <c r="AL700" i="6"/>
  <c r="AP745" i="6"/>
  <c r="AP727" i="6"/>
  <c r="AP700" i="6"/>
  <c r="AT745" i="6"/>
  <c r="AT727" i="6"/>
  <c r="AT700" i="6"/>
  <c r="AX745" i="6"/>
  <c r="AX727" i="6"/>
  <c r="AX700" i="6"/>
  <c r="BB745" i="6"/>
  <c r="BB727" i="6"/>
  <c r="BB700" i="6"/>
  <c r="BF745" i="6"/>
  <c r="BF727" i="6"/>
  <c r="BF700" i="6"/>
  <c r="BJ745" i="6"/>
  <c r="BJ727" i="6"/>
  <c r="BJ700" i="6"/>
  <c r="BN745" i="6"/>
  <c r="BN727" i="6"/>
  <c r="BN700" i="6"/>
  <c r="BR745" i="6"/>
  <c r="BR727" i="6"/>
  <c r="BR700" i="6"/>
  <c r="BV745" i="6"/>
  <c r="BV727" i="6"/>
  <c r="BV700" i="6"/>
  <c r="BZ745" i="6"/>
  <c r="BZ727" i="6"/>
  <c r="BZ700" i="6"/>
  <c r="G746" i="6"/>
  <c r="G728" i="6"/>
  <c r="G701" i="6"/>
  <c r="G669" i="6"/>
  <c r="K746" i="6"/>
  <c r="K728" i="6"/>
  <c r="K701" i="6"/>
  <c r="O746" i="6"/>
  <c r="O728" i="6"/>
  <c r="O701" i="6"/>
  <c r="S746" i="6"/>
  <c r="S728" i="6"/>
  <c r="S701" i="6"/>
  <c r="W746" i="6"/>
  <c r="W728" i="6"/>
  <c r="W701" i="6"/>
  <c r="AA746" i="6"/>
  <c r="AA728" i="6"/>
  <c r="AA701" i="6"/>
  <c r="AE746" i="6"/>
  <c r="AE728" i="6"/>
  <c r="AE701" i="6"/>
  <c r="AI746" i="6"/>
  <c r="AI728" i="6"/>
  <c r="AI701" i="6"/>
  <c r="AM746" i="6"/>
  <c r="AM728" i="6"/>
  <c r="AM701" i="6"/>
  <c r="AQ746" i="6"/>
  <c r="AQ728" i="6"/>
  <c r="AQ701" i="6"/>
  <c r="AU746" i="6"/>
  <c r="AU728" i="6"/>
  <c r="AU701" i="6"/>
  <c r="AY746" i="6"/>
  <c r="AY728" i="6"/>
  <c r="AY701" i="6"/>
  <c r="BC746" i="6"/>
  <c r="BC728" i="6"/>
  <c r="BC701" i="6"/>
  <c r="BG746" i="6"/>
  <c r="BG728" i="6"/>
  <c r="BG701" i="6"/>
  <c r="BK746" i="6"/>
  <c r="BK728" i="6"/>
  <c r="BK701" i="6"/>
  <c r="BO746" i="6"/>
  <c r="BO728" i="6"/>
  <c r="BO701" i="6"/>
  <c r="BS746" i="6"/>
  <c r="BS728" i="6"/>
  <c r="BS701" i="6"/>
  <c r="BW746" i="6"/>
  <c r="BW728" i="6"/>
  <c r="BW701" i="6"/>
  <c r="CA746" i="6"/>
  <c r="CA728" i="6"/>
  <c r="CA701" i="6"/>
  <c r="I748" i="6"/>
  <c r="I730" i="6"/>
  <c r="I703" i="6"/>
  <c r="I671" i="6"/>
  <c r="M748" i="6"/>
  <c r="M730" i="6"/>
  <c r="M703" i="6"/>
  <c r="M671" i="6"/>
  <c r="Q748" i="6"/>
  <c r="Q730" i="6"/>
  <c r="Q703" i="6"/>
  <c r="Q671" i="6"/>
  <c r="U748" i="6"/>
  <c r="U730" i="6"/>
  <c r="U703" i="6"/>
  <c r="U671" i="6"/>
  <c r="Y748" i="6"/>
  <c r="Y730" i="6"/>
  <c r="Y703" i="6"/>
  <c r="Y671" i="6"/>
  <c r="AC748" i="6"/>
  <c r="AC730" i="6"/>
  <c r="AC703" i="6"/>
  <c r="AC671" i="6"/>
  <c r="AG748" i="6"/>
  <c r="AG730" i="6"/>
  <c r="AG703" i="6"/>
  <c r="AG671" i="6"/>
  <c r="AK748" i="6"/>
  <c r="AK730" i="6"/>
  <c r="AK703" i="6"/>
  <c r="AK671" i="6"/>
  <c r="AO748" i="6"/>
  <c r="AO730" i="6"/>
  <c r="AO703" i="6"/>
  <c r="AO671" i="6"/>
  <c r="AS748" i="6"/>
  <c r="AS730" i="6"/>
  <c r="AS703" i="6"/>
  <c r="AS671" i="6"/>
  <c r="AW748" i="6"/>
  <c r="AW730" i="6"/>
  <c r="AW703" i="6"/>
  <c r="AW671" i="6"/>
  <c r="BA748" i="6"/>
  <c r="BA730" i="6"/>
  <c r="BA703" i="6"/>
  <c r="BA671" i="6"/>
  <c r="BE748" i="6"/>
  <c r="BE730" i="6"/>
  <c r="BE703" i="6"/>
  <c r="BE671" i="6"/>
  <c r="BI748" i="6"/>
  <c r="BI730" i="6"/>
  <c r="BI703" i="6"/>
  <c r="BI671" i="6"/>
  <c r="BM748" i="6"/>
  <c r="BM730" i="6"/>
  <c r="BM703" i="6"/>
  <c r="BM671" i="6"/>
  <c r="BQ748" i="6"/>
  <c r="BQ730" i="6"/>
  <c r="BQ703" i="6"/>
  <c r="BQ671" i="6"/>
  <c r="BU748" i="6"/>
  <c r="BU730" i="6"/>
  <c r="BU703" i="6"/>
  <c r="BU671" i="6"/>
  <c r="BY748" i="6"/>
  <c r="BY730" i="6"/>
  <c r="BY703" i="6"/>
  <c r="BY671" i="6"/>
  <c r="CC748" i="6"/>
  <c r="CC730" i="6"/>
  <c r="CC703" i="6"/>
  <c r="CC671" i="6"/>
  <c r="J750" i="6"/>
  <c r="J732" i="6"/>
  <c r="J704" i="6"/>
  <c r="N750" i="6"/>
  <c r="N732" i="6"/>
  <c r="N704" i="6"/>
  <c r="R750" i="6"/>
  <c r="R732" i="6"/>
  <c r="R704" i="6"/>
  <c r="V750" i="6"/>
  <c r="V732" i="6"/>
  <c r="V704" i="6"/>
  <c r="Z750" i="6"/>
  <c r="Z732" i="6"/>
  <c r="Z704" i="6"/>
  <c r="AD750" i="6"/>
  <c r="AD732" i="6"/>
  <c r="AD704" i="6"/>
  <c r="AH750" i="6"/>
  <c r="AH732" i="6"/>
  <c r="AH704" i="6"/>
  <c r="AL750" i="6"/>
  <c r="AL732" i="6"/>
  <c r="AL704" i="6"/>
  <c r="AP750" i="6"/>
  <c r="AP732" i="6"/>
  <c r="AP704" i="6"/>
  <c r="AT750" i="6"/>
  <c r="AT732" i="6"/>
  <c r="AT704" i="6"/>
  <c r="AX750" i="6"/>
  <c r="AX732" i="6"/>
  <c r="AX704" i="6"/>
  <c r="BB750" i="6"/>
  <c r="BB732" i="6"/>
  <c r="BB704" i="6"/>
  <c r="BF750" i="6"/>
  <c r="BF732" i="6"/>
  <c r="BF704" i="6"/>
  <c r="BJ750" i="6"/>
  <c r="BJ732" i="6"/>
  <c r="BJ704" i="6"/>
  <c r="BN750" i="6"/>
  <c r="BN732" i="6"/>
  <c r="BN704" i="6"/>
  <c r="BR750" i="6"/>
  <c r="BR732" i="6"/>
  <c r="BR704" i="6"/>
  <c r="BV750" i="6"/>
  <c r="BV732" i="6"/>
  <c r="BV704" i="6"/>
  <c r="BZ750" i="6"/>
  <c r="BZ732" i="6"/>
  <c r="BZ704" i="6"/>
  <c r="I654" i="6"/>
  <c r="I655" i="6" s="1"/>
  <c r="M654" i="6"/>
  <c r="M655" i="6" s="1"/>
  <c r="Q654" i="6"/>
  <c r="Q655" i="6" s="1"/>
  <c r="Y654" i="6"/>
  <c r="Y655" i="6" s="1"/>
  <c r="AC654" i="6"/>
  <c r="AC655" i="6" s="1"/>
  <c r="AG654" i="6"/>
  <c r="AG655" i="6" s="1"/>
  <c r="AO654" i="6"/>
  <c r="AO655" i="6" s="1"/>
  <c r="AS654" i="6"/>
  <c r="AS655" i="6" s="1"/>
  <c r="AW654" i="6"/>
  <c r="AW655" i="6" s="1"/>
  <c r="BA654" i="6"/>
  <c r="BA655" i="6" s="1"/>
  <c r="BE654" i="6"/>
  <c r="BE655" i="6" s="1"/>
  <c r="BI654" i="6"/>
  <c r="BI655" i="6" s="1"/>
  <c r="BM654" i="6"/>
  <c r="BM655" i="6" s="1"/>
  <c r="BQ654" i="6"/>
  <c r="BQ655" i="6" s="1"/>
  <c r="BU654" i="6"/>
  <c r="BU655" i="6" s="1"/>
  <c r="CC654" i="6"/>
  <c r="CC655" i="6" s="1"/>
  <c r="I702" i="6"/>
  <c r="I670" i="6"/>
  <c r="M702" i="6"/>
  <c r="M670" i="6"/>
  <c r="Q670" i="6"/>
  <c r="U702" i="6"/>
  <c r="U670" i="6"/>
  <c r="Y702" i="6"/>
  <c r="Y670" i="6"/>
  <c r="AC702" i="6"/>
  <c r="AC670" i="6"/>
  <c r="AG670" i="6"/>
  <c r="AK702" i="6"/>
  <c r="AK670" i="6"/>
  <c r="AO702" i="6"/>
  <c r="AO670" i="6"/>
  <c r="AS702" i="6"/>
  <c r="AS670" i="6"/>
  <c r="AW670" i="6"/>
  <c r="BA702" i="6"/>
  <c r="BA670" i="6"/>
  <c r="BE702" i="6"/>
  <c r="BE670" i="6"/>
  <c r="BI702" i="6"/>
  <c r="BI670" i="6"/>
  <c r="BM670" i="6"/>
  <c r="BQ670" i="6"/>
  <c r="BU670" i="6"/>
  <c r="BY670" i="6"/>
  <c r="CC670" i="6"/>
  <c r="H775" i="6"/>
  <c r="H769" i="6"/>
  <c r="H763" i="6"/>
  <c r="L775" i="6"/>
  <c r="L720" i="6"/>
  <c r="P775" i="6"/>
  <c r="T775" i="6"/>
  <c r="T720" i="6"/>
  <c r="X775" i="6"/>
  <c r="X769" i="6"/>
  <c r="X763" i="6"/>
  <c r="AB775" i="6"/>
  <c r="AB720" i="6"/>
  <c r="AF775" i="6"/>
  <c r="AJ775" i="6"/>
  <c r="AJ720" i="6"/>
  <c r="AN775" i="6"/>
  <c r="AR775" i="6"/>
  <c r="AR720" i="6"/>
  <c r="AV775" i="6"/>
  <c r="AZ775" i="6"/>
  <c r="AZ763" i="6"/>
  <c r="AZ769" i="6"/>
  <c r="AZ720" i="6"/>
  <c r="BD775" i="6"/>
  <c r="BH775" i="6"/>
  <c r="BH769" i="6"/>
  <c r="BH763" i="6"/>
  <c r="BH720" i="6"/>
  <c r="BL775" i="6"/>
  <c r="BL769" i="6"/>
  <c r="BL763" i="6"/>
  <c r="BP775" i="6"/>
  <c r="BP720" i="6"/>
  <c r="BT775" i="6"/>
  <c r="BX775" i="6"/>
  <c r="BX720" i="6"/>
  <c r="CB775" i="6"/>
  <c r="CB763" i="6"/>
  <c r="CB769" i="6"/>
  <c r="CA671" i="6"/>
  <c r="J422" i="6"/>
  <c r="N422" i="6"/>
  <c r="V422" i="6"/>
  <c r="Z422" i="6"/>
  <c r="AD422" i="6"/>
  <c r="AH422" i="6"/>
  <c r="AL422" i="6"/>
  <c r="AT422" i="6"/>
  <c r="AX422" i="6"/>
  <c r="BB422" i="6"/>
  <c r="BF422" i="6"/>
  <c r="BJ422" i="6"/>
  <c r="BR422" i="6"/>
  <c r="BV422" i="6"/>
  <c r="BZ422" i="6"/>
  <c r="G423" i="6"/>
  <c r="O423" i="6"/>
  <c r="S423" i="6"/>
  <c r="W423" i="6"/>
  <c r="AE423" i="6"/>
  <c r="AI423" i="6"/>
  <c r="AM423" i="6"/>
  <c r="AQ423" i="6"/>
  <c r="AU423" i="6"/>
  <c r="AY423" i="6"/>
  <c r="BC423" i="6"/>
  <c r="BG423" i="6"/>
  <c r="BK423" i="6"/>
  <c r="BO423" i="6"/>
  <c r="BW423" i="6"/>
  <c r="CA423" i="6"/>
  <c r="I425" i="6"/>
  <c r="M425" i="6"/>
  <c r="Q425" i="6"/>
  <c r="U425" i="6"/>
  <c r="Y425" i="6"/>
  <c r="AC425" i="6"/>
  <c r="AG425" i="6"/>
  <c r="AO425" i="6"/>
  <c r="AS425" i="6"/>
  <c r="AW425" i="6"/>
  <c r="BA425" i="6"/>
  <c r="BM425" i="6"/>
  <c r="BQ425" i="6"/>
  <c r="J426" i="6"/>
  <c r="N426" i="6"/>
  <c r="R426" i="6"/>
  <c r="Z426" i="6"/>
  <c r="AD426" i="6"/>
  <c r="AH426" i="6"/>
  <c r="AL426" i="6"/>
  <c r="AP426" i="6"/>
  <c r="AT426" i="6"/>
  <c r="AX426" i="6"/>
  <c r="BB426" i="6"/>
  <c r="BF426" i="6"/>
  <c r="BJ426" i="6"/>
  <c r="BR426" i="6"/>
  <c r="BV426" i="6"/>
  <c r="BZ426" i="6"/>
  <c r="G427" i="6"/>
  <c r="K427" i="6"/>
  <c r="O427" i="6"/>
  <c r="S427" i="6"/>
  <c r="W427" i="6"/>
  <c r="AI427" i="6"/>
  <c r="AM427" i="6"/>
  <c r="AQ427" i="6"/>
  <c r="AY427" i="6"/>
  <c r="BC427" i="6"/>
  <c r="BG427" i="6"/>
  <c r="BK427" i="6"/>
  <c r="BW427" i="6"/>
  <c r="CA427" i="6"/>
  <c r="M429" i="6"/>
  <c r="Q429" i="6"/>
  <c r="U429" i="6"/>
  <c r="Y429" i="6"/>
  <c r="AC429" i="6"/>
  <c r="AG429" i="6"/>
  <c r="AK429" i="6"/>
  <c r="AO429" i="6"/>
  <c r="AS429" i="6"/>
  <c r="AW429" i="6"/>
  <c r="BA429" i="6"/>
  <c r="BM429" i="6"/>
  <c r="BQ429" i="6"/>
  <c r="BU429" i="6"/>
  <c r="J430" i="6"/>
  <c r="N430" i="6"/>
  <c r="R430" i="6"/>
  <c r="Z430" i="6"/>
  <c r="AD430" i="6"/>
  <c r="AH430" i="6"/>
  <c r="AL430" i="6"/>
  <c r="AT430" i="6"/>
  <c r="AX430" i="6"/>
  <c r="BB430" i="6"/>
  <c r="BF430" i="6"/>
  <c r="BJ430" i="6"/>
  <c r="BR430" i="6"/>
  <c r="BV430" i="6"/>
  <c r="BZ430" i="6"/>
  <c r="G431" i="6"/>
  <c r="K431" i="6"/>
  <c r="O431" i="6"/>
  <c r="S431" i="6"/>
  <c r="W431" i="6"/>
  <c r="AA431" i="6"/>
  <c r="AI431" i="6"/>
  <c r="AM431" i="6"/>
  <c r="AQ431" i="6"/>
  <c r="AY431" i="6"/>
  <c r="BC431" i="6"/>
  <c r="BG431" i="6"/>
  <c r="BK431" i="6"/>
  <c r="BO431" i="6"/>
  <c r="BW431" i="6"/>
  <c r="CA431" i="6"/>
  <c r="M433" i="6"/>
  <c r="Q433" i="6"/>
  <c r="U433" i="6"/>
  <c r="Y433" i="6"/>
  <c r="AC433" i="6"/>
  <c r="AG433" i="6"/>
  <c r="AK433" i="6"/>
  <c r="AO433" i="6"/>
  <c r="AS433" i="6"/>
  <c r="AW433" i="6"/>
  <c r="BA433" i="6"/>
  <c r="BM433" i="6"/>
  <c r="BQ433" i="6"/>
  <c r="BU433" i="6"/>
  <c r="I743" i="6"/>
  <c r="I725" i="6"/>
  <c r="I698" i="6"/>
  <c r="I666" i="6"/>
  <c r="M743" i="6"/>
  <c r="M725" i="6"/>
  <c r="M698" i="6"/>
  <c r="M666" i="6"/>
  <c r="Q743" i="6"/>
  <c r="Q725" i="6"/>
  <c r="Q698" i="6"/>
  <c r="Q666" i="6"/>
  <c r="U743" i="6"/>
  <c r="U725" i="6"/>
  <c r="U698" i="6"/>
  <c r="U666" i="6"/>
  <c r="Y743" i="6"/>
  <c r="Y725" i="6"/>
  <c r="Y698" i="6"/>
  <c r="Y666" i="6"/>
  <c r="AC743" i="6"/>
  <c r="AC725" i="6"/>
  <c r="AC698" i="6"/>
  <c r="AC666" i="6"/>
  <c r="AG743" i="6"/>
  <c r="AG725" i="6"/>
  <c r="AG698" i="6"/>
  <c r="AG666" i="6"/>
  <c r="AK743" i="6"/>
  <c r="AK725" i="6"/>
  <c r="AK698" i="6"/>
  <c r="AK666" i="6"/>
  <c r="AO743" i="6"/>
  <c r="AO725" i="6"/>
  <c r="AO698" i="6"/>
  <c r="AO666" i="6"/>
  <c r="AS743" i="6"/>
  <c r="AS725" i="6"/>
  <c r="AS698" i="6"/>
  <c r="AS666" i="6"/>
  <c r="AW743" i="6"/>
  <c r="AW725" i="6"/>
  <c r="AW698" i="6"/>
  <c r="AW666" i="6"/>
  <c r="BA743" i="6"/>
  <c r="BA725" i="6"/>
  <c r="BA698" i="6"/>
  <c r="BA666" i="6"/>
  <c r="BE743" i="6"/>
  <c r="BE725" i="6"/>
  <c r="BE698" i="6"/>
  <c r="BE666" i="6"/>
  <c r="BI743" i="6"/>
  <c r="BI725" i="6"/>
  <c r="BI698" i="6"/>
  <c r="BI666" i="6"/>
  <c r="BM743" i="6"/>
  <c r="BM725" i="6"/>
  <c r="BM698" i="6"/>
  <c r="BM666" i="6"/>
  <c r="BQ743" i="6"/>
  <c r="BQ725" i="6"/>
  <c r="BQ698" i="6"/>
  <c r="BQ666" i="6"/>
  <c r="BU743" i="6"/>
  <c r="BU725" i="6"/>
  <c r="BU698" i="6"/>
  <c r="BU666" i="6"/>
  <c r="BY743" i="6"/>
  <c r="BY725" i="6"/>
  <c r="BY698" i="6"/>
  <c r="BY666" i="6"/>
  <c r="CC743" i="6"/>
  <c r="CC725" i="6"/>
  <c r="CC698" i="6"/>
  <c r="CC666" i="6"/>
  <c r="J744" i="6"/>
  <c r="J726" i="6"/>
  <c r="J699" i="6"/>
  <c r="N744" i="6"/>
  <c r="N726" i="6"/>
  <c r="N699" i="6"/>
  <c r="R744" i="6"/>
  <c r="R726" i="6"/>
  <c r="R699" i="6"/>
  <c r="V744" i="6"/>
  <c r="V726" i="6"/>
  <c r="V699" i="6"/>
  <c r="Z744" i="6"/>
  <c r="Z726" i="6"/>
  <c r="Z699" i="6"/>
  <c r="AD744" i="6"/>
  <c r="AD726" i="6"/>
  <c r="AD699" i="6"/>
  <c r="AH744" i="6"/>
  <c r="AH726" i="6"/>
  <c r="AH699" i="6"/>
  <c r="AL744" i="6"/>
  <c r="AL726" i="6"/>
  <c r="AL699" i="6"/>
  <c r="AP744" i="6"/>
  <c r="AP726" i="6"/>
  <c r="AP699" i="6"/>
  <c r="AT744" i="6"/>
  <c r="AT726" i="6"/>
  <c r="AT699" i="6"/>
  <c r="AX744" i="6"/>
  <c r="AX726" i="6"/>
  <c r="AX699" i="6"/>
  <c r="BB744" i="6"/>
  <c r="BB726" i="6"/>
  <c r="BB699" i="6"/>
  <c r="BF744" i="6"/>
  <c r="BF726" i="6"/>
  <c r="BF699" i="6"/>
  <c r="BJ744" i="6"/>
  <c r="BJ726" i="6"/>
  <c r="BJ699" i="6"/>
  <c r="BN744" i="6"/>
  <c r="BN726" i="6"/>
  <c r="BN699" i="6"/>
  <c r="BR744" i="6"/>
  <c r="BR726" i="6"/>
  <c r="BR699" i="6"/>
  <c r="BV744" i="6"/>
  <c r="BV726" i="6"/>
  <c r="BV699" i="6"/>
  <c r="BZ744" i="6"/>
  <c r="BZ726" i="6"/>
  <c r="BZ699" i="6"/>
  <c r="G745" i="6"/>
  <c r="G727" i="6"/>
  <c r="G700" i="6"/>
  <c r="K745" i="6"/>
  <c r="K727" i="6"/>
  <c r="K700" i="6"/>
  <c r="O745" i="6"/>
  <c r="O727" i="6"/>
  <c r="O700" i="6"/>
  <c r="S745" i="6"/>
  <c r="S727" i="6"/>
  <c r="S700" i="6"/>
  <c r="W745" i="6"/>
  <c r="W727" i="6"/>
  <c r="W700" i="6"/>
  <c r="AA745" i="6"/>
  <c r="AA727" i="6"/>
  <c r="AA700" i="6"/>
  <c r="AE745" i="6"/>
  <c r="AE727" i="6"/>
  <c r="AE700" i="6"/>
  <c r="AI745" i="6"/>
  <c r="AI727" i="6"/>
  <c r="AI700" i="6"/>
  <c r="AM745" i="6"/>
  <c r="AM727" i="6"/>
  <c r="AM700" i="6"/>
  <c r="AQ745" i="6"/>
  <c r="AQ727" i="6"/>
  <c r="AQ700" i="6"/>
  <c r="AU745" i="6"/>
  <c r="AU727" i="6"/>
  <c r="AU700" i="6"/>
  <c r="AY745" i="6"/>
  <c r="AY727" i="6"/>
  <c r="AY700" i="6"/>
  <c r="BC745" i="6"/>
  <c r="BC727" i="6"/>
  <c r="BC700" i="6"/>
  <c r="BG745" i="6"/>
  <c r="BG727" i="6"/>
  <c r="BG700" i="6"/>
  <c r="BK745" i="6"/>
  <c r="BK727" i="6"/>
  <c r="BK700" i="6"/>
  <c r="BO745" i="6"/>
  <c r="BO727" i="6"/>
  <c r="BO700" i="6"/>
  <c r="BS745" i="6"/>
  <c r="BS727" i="6"/>
  <c r="BS700" i="6"/>
  <c r="BW745" i="6"/>
  <c r="BW727" i="6"/>
  <c r="BW700" i="6"/>
  <c r="CA745" i="6"/>
  <c r="CA727" i="6"/>
  <c r="CA700" i="6"/>
  <c r="H746" i="6"/>
  <c r="H728" i="6"/>
  <c r="H701" i="6"/>
  <c r="H669" i="6"/>
  <c r="L746" i="6"/>
  <c r="L728" i="6"/>
  <c r="L701" i="6"/>
  <c r="L669" i="6"/>
  <c r="P746" i="6"/>
  <c r="P728" i="6"/>
  <c r="P701" i="6"/>
  <c r="P669" i="6"/>
  <c r="T746" i="6"/>
  <c r="T728" i="6"/>
  <c r="T701" i="6"/>
  <c r="T669" i="6"/>
  <c r="X746" i="6"/>
  <c r="X728" i="6"/>
  <c r="X701" i="6"/>
  <c r="X669" i="6"/>
  <c r="AB746" i="6"/>
  <c r="AB728" i="6"/>
  <c r="AB701" i="6"/>
  <c r="AB669" i="6"/>
  <c r="AF746" i="6"/>
  <c r="AF728" i="6"/>
  <c r="AF701" i="6"/>
  <c r="AF669" i="6"/>
  <c r="AJ746" i="6"/>
  <c r="AJ728" i="6"/>
  <c r="AJ701" i="6"/>
  <c r="AJ669" i="6"/>
  <c r="AN746" i="6"/>
  <c r="AN728" i="6"/>
  <c r="AN701" i="6"/>
  <c r="AN669" i="6"/>
  <c r="AR746" i="6"/>
  <c r="AR728" i="6"/>
  <c r="AR701" i="6"/>
  <c r="AR669" i="6"/>
  <c r="AV746" i="6"/>
  <c r="AV728" i="6"/>
  <c r="AV701" i="6"/>
  <c r="AV669" i="6"/>
  <c r="AZ746" i="6"/>
  <c r="AZ728" i="6"/>
  <c r="AZ701" i="6"/>
  <c r="AZ669" i="6"/>
  <c r="BD746" i="6"/>
  <c r="BD728" i="6"/>
  <c r="BD701" i="6"/>
  <c r="BD669" i="6"/>
  <c r="BH746" i="6"/>
  <c r="BH728" i="6"/>
  <c r="BH701" i="6"/>
  <c r="BH669" i="6"/>
  <c r="BL746" i="6"/>
  <c r="BL728" i="6"/>
  <c r="BL701" i="6"/>
  <c r="BL669" i="6"/>
  <c r="BP746" i="6"/>
  <c r="BP728" i="6"/>
  <c r="BP701" i="6"/>
  <c r="BP669" i="6"/>
  <c r="BT746" i="6"/>
  <c r="BT728" i="6"/>
  <c r="BT701" i="6"/>
  <c r="BT669" i="6"/>
  <c r="BX746" i="6"/>
  <c r="BX728" i="6"/>
  <c r="BX701" i="6"/>
  <c r="BX669" i="6"/>
  <c r="CB746" i="6"/>
  <c r="CB728" i="6"/>
  <c r="CB701" i="6"/>
  <c r="CB669" i="6"/>
  <c r="J748" i="6"/>
  <c r="J730" i="6"/>
  <c r="J703" i="6"/>
  <c r="N748" i="6"/>
  <c r="N730" i="6"/>
  <c r="N703" i="6"/>
  <c r="R748" i="6"/>
  <c r="R730" i="6"/>
  <c r="R703" i="6"/>
  <c r="V748" i="6"/>
  <c r="V730" i="6"/>
  <c r="V703" i="6"/>
  <c r="Z748" i="6"/>
  <c r="Z730" i="6"/>
  <c r="Z703" i="6"/>
  <c r="AD748" i="6"/>
  <c r="AD730" i="6"/>
  <c r="AD703" i="6"/>
  <c r="AH748" i="6"/>
  <c r="AH730" i="6"/>
  <c r="AH703" i="6"/>
  <c r="AL748" i="6"/>
  <c r="AL730" i="6"/>
  <c r="AL703" i="6"/>
  <c r="AP748" i="6"/>
  <c r="AP730" i="6"/>
  <c r="AP703" i="6"/>
  <c r="AT748" i="6"/>
  <c r="AT730" i="6"/>
  <c r="AT703" i="6"/>
  <c r="AX748" i="6"/>
  <c r="AX730" i="6"/>
  <c r="AX703" i="6"/>
  <c r="BB748" i="6"/>
  <c r="BB730" i="6"/>
  <c r="BB703" i="6"/>
  <c r="BF748" i="6"/>
  <c r="BF730" i="6"/>
  <c r="BF703" i="6"/>
  <c r="BJ748" i="6"/>
  <c r="BJ730" i="6"/>
  <c r="BJ703" i="6"/>
  <c r="BN748" i="6"/>
  <c r="BN730" i="6"/>
  <c r="BN703" i="6"/>
  <c r="BR748" i="6"/>
  <c r="BR730" i="6"/>
  <c r="BR703" i="6"/>
  <c r="BV748" i="6"/>
  <c r="BV730" i="6"/>
  <c r="BV703" i="6"/>
  <c r="BZ748" i="6"/>
  <c r="BZ730" i="6"/>
  <c r="BZ703" i="6"/>
  <c r="G750" i="6"/>
  <c r="G732" i="6"/>
  <c r="G704" i="6"/>
  <c r="K750" i="6"/>
  <c r="K732" i="6"/>
  <c r="K704" i="6"/>
  <c r="O750" i="6"/>
  <c r="O732" i="6"/>
  <c r="O704" i="6"/>
  <c r="S750" i="6"/>
  <c r="S732" i="6"/>
  <c r="S704" i="6"/>
  <c r="W750" i="6"/>
  <c r="W732" i="6"/>
  <c r="W704" i="6"/>
  <c r="AA750" i="6"/>
  <c r="AA732" i="6"/>
  <c r="AA704" i="6"/>
  <c r="AE750" i="6"/>
  <c r="AE732" i="6"/>
  <c r="AE704" i="6"/>
  <c r="AI750" i="6"/>
  <c r="AI732" i="6"/>
  <c r="AI704" i="6"/>
  <c r="AM750" i="6"/>
  <c r="AM732" i="6"/>
  <c r="AM704" i="6"/>
  <c r="AQ750" i="6"/>
  <c r="AQ732" i="6"/>
  <c r="AQ704" i="6"/>
  <c r="AU750" i="6"/>
  <c r="AU732" i="6"/>
  <c r="AU704" i="6"/>
  <c r="AY750" i="6"/>
  <c r="AY732" i="6"/>
  <c r="AY704" i="6"/>
  <c r="BC750" i="6"/>
  <c r="BC732" i="6"/>
  <c r="BC704" i="6"/>
  <c r="BG750" i="6"/>
  <c r="BG732" i="6"/>
  <c r="BG704" i="6"/>
  <c r="BK750" i="6"/>
  <c r="BK732" i="6"/>
  <c r="BK704" i="6"/>
  <c r="BO750" i="6"/>
  <c r="BO732" i="6"/>
  <c r="BO704" i="6"/>
  <c r="BS750" i="6"/>
  <c r="BS732" i="6"/>
  <c r="BS704" i="6"/>
  <c r="BW750" i="6"/>
  <c r="BW732" i="6"/>
  <c r="BW704" i="6"/>
  <c r="CA750" i="6"/>
  <c r="CA732" i="6"/>
  <c r="CA704" i="6"/>
  <c r="J702" i="6"/>
  <c r="N702" i="6"/>
  <c r="R702" i="6"/>
  <c r="Z702" i="6"/>
  <c r="AD702" i="6"/>
  <c r="AH702" i="6"/>
  <c r="AP702" i="6"/>
  <c r="AT702" i="6"/>
  <c r="AX702" i="6"/>
  <c r="BF702" i="6"/>
  <c r="BJ702" i="6"/>
  <c r="BR702" i="6"/>
  <c r="BZ702" i="6"/>
  <c r="M775" i="6"/>
  <c r="M720" i="6"/>
  <c r="U769" i="6"/>
  <c r="U763" i="6"/>
  <c r="U720" i="6"/>
  <c r="Y775" i="6"/>
  <c r="Y720" i="6"/>
  <c r="AG775" i="6"/>
  <c r="AG720" i="6"/>
  <c r="AK775" i="6"/>
  <c r="AK720" i="6"/>
  <c r="AO775" i="6"/>
  <c r="AO720" i="6"/>
  <c r="AW769" i="6"/>
  <c r="AW775" i="6"/>
  <c r="AW763" i="6"/>
  <c r="AW720" i="6"/>
  <c r="BA769" i="6"/>
  <c r="BA763" i="6"/>
  <c r="BA775" i="6"/>
  <c r="BA720" i="6"/>
  <c r="BE775" i="6"/>
  <c r="BE720" i="6"/>
  <c r="BM775" i="6"/>
  <c r="BM720" i="6"/>
  <c r="BQ775" i="6"/>
  <c r="BQ720" i="6"/>
  <c r="BU775" i="6"/>
  <c r="BU720" i="6"/>
  <c r="BY775" i="6"/>
  <c r="BY720" i="6"/>
  <c r="CC775" i="6"/>
  <c r="CC769" i="6"/>
  <c r="CC763" i="6"/>
  <c r="CC720" i="6"/>
  <c r="CA668" i="6"/>
  <c r="G422" i="6"/>
  <c r="K422" i="6"/>
  <c r="O422" i="6"/>
  <c r="S422" i="6"/>
  <c r="W422" i="6"/>
  <c r="AA422" i="6"/>
  <c r="AE422" i="6"/>
  <c r="AI422" i="6"/>
  <c r="AM422" i="6"/>
  <c r="AM434" i="6" s="1"/>
  <c r="AQ422" i="6"/>
  <c r="AU422" i="6"/>
  <c r="AY422" i="6"/>
  <c r="BC422" i="6"/>
  <c r="BG422" i="6"/>
  <c r="BK422" i="6"/>
  <c r="BS422" i="6"/>
  <c r="BW422" i="6"/>
  <c r="CA422" i="6"/>
  <c r="M424" i="6"/>
  <c r="Q424" i="6"/>
  <c r="U424" i="6"/>
  <c r="Y424" i="6"/>
  <c r="AC424" i="6"/>
  <c r="AG424" i="6"/>
  <c r="AK424" i="6"/>
  <c r="AO424" i="6"/>
  <c r="AS424" i="6"/>
  <c r="AW424" i="6"/>
  <c r="BA424" i="6"/>
  <c r="BI424" i="6"/>
  <c r="BM424" i="6"/>
  <c r="BQ424" i="6"/>
  <c r="BY424" i="6"/>
  <c r="CC424" i="6"/>
  <c r="J425" i="6"/>
  <c r="N425" i="6"/>
  <c r="R425" i="6"/>
  <c r="V425" i="6"/>
  <c r="Z425" i="6"/>
  <c r="AD425" i="6"/>
  <c r="AH425" i="6"/>
  <c r="AL425" i="6"/>
  <c r="AP425" i="6"/>
  <c r="AT425" i="6"/>
  <c r="AX425" i="6"/>
  <c r="BB425" i="6"/>
  <c r="BF425" i="6"/>
  <c r="BJ425" i="6"/>
  <c r="BN425" i="6"/>
  <c r="BR425" i="6"/>
  <c r="BZ425" i="6"/>
  <c r="G426" i="6"/>
  <c r="K426" i="6"/>
  <c r="O426" i="6"/>
  <c r="S426" i="6"/>
  <c r="W426" i="6"/>
  <c r="AA426" i="6"/>
  <c r="AE426" i="6"/>
  <c r="AI426" i="6"/>
  <c r="AM426" i="6"/>
  <c r="AQ426" i="6"/>
  <c r="AU426" i="6"/>
  <c r="AY426" i="6"/>
  <c r="BC426" i="6"/>
  <c r="BG426" i="6"/>
  <c r="BK426" i="6"/>
  <c r="BO426" i="6"/>
  <c r="BS426" i="6"/>
  <c r="BW426" i="6"/>
  <c r="CA426" i="6"/>
  <c r="I428" i="6"/>
  <c r="M428" i="6"/>
  <c r="Q428" i="6"/>
  <c r="U428" i="6"/>
  <c r="Y428" i="6"/>
  <c r="AC428" i="6"/>
  <c r="AG428" i="6"/>
  <c r="AK428" i="6"/>
  <c r="AO428" i="6"/>
  <c r="AS428" i="6"/>
  <c r="AW428" i="6"/>
  <c r="BA428" i="6"/>
  <c r="BE428" i="6"/>
  <c r="BI428" i="6"/>
  <c r="BM428" i="6"/>
  <c r="BQ428" i="6"/>
  <c r="BU428" i="6"/>
  <c r="BY428" i="6"/>
  <c r="CC428" i="6"/>
  <c r="J429" i="6"/>
  <c r="N429" i="6"/>
  <c r="R429" i="6"/>
  <c r="V429" i="6"/>
  <c r="Z429" i="6"/>
  <c r="AD429" i="6"/>
  <c r="AH429" i="6"/>
  <c r="AL429" i="6"/>
  <c r="AP429" i="6"/>
  <c r="AT429" i="6"/>
  <c r="AX429" i="6"/>
  <c r="BB429" i="6"/>
  <c r="BF429" i="6"/>
  <c r="BJ429" i="6"/>
  <c r="BN429" i="6"/>
  <c r="BR429" i="6"/>
  <c r="BV429" i="6"/>
  <c r="BZ429" i="6"/>
  <c r="G430" i="6"/>
  <c r="K430" i="6"/>
  <c r="O430" i="6"/>
  <c r="S430" i="6"/>
  <c r="W430" i="6"/>
  <c r="AA430" i="6"/>
  <c r="AE430" i="6"/>
  <c r="AI430" i="6"/>
  <c r="AM430" i="6"/>
  <c r="AQ430" i="6"/>
  <c r="AU430" i="6"/>
  <c r="AY430" i="6"/>
  <c r="BC430" i="6"/>
  <c r="BG430" i="6"/>
  <c r="BK430" i="6"/>
  <c r="BO430" i="6"/>
  <c r="BS430" i="6"/>
  <c r="BW430" i="6"/>
  <c r="BW434" i="6" s="1"/>
  <c r="CA430" i="6"/>
  <c r="J433" i="6"/>
  <c r="N433" i="6"/>
  <c r="R433" i="6"/>
  <c r="V433" i="6"/>
  <c r="Z433" i="6"/>
  <c r="AD433" i="6"/>
  <c r="AH433" i="6"/>
  <c r="AL433" i="6"/>
  <c r="AP433" i="6"/>
  <c r="AT433" i="6"/>
  <c r="AX433" i="6"/>
  <c r="BB433" i="6"/>
  <c r="BF433" i="6"/>
  <c r="BJ433" i="6"/>
  <c r="BN433" i="6"/>
  <c r="BR433" i="6"/>
  <c r="BV433" i="6"/>
  <c r="BZ433" i="6"/>
  <c r="J743" i="6"/>
  <c r="J725" i="6"/>
  <c r="J698" i="6"/>
  <c r="N743" i="6"/>
  <c r="N725" i="6"/>
  <c r="N698" i="6"/>
  <c r="R743" i="6"/>
  <c r="R725" i="6"/>
  <c r="R698" i="6"/>
  <c r="V743" i="6"/>
  <c r="V725" i="6"/>
  <c r="V698" i="6"/>
  <c r="Z743" i="6"/>
  <c r="Z725" i="6"/>
  <c r="Z698" i="6"/>
  <c r="AD743" i="6"/>
  <c r="AD725" i="6"/>
  <c r="AD698" i="6"/>
  <c r="AH743" i="6"/>
  <c r="AH725" i="6"/>
  <c r="AH698" i="6"/>
  <c r="AL743" i="6"/>
  <c r="AL725" i="6"/>
  <c r="AL698" i="6"/>
  <c r="AP743" i="6"/>
  <c r="AP725" i="6"/>
  <c r="AP698" i="6"/>
  <c r="AT743" i="6"/>
  <c r="AT725" i="6"/>
  <c r="AT698" i="6"/>
  <c r="AX743" i="6"/>
  <c r="AX725" i="6"/>
  <c r="AX698" i="6"/>
  <c r="BB743" i="6"/>
  <c r="BB725" i="6"/>
  <c r="BB698" i="6"/>
  <c r="BF743" i="6"/>
  <c r="BF725" i="6"/>
  <c r="BF698" i="6"/>
  <c r="BJ743" i="6"/>
  <c r="BJ725" i="6"/>
  <c r="BJ698" i="6"/>
  <c r="BN743" i="6"/>
  <c r="BN725" i="6"/>
  <c r="BN698" i="6"/>
  <c r="BR743" i="6"/>
  <c r="BR725" i="6"/>
  <c r="BR698" i="6"/>
  <c r="BV743" i="6"/>
  <c r="BV725" i="6"/>
  <c r="BV698" i="6"/>
  <c r="BZ743" i="6"/>
  <c r="BZ725" i="6"/>
  <c r="BZ736" i="6" s="1"/>
  <c r="BZ738" i="6" s="1"/>
  <c r="BZ698" i="6"/>
  <c r="G744" i="6"/>
  <c r="G726" i="6"/>
  <c r="G699" i="6"/>
  <c r="K744" i="6"/>
  <c r="K754" i="6" s="1"/>
  <c r="K756" i="6" s="1"/>
  <c r="K726" i="6"/>
  <c r="K699" i="6"/>
  <c r="O744" i="6"/>
  <c r="O726" i="6"/>
  <c r="O699" i="6"/>
  <c r="S744" i="6"/>
  <c r="S726" i="6"/>
  <c r="S699" i="6"/>
  <c r="W744" i="6"/>
  <c r="W726" i="6"/>
  <c r="W699" i="6"/>
  <c r="AA744" i="6"/>
  <c r="AA726" i="6"/>
  <c r="AA699" i="6"/>
  <c r="AE744" i="6"/>
  <c r="AE726" i="6"/>
  <c r="AE699" i="6"/>
  <c r="AI744" i="6"/>
  <c r="AI726" i="6"/>
  <c r="AI699" i="6"/>
  <c r="AM744" i="6"/>
  <c r="AM726" i="6"/>
  <c r="AM699" i="6"/>
  <c r="AQ744" i="6"/>
  <c r="AQ726" i="6"/>
  <c r="AQ699" i="6"/>
  <c r="AU744" i="6"/>
  <c r="AU726" i="6"/>
  <c r="AU699" i="6"/>
  <c r="AY744" i="6"/>
  <c r="AY726" i="6"/>
  <c r="AY699" i="6"/>
  <c r="BC744" i="6"/>
  <c r="BC726" i="6"/>
  <c r="BC699" i="6"/>
  <c r="BG744" i="6"/>
  <c r="BG726" i="6"/>
  <c r="BG699" i="6"/>
  <c r="BK744" i="6"/>
  <c r="BK726" i="6"/>
  <c r="BK699" i="6"/>
  <c r="BO744" i="6"/>
  <c r="BO726" i="6"/>
  <c r="BO699" i="6"/>
  <c r="BS744" i="6"/>
  <c r="BS726" i="6"/>
  <c r="BS699" i="6"/>
  <c r="BW744" i="6"/>
  <c r="BW726" i="6"/>
  <c r="BW699" i="6"/>
  <c r="CA744" i="6"/>
  <c r="CA726" i="6"/>
  <c r="CA699" i="6"/>
  <c r="H745" i="6"/>
  <c r="H727" i="6"/>
  <c r="H700" i="6"/>
  <c r="H668" i="6"/>
  <c r="L745" i="6"/>
  <c r="L727" i="6"/>
  <c r="L736" i="6" s="1"/>
  <c r="L738" i="6" s="1"/>
  <c r="L700" i="6"/>
  <c r="L668" i="6"/>
  <c r="P745" i="6"/>
  <c r="P727" i="6"/>
  <c r="P700" i="6"/>
  <c r="P668" i="6"/>
  <c r="T745" i="6"/>
  <c r="T727" i="6"/>
  <c r="T700" i="6"/>
  <c r="T668" i="6"/>
  <c r="X745" i="6"/>
  <c r="X727" i="6"/>
  <c r="X700" i="6"/>
  <c r="X668" i="6"/>
  <c r="AB745" i="6"/>
  <c r="AB727" i="6"/>
  <c r="AB700" i="6"/>
  <c r="AB668" i="6"/>
  <c r="AF745" i="6"/>
  <c r="AF727" i="6"/>
  <c r="AF736" i="6" s="1"/>
  <c r="AF700" i="6"/>
  <c r="AF668" i="6"/>
  <c r="AJ745" i="6"/>
  <c r="AJ727" i="6"/>
  <c r="AJ700" i="6"/>
  <c r="AJ668" i="6"/>
  <c r="AN745" i="6"/>
  <c r="AN727" i="6"/>
  <c r="AN700" i="6"/>
  <c r="AN668" i="6"/>
  <c r="AR745" i="6"/>
  <c r="AR727" i="6"/>
  <c r="AR700" i="6"/>
  <c r="AR668" i="6"/>
  <c r="AV745" i="6"/>
  <c r="AV727" i="6"/>
  <c r="AV700" i="6"/>
  <c r="AV668" i="6"/>
  <c r="AZ745" i="6"/>
  <c r="AZ727" i="6"/>
  <c r="AZ700" i="6"/>
  <c r="AZ668" i="6"/>
  <c r="BD745" i="6"/>
  <c r="BD727" i="6"/>
  <c r="BD700" i="6"/>
  <c r="BD668" i="6"/>
  <c r="BH745" i="6"/>
  <c r="BH727" i="6"/>
  <c r="BH736" i="6" s="1"/>
  <c r="BH700" i="6"/>
  <c r="BH668" i="6"/>
  <c r="BL745" i="6"/>
  <c r="BL727" i="6"/>
  <c r="BL700" i="6"/>
  <c r="BL668" i="6"/>
  <c r="BP745" i="6"/>
  <c r="BP727" i="6"/>
  <c r="BP700" i="6"/>
  <c r="BP668" i="6"/>
  <c r="BT745" i="6"/>
  <c r="BT727" i="6"/>
  <c r="BT700" i="6"/>
  <c r="BT668" i="6"/>
  <c r="BX745" i="6"/>
  <c r="BX727" i="6"/>
  <c r="BX700" i="6"/>
  <c r="BX668" i="6"/>
  <c r="CB745" i="6"/>
  <c r="CB727" i="6"/>
  <c r="CB700" i="6"/>
  <c r="CB668" i="6"/>
  <c r="I746" i="6"/>
  <c r="I728" i="6"/>
  <c r="I701" i="6"/>
  <c r="I669" i="6"/>
  <c r="M746" i="6"/>
  <c r="M728" i="6"/>
  <c r="M701" i="6"/>
  <c r="M669" i="6"/>
  <c r="Q746" i="6"/>
  <c r="Q728" i="6"/>
  <c r="Q701" i="6"/>
  <c r="Q669" i="6"/>
  <c r="U746" i="6"/>
  <c r="U728" i="6"/>
  <c r="U701" i="6"/>
  <c r="U669" i="6"/>
  <c r="Y746" i="6"/>
  <c r="Y728" i="6"/>
  <c r="Y701" i="6"/>
  <c r="Y669" i="6"/>
  <c r="AC746" i="6"/>
  <c r="AC728" i="6"/>
  <c r="AC701" i="6"/>
  <c r="AC669" i="6"/>
  <c r="AG746" i="6"/>
  <c r="AG728" i="6"/>
  <c r="AG701" i="6"/>
  <c r="AG669" i="6"/>
  <c r="AK746" i="6"/>
  <c r="AK728" i="6"/>
  <c r="AK701" i="6"/>
  <c r="AK669" i="6"/>
  <c r="AO746" i="6"/>
  <c r="AO728" i="6"/>
  <c r="AO701" i="6"/>
  <c r="AO669" i="6"/>
  <c r="AS746" i="6"/>
  <c r="AS728" i="6"/>
  <c r="AS701" i="6"/>
  <c r="AS669" i="6"/>
  <c r="AW746" i="6"/>
  <c r="AW728" i="6"/>
  <c r="AW701" i="6"/>
  <c r="AW669" i="6"/>
  <c r="BA746" i="6"/>
  <c r="BA728" i="6"/>
  <c r="BA701" i="6"/>
  <c r="BA669" i="6"/>
  <c r="BE746" i="6"/>
  <c r="BE728" i="6"/>
  <c r="BE701" i="6"/>
  <c r="BE669" i="6"/>
  <c r="BI746" i="6"/>
  <c r="BI728" i="6"/>
  <c r="BI701" i="6"/>
  <c r="BI669" i="6"/>
  <c r="BM746" i="6"/>
  <c r="BM728" i="6"/>
  <c r="BM701" i="6"/>
  <c r="BM669" i="6"/>
  <c r="BQ746" i="6"/>
  <c r="BQ728" i="6"/>
  <c r="BQ701" i="6"/>
  <c r="BQ669" i="6"/>
  <c r="BU746" i="6"/>
  <c r="BU728" i="6"/>
  <c r="BU701" i="6"/>
  <c r="BU669" i="6"/>
  <c r="BY746" i="6"/>
  <c r="BY728" i="6"/>
  <c r="BY701" i="6"/>
  <c r="BY669" i="6"/>
  <c r="CC746" i="6"/>
  <c r="CC728" i="6"/>
  <c r="CC701" i="6"/>
  <c r="CC669" i="6"/>
  <c r="G748" i="6"/>
  <c r="G730" i="6"/>
  <c r="G703" i="6"/>
  <c r="G671" i="6"/>
  <c r="K748" i="6"/>
  <c r="K730" i="6"/>
  <c r="K703" i="6"/>
  <c r="K671" i="6"/>
  <c r="O748" i="6"/>
  <c r="O730" i="6"/>
  <c r="O703" i="6"/>
  <c r="O671" i="6"/>
  <c r="S748" i="6"/>
  <c r="S730" i="6"/>
  <c r="S703" i="6"/>
  <c r="S671" i="6"/>
  <c r="W748" i="6"/>
  <c r="W730" i="6"/>
  <c r="W703" i="6"/>
  <c r="AA748" i="6"/>
  <c r="AA730" i="6"/>
  <c r="AA703" i="6"/>
  <c r="AE748" i="6"/>
  <c r="AE730" i="6"/>
  <c r="AE703" i="6"/>
  <c r="AI748" i="6"/>
  <c r="AI730" i="6"/>
  <c r="AI703" i="6"/>
  <c r="AM748" i="6"/>
  <c r="AM730" i="6"/>
  <c r="AM703" i="6"/>
  <c r="AQ748" i="6"/>
  <c r="AQ730" i="6"/>
  <c r="AQ703" i="6"/>
  <c r="AU748" i="6"/>
  <c r="AU730" i="6"/>
  <c r="AU703" i="6"/>
  <c r="AY748" i="6"/>
  <c r="AY730" i="6"/>
  <c r="AY703" i="6"/>
  <c r="BC748" i="6"/>
  <c r="BC730" i="6"/>
  <c r="BC703" i="6"/>
  <c r="BG748" i="6"/>
  <c r="BG730" i="6"/>
  <c r="BG703" i="6"/>
  <c r="BK748" i="6"/>
  <c r="BK730" i="6"/>
  <c r="BK703" i="6"/>
  <c r="BO748" i="6"/>
  <c r="BO730" i="6"/>
  <c r="BO703" i="6"/>
  <c r="BS748" i="6"/>
  <c r="BS730" i="6"/>
  <c r="BS703" i="6"/>
  <c r="BW748" i="6"/>
  <c r="BW730" i="6"/>
  <c r="BW703" i="6"/>
  <c r="CA748" i="6"/>
  <c r="CA730" i="6"/>
  <c r="CA703" i="6"/>
  <c r="H750" i="6"/>
  <c r="H732" i="6"/>
  <c r="H704" i="6"/>
  <c r="L750" i="6"/>
  <c r="L732" i="6"/>
  <c r="L704" i="6"/>
  <c r="P750" i="6"/>
  <c r="P732" i="6"/>
  <c r="P704" i="6"/>
  <c r="T750" i="6"/>
  <c r="T732" i="6"/>
  <c r="T704" i="6"/>
  <c r="X750" i="6"/>
  <c r="X732" i="6"/>
  <c r="X704" i="6"/>
  <c r="AB750" i="6"/>
  <c r="AB732" i="6"/>
  <c r="AB704" i="6"/>
  <c r="AF750" i="6"/>
  <c r="AF732" i="6"/>
  <c r="AF704" i="6"/>
  <c r="AJ750" i="6"/>
  <c r="AJ732" i="6"/>
  <c r="AJ704" i="6"/>
  <c r="AN750" i="6"/>
  <c r="AN732" i="6"/>
  <c r="AN704" i="6"/>
  <c r="AR750" i="6"/>
  <c r="AR732" i="6"/>
  <c r="AR704" i="6"/>
  <c r="AV750" i="6"/>
  <c r="AV732" i="6"/>
  <c r="AV704" i="6"/>
  <c r="AZ750" i="6"/>
  <c r="AZ732" i="6"/>
  <c r="AZ704" i="6"/>
  <c r="BD750" i="6"/>
  <c r="BD732" i="6"/>
  <c r="BD704" i="6"/>
  <c r="BH750" i="6"/>
  <c r="BH732" i="6"/>
  <c r="BH704" i="6"/>
  <c r="BL750" i="6"/>
  <c r="BL732" i="6"/>
  <c r="BL704" i="6"/>
  <c r="BP750" i="6"/>
  <c r="BP732" i="6"/>
  <c r="BP704" i="6"/>
  <c r="BT750" i="6"/>
  <c r="BT732" i="6"/>
  <c r="BT704" i="6"/>
  <c r="BX750" i="6"/>
  <c r="BX732" i="6"/>
  <c r="BX704" i="6"/>
  <c r="CB750" i="6"/>
  <c r="CB732" i="6"/>
  <c r="CB704" i="6"/>
  <c r="G670" i="6"/>
  <c r="K670" i="6"/>
  <c r="O670" i="6"/>
  <c r="S670" i="6"/>
  <c r="W670" i="6"/>
  <c r="AA670" i="6"/>
  <c r="J775" i="6"/>
  <c r="J720" i="6"/>
  <c r="N775" i="6"/>
  <c r="R775" i="6"/>
  <c r="R720" i="6"/>
  <c r="V775" i="6"/>
  <c r="Z763" i="6"/>
  <c r="Z775" i="6"/>
  <c r="Z769" i="6"/>
  <c r="Z720" i="6"/>
  <c r="AD775" i="6"/>
  <c r="AD769" i="6"/>
  <c r="AD763" i="6"/>
  <c r="AH775" i="6"/>
  <c r="AH769" i="6"/>
  <c r="AH763" i="6"/>
  <c r="AH720" i="6"/>
  <c r="AL763" i="6"/>
  <c r="AL769" i="6"/>
  <c r="AL775" i="6"/>
  <c r="AP775" i="6"/>
  <c r="AP769" i="6"/>
  <c r="AP763" i="6"/>
  <c r="AP720" i="6"/>
  <c r="AT775" i="6"/>
  <c r="AX775" i="6"/>
  <c r="AX720" i="6"/>
  <c r="BB775" i="6"/>
  <c r="BB769" i="6"/>
  <c r="BB763" i="6"/>
  <c r="BF775" i="6"/>
  <c r="BF720" i="6"/>
  <c r="BJ775" i="6"/>
  <c r="BN769" i="6"/>
  <c r="BN775" i="6"/>
  <c r="BN763" i="6"/>
  <c r="BN720" i="6"/>
  <c r="BR775" i="6"/>
  <c r="BV775" i="6"/>
  <c r="BV720" i="6"/>
  <c r="BZ775" i="6"/>
  <c r="CA669" i="6"/>
  <c r="I423" i="6"/>
  <c r="M423" i="6"/>
  <c r="Q423" i="6"/>
  <c r="U423" i="6"/>
  <c r="Y423" i="6"/>
  <c r="AC423" i="6"/>
  <c r="AG423" i="6"/>
  <c r="AK423" i="6"/>
  <c r="AO423" i="6"/>
  <c r="J424" i="6"/>
  <c r="N424" i="6"/>
  <c r="R424" i="6"/>
  <c r="V424" i="6"/>
  <c r="Z424" i="6"/>
  <c r="AD424" i="6"/>
  <c r="AH424" i="6"/>
  <c r="AL424" i="6"/>
  <c r="AP424" i="6"/>
  <c r="AT424" i="6"/>
  <c r="AX424" i="6"/>
  <c r="BB424" i="6"/>
  <c r="BF424" i="6"/>
  <c r="BJ424" i="6"/>
  <c r="BN424" i="6"/>
  <c r="BR424" i="6"/>
  <c r="BV424" i="6"/>
  <c r="BZ424" i="6"/>
  <c r="G425" i="6"/>
  <c r="K425" i="6"/>
  <c r="O425" i="6"/>
  <c r="S425" i="6"/>
  <c r="W425" i="6"/>
  <c r="AA425" i="6"/>
  <c r="AE425" i="6"/>
  <c r="AI425" i="6"/>
  <c r="AM425" i="6"/>
  <c r="AQ425" i="6"/>
  <c r="AU425" i="6"/>
  <c r="AY425" i="6"/>
  <c r="BC425" i="6"/>
  <c r="BG425" i="6"/>
  <c r="BK425" i="6"/>
  <c r="BO425" i="6"/>
  <c r="BS425" i="6"/>
  <c r="CA425" i="6"/>
  <c r="I427" i="6"/>
  <c r="M427" i="6"/>
  <c r="Q427" i="6"/>
  <c r="U427" i="6"/>
  <c r="Y427" i="6"/>
  <c r="AC427" i="6"/>
  <c r="AG427" i="6"/>
  <c r="AK427" i="6"/>
  <c r="AO427" i="6"/>
  <c r="AS427" i="6"/>
  <c r="AW427" i="6"/>
  <c r="BA427" i="6"/>
  <c r="BE427" i="6"/>
  <c r="BI427" i="6"/>
  <c r="BM427" i="6"/>
  <c r="BQ427" i="6"/>
  <c r="BU427" i="6"/>
  <c r="BY427" i="6"/>
  <c r="CC427" i="6"/>
  <c r="G429" i="6"/>
  <c r="K429" i="6"/>
  <c r="O429" i="6"/>
  <c r="S429" i="6"/>
  <c r="W429" i="6"/>
  <c r="AA429" i="6"/>
  <c r="AE429" i="6"/>
  <c r="AI429" i="6"/>
  <c r="AI434" i="6" s="1"/>
  <c r="AM429" i="6"/>
  <c r="AQ429" i="6"/>
  <c r="AU429" i="6"/>
  <c r="AY429" i="6"/>
  <c r="AY434" i="6" s="1"/>
  <c r="BC429" i="6"/>
  <c r="BG429" i="6"/>
  <c r="BK429" i="6"/>
  <c r="BO429" i="6"/>
  <c r="BS429" i="6"/>
  <c r="BW429" i="6"/>
  <c r="CA429" i="6"/>
  <c r="L774" i="6"/>
  <c r="L719" i="6"/>
  <c r="AB774" i="6"/>
  <c r="AB719" i="6"/>
  <c r="AJ774" i="6"/>
  <c r="AJ719" i="6"/>
  <c r="AN774" i="6"/>
  <c r="AR774" i="6"/>
  <c r="AR719" i="6"/>
  <c r="AV774" i="6"/>
  <c r="BD774" i="6"/>
  <c r="BH774" i="6"/>
  <c r="BH768" i="6"/>
  <c r="BH762" i="6"/>
  <c r="BH719" i="6"/>
  <c r="BL768" i="6"/>
  <c r="BL762" i="6"/>
  <c r="BL774" i="6"/>
  <c r="BP774" i="6"/>
  <c r="BP719" i="6"/>
  <c r="BT774" i="6"/>
  <c r="BX774" i="6"/>
  <c r="BX719" i="6"/>
  <c r="CB768" i="6"/>
  <c r="CB774" i="6"/>
  <c r="CB762" i="6"/>
  <c r="G743" i="6"/>
  <c r="G725" i="6"/>
  <c r="G698" i="6"/>
  <c r="K743" i="6"/>
  <c r="K725" i="6"/>
  <c r="K698" i="6"/>
  <c r="O743" i="6"/>
  <c r="O725" i="6"/>
  <c r="O736" i="6" s="1"/>
  <c r="O738" i="6" s="1"/>
  <c r="O698" i="6"/>
  <c r="S743" i="6"/>
  <c r="S725" i="6"/>
  <c r="S736" i="6" s="1"/>
  <c r="S738" i="6" s="1"/>
  <c r="S698" i="6"/>
  <c r="W743" i="6"/>
  <c r="W725" i="6"/>
  <c r="W698" i="6"/>
  <c r="AA743" i="6"/>
  <c r="AA725" i="6"/>
  <c r="AA698" i="6"/>
  <c r="AE743" i="6"/>
  <c r="AE725" i="6"/>
  <c r="AE698" i="6"/>
  <c r="AI743" i="6"/>
  <c r="AI725" i="6"/>
  <c r="AI698" i="6"/>
  <c r="AM743" i="6"/>
  <c r="AM725" i="6"/>
  <c r="AM698" i="6"/>
  <c r="AQ743" i="6"/>
  <c r="AQ725" i="6"/>
  <c r="AQ698" i="6"/>
  <c r="AU743" i="6"/>
  <c r="AU725" i="6"/>
  <c r="AU698" i="6"/>
  <c r="AY743" i="6"/>
  <c r="AY725" i="6"/>
  <c r="AY698" i="6"/>
  <c r="BC743" i="6"/>
  <c r="BC725" i="6"/>
  <c r="BC698" i="6"/>
  <c r="BG743" i="6"/>
  <c r="BG725" i="6"/>
  <c r="BG736" i="6" s="1"/>
  <c r="BG738" i="6" s="1"/>
  <c r="BG698" i="6"/>
  <c r="BK743" i="6"/>
  <c r="BK725" i="6"/>
  <c r="BK698" i="6"/>
  <c r="BO743" i="6"/>
  <c r="BO725" i="6"/>
  <c r="BO698" i="6"/>
  <c r="BS743" i="6"/>
  <c r="BS725" i="6"/>
  <c r="BS698" i="6"/>
  <c r="BW743" i="6"/>
  <c r="BW725" i="6"/>
  <c r="BW698" i="6"/>
  <c r="CA743" i="6"/>
  <c r="CA725" i="6"/>
  <c r="CA698" i="6"/>
  <c r="H744" i="6"/>
  <c r="H726" i="6"/>
  <c r="H699" i="6"/>
  <c r="H709" i="6" s="1"/>
  <c r="H667" i="6"/>
  <c r="H679" i="6" s="1"/>
  <c r="L744" i="6"/>
  <c r="L754" i="6" s="1"/>
  <c r="L756" i="6" s="1"/>
  <c r="L726" i="6"/>
  <c r="L699" i="6"/>
  <c r="L667" i="6"/>
  <c r="L679" i="6" s="1"/>
  <c r="P744" i="6"/>
  <c r="P726" i="6"/>
  <c r="P699" i="6"/>
  <c r="P667" i="6"/>
  <c r="T744" i="6"/>
  <c r="T726" i="6"/>
  <c r="T699" i="6"/>
  <c r="T667" i="6"/>
  <c r="T679" i="6" s="1"/>
  <c r="X744" i="6"/>
  <c r="X726" i="6"/>
  <c r="X699" i="6"/>
  <c r="X709" i="6" s="1"/>
  <c r="X667" i="6"/>
  <c r="AB744" i="6"/>
  <c r="AB754" i="6" s="1"/>
  <c r="AB756" i="6" s="1"/>
  <c r="AB726" i="6"/>
  <c r="AB699" i="6"/>
  <c r="AB667" i="6"/>
  <c r="AF744" i="6"/>
  <c r="AF726" i="6"/>
  <c r="AF699" i="6"/>
  <c r="AF667" i="6"/>
  <c r="AF679" i="6" s="1"/>
  <c r="AJ744" i="6"/>
  <c r="AJ726" i="6"/>
  <c r="AJ699" i="6"/>
  <c r="AJ667" i="6"/>
  <c r="AN744" i="6"/>
  <c r="AN726" i="6"/>
  <c r="AN699" i="6"/>
  <c r="AN667" i="6"/>
  <c r="AR744" i="6"/>
  <c r="AR726" i="6"/>
  <c r="AR699" i="6"/>
  <c r="AR667" i="6"/>
  <c r="AR680" i="6" s="1"/>
  <c r="AV744" i="6"/>
  <c r="AV754" i="6" s="1"/>
  <c r="AV756" i="6" s="1"/>
  <c r="AV726" i="6"/>
  <c r="AV699" i="6"/>
  <c r="AV667" i="6"/>
  <c r="AZ744" i="6"/>
  <c r="AZ726" i="6"/>
  <c r="AZ699" i="6"/>
  <c r="AZ667" i="6"/>
  <c r="AZ680" i="6" s="1"/>
  <c r="BD744" i="6"/>
  <c r="BD726" i="6"/>
  <c r="BD699" i="6"/>
  <c r="BD667" i="6"/>
  <c r="BH744" i="6"/>
  <c r="BH726" i="6"/>
  <c r="BH699" i="6"/>
  <c r="BH709" i="6" s="1"/>
  <c r="BH711" i="6" s="1"/>
  <c r="BH667" i="6"/>
  <c r="BH678" i="6" s="1"/>
  <c r="BH686" i="6" s="1"/>
  <c r="BH19" i="40" s="1"/>
  <c r="BL744" i="6"/>
  <c r="BL754" i="6" s="1"/>
  <c r="BL757" i="6" s="1"/>
  <c r="BL726" i="6"/>
  <c r="BL699" i="6"/>
  <c r="BL667" i="6"/>
  <c r="BP744" i="6"/>
  <c r="BP726" i="6"/>
  <c r="BP699" i="6"/>
  <c r="BP667" i="6"/>
  <c r="BT744" i="6"/>
  <c r="BT726" i="6"/>
  <c r="BT699" i="6"/>
  <c r="BT667" i="6"/>
  <c r="BT678" i="6" s="1"/>
  <c r="BT686" i="6" s="1"/>
  <c r="BT777" i="6" s="1"/>
  <c r="BX744" i="6"/>
  <c r="BX726" i="6"/>
  <c r="BX699" i="6"/>
  <c r="BX667" i="6"/>
  <c r="CB744" i="6"/>
  <c r="CB726" i="6"/>
  <c r="CB699" i="6"/>
  <c r="CB667" i="6"/>
  <c r="I745" i="6"/>
  <c r="I727" i="6"/>
  <c r="I700" i="6"/>
  <c r="I668" i="6"/>
  <c r="M745" i="6"/>
  <c r="M754" i="6" s="1"/>
  <c r="M727" i="6"/>
  <c r="M700" i="6"/>
  <c r="M668" i="6"/>
  <c r="M679" i="6" s="1"/>
  <c r="Q745" i="6"/>
  <c r="Q727" i="6"/>
  <c r="Q700" i="6"/>
  <c r="Q668" i="6"/>
  <c r="Q679" i="6" s="1"/>
  <c r="U745" i="6"/>
  <c r="U727" i="6"/>
  <c r="U700" i="6"/>
  <c r="U668" i="6"/>
  <c r="U679" i="6" s="1"/>
  <c r="Y745" i="6"/>
  <c r="Y727" i="6"/>
  <c r="Y700" i="6"/>
  <c r="Y668" i="6"/>
  <c r="Y680" i="6" s="1"/>
  <c r="AC745" i="6"/>
  <c r="AC754" i="6" s="1"/>
  <c r="AC727" i="6"/>
  <c r="AC700" i="6"/>
  <c r="AC668" i="6"/>
  <c r="AG745" i="6"/>
  <c r="AG727" i="6"/>
  <c r="AG700" i="6"/>
  <c r="AG668" i="6"/>
  <c r="AG678" i="6" s="1"/>
  <c r="AG686" i="6" s="1"/>
  <c r="AG19" i="40" s="1"/>
  <c r="AK745" i="6"/>
  <c r="AK727" i="6"/>
  <c r="AK700" i="6"/>
  <c r="AK668" i="6"/>
  <c r="AK679" i="6" s="1"/>
  <c r="AO745" i="6"/>
  <c r="AO727" i="6"/>
  <c r="AO700" i="6"/>
  <c r="AO668" i="6"/>
  <c r="AO680" i="6" s="1"/>
  <c r="AS745" i="6"/>
  <c r="AS754" i="6" s="1"/>
  <c r="AS727" i="6"/>
  <c r="AS700" i="6"/>
  <c r="AS668" i="6"/>
  <c r="AW745" i="6"/>
  <c r="AW727" i="6"/>
  <c r="AW700" i="6"/>
  <c r="AW668" i="6"/>
  <c r="AW679" i="6" s="1"/>
  <c r="BA745" i="6"/>
  <c r="BA727" i="6"/>
  <c r="BA700" i="6"/>
  <c r="BA668" i="6"/>
  <c r="BA680" i="6" s="1"/>
  <c r="BE745" i="6"/>
  <c r="BE727" i="6"/>
  <c r="BE700" i="6"/>
  <c r="BE668" i="6"/>
  <c r="BI745" i="6"/>
  <c r="BI754" i="6" s="1"/>
  <c r="BI727" i="6"/>
  <c r="BI700" i="6"/>
  <c r="BI668" i="6"/>
  <c r="BM745" i="6"/>
  <c r="BM727" i="6"/>
  <c r="BM700" i="6"/>
  <c r="BM668" i="6"/>
  <c r="BM679" i="6" s="1"/>
  <c r="BQ745" i="6"/>
  <c r="BQ727" i="6"/>
  <c r="BQ700" i="6"/>
  <c r="BQ668" i="6"/>
  <c r="BQ679" i="6" s="1"/>
  <c r="BU745" i="6"/>
  <c r="BU727" i="6"/>
  <c r="BU700" i="6"/>
  <c r="BU668" i="6"/>
  <c r="BU680" i="6" s="1"/>
  <c r="BY745" i="6"/>
  <c r="BY754" i="6" s="1"/>
  <c r="BY727" i="6"/>
  <c r="BY700" i="6"/>
  <c r="BY668" i="6"/>
  <c r="CC745" i="6"/>
  <c r="CC727" i="6"/>
  <c r="CC700" i="6"/>
  <c r="CC668" i="6"/>
  <c r="J746" i="6"/>
  <c r="J728" i="6"/>
  <c r="J701" i="6"/>
  <c r="N746" i="6"/>
  <c r="N728" i="6"/>
  <c r="N701" i="6"/>
  <c r="R746" i="6"/>
  <c r="R728" i="6"/>
  <c r="R736" i="6" s="1"/>
  <c r="R738" i="6" s="1"/>
  <c r="R701" i="6"/>
  <c r="V746" i="6"/>
  <c r="V728" i="6"/>
  <c r="V701" i="6"/>
  <c r="Z746" i="6"/>
  <c r="Z728" i="6"/>
  <c r="Z701" i="6"/>
  <c r="AD746" i="6"/>
  <c r="AD728" i="6"/>
  <c r="AD701" i="6"/>
  <c r="AH746" i="6"/>
  <c r="AH728" i="6"/>
  <c r="AH701" i="6"/>
  <c r="AL746" i="6"/>
  <c r="AL728" i="6"/>
  <c r="AL701" i="6"/>
  <c r="AP746" i="6"/>
  <c r="AP728" i="6"/>
  <c r="AP701" i="6"/>
  <c r="AP709" i="6" s="1"/>
  <c r="AP711" i="6" s="1"/>
  <c r="AT746" i="6"/>
  <c r="AT728" i="6"/>
  <c r="AT701" i="6"/>
  <c r="AX746" i="6"/>
  <c r="AX728" i="6"/>
  <c r="AX701" i="6"/>
  <c r="BB746" i="6"/>
  <c r="BB728" i="6"/>
  <c r="BB701" i="6"/>
  <c r="BF746" i="6"/>
  <c r="BF728" i="6"/>
  <c r="BF701" i="6"/>
  <c r="BJ746" i="6"/>
  <c r="BJ728" i="6"/>
  <c r="BJ701" i="6"/>
  <c r="BN746" i="6"/>
  <c r="BN728" i="6"/>
  <c r="BN736" i="6" s="1"/>
  <c r="BN739" i="6" s="1"/>
  <c r="BN701" i="6"/>
  <c r="BR746" i="6"/>
  <c r="BR728" i="6"/>
  <c r="BR736" i="6" s="1"/>
  <c r="BR701" i="6"/>
  <c r="BV746" i="6"/>
  <c r="BV728" i="6"/>
  <c r="BV701" i="6"/>
  <c r="BZ746" i="6"/>
  <c r="BZ728" i="6"/>
  <c r="BZ701" i="6"/>
  <c r="H748" i="6"/>
  <c r="H730" i="6"/>
  <c r="H736" i="6" s="1"/>
  <c r="H703" i="6"/>
  <c r="H671" i="6"/>
  <c r="L748" i="6"/>
  <c r="L730" i="6"/>
  <c r="L703" i="6"/>
  <c r="L671" i="6"/>
  <c r="P748" i="6"/>
  <c r="P730" i="6"/>
  <c r="P703" i="6"/>
  <c r="P671" i="6"/>
  <c r="T748" i="6"/>
  <c r="T730" i="6"/>
  <c r="T703" i="6"/>
  <c r="T671" i="6"/>
  <c r="X748" i="6"/>
  <c r="X730" i="6"/>
  <c r="X736" i="6" s="1"/>
  <c r="X738" i="6" s="1"/>
  <c r="X703" i="6"/>
  <c r="X671" i="6"/>
  <c r="AB748" i="6"/>
  <c r="AB730" i="6"/>
  <c r="AB736" i="6" s="1"/>
  <c r="AB738" i="6" s="1"/>
  <c r="AB703" i="6"/>
  <c r="AB671" i="6"/>
  <c r="AF748" i="6"/>
  <c r="AF730" i="6"/>
  <c r="AF703" i="6"/>
  <c r="AF671" i="6"/>
  <c r="AJ748" i="6"/>
  <c r="AJ730" i="6"/>
  <c r="AJ703" i="6"/>
  <c r="AJ671" i="6"/>
  <c r="AN748" i="6"/>
  <c r="AN730" i="6"/>
  <c r="AN736" i="6" s="1"/>
  <c r="AN703" i="6"/>
  <c r="AN671" i="6"/>
  <c r="AR748" i="6"/>
  <c r="AR730" i="6"/>
  <c r="AR703" i="6"/>
  <c r="AR671" i="6"/>
  <c r="AV748" i="6"/>
  <c r="AV730" i="6"/>
  <c r="AV703" i="6"/>
  <c r="AV671" i="6"/>
  <c r="AZ748" i="6"/>
  <c r="AZ730" i="6"/>
  <c r="AZ736" i="6" s="1"/>
  <c r="AZ739" i="6" s="1"/>
  <c r="AZ703" i="6"/>
  <c r="AZ671" i="6"/>
  <c r="BD748" i="6"/>
  <c r="BD730" i="6"/>
  <c r="BD736" i="6" s="1"/>
  <c r="BD738" i="6" s="1"/>
  <c r="BD703" i="6"/>
  <c r="BD671" i="6"/>
  <c r="BH748" i="6"/>
  <c r="BH730" i="6"/>
  <c r="BH703" i="6"/>
  <c r="BH671" i="6"/>
  <c r="BL748" i="6"/>
  <c r="BL730" i="6"/>
  <c r="BL703" i="6"/>
  <c r="BL671" i="6"/>
  <c r="BP748" i="6"/>
  <c r="BP730" i="6"/>
  <c r="BP703" i="6"/>
  <c r="BP671" i="6"/>
  <c r="BT748" i="6"/>
  <c r="BT730" i="6"/>
  <c r="BT736" i="6" s="1"/>
  <c r="BT703" i="6"/>
  <c r="BT671" i="6"/>
  <c r="BX748" i="6"/>
  <c r="BX730" i="6"/>
  <c r="BX703" i="6"/>
  <c r="BX671" i="6"/>
  <c r="CB748" i="6"/>
  <c r="CB730" i="6"/>
  <c r="CB703" i="6"/>
  <c r="CB671" i="6"/>
  <c r="I750" i="6"/>
  <c r="I732" i="6"/>
  <c r="I704" i="6"/>
  <c r="M750" i="6"/>
  <c r="M732" i="6"/>
  <c r="M704" i="6"/>
  <c r="Q750" i="6"/>
  <c r="Q732" i="6"/>
  <c r="Q704" i="6"/>
  <c r="U750" i="6"/>
  <c r="U732" i="6"/>
  <c r="U704" i="6"/>
  <c r="Y750" i="6"/>
  <c r="Y732" i="6"/>
  <c r="Y704" i="6"/>
  <c r="AC750" i="6"/>
  <c r="AC732" i="6"/>
  <c r="AC704" i="6"/>
  <c r="AG750" i="6"/>
  <c r="AG732" i="6"/>
  <c r="AG704" i="6"/>
  <c r="AK750" i="6"/>
  <c r="AK732" i="6"/>
  <c r="AK704" i="6"/>
  <c r="AO750" i="6"/>
  <c r="AO732" i="6"/>
  <c r="AO736" i="6" s="1"/>
  <c r="AO738" i="6" s="1"/>
  <c r="AO704" i="6"/>
  <c r="AS750" i="6"/>
  <c r="AS732" i="6"/>
  <c r="AS704" i="6"/>
  <c r="AW750" i="6"/>
  <c r="AW732" i="6"/>
  <c r="AW704" i="6"/>
  <c r="BA750" i="6"/>
  <c r="BA732" i="6"/>
  <c r="BA704" i="6"/>
  <c r="BE750" i="6"/>
  <c r="BE732" i="6"/>
  <c r="BE736" i="6" s="1"/>
  <c r="BE739" i="6" s="1"/>
  <c r="BE704" i="6"/>
  <c r="BI750" i="6"/>
  <c r="BI732" i="6"/>
  <c r="BI704" i="6"/>
  <c r="BM750" i="6"/>
  <c r="BM732" i="6"/>
  <c r="BM704" i="6"/>
  <c r="BQ750" i="6"/>
  <c r="BQ732" i="6"/>
  <c r="BQ736" i="6" s="1"/>
  <c r="BQ739" i="6" s="1"/>
  <c r="BQ704" i="6"/>
  <c r="BU750" i="6"/>
  <c r="BU732" i="6"/>
  <c r="BU704" i="6"/>
  <c r="BY750" i="6"/>
  <c r="BY732" i="6"/>
  <c r="BY704" i="6"/>
  <c r="CC750" i="6"/>
  <c r="CC732" i="6"/>
  <c r="CC704" i="6"/>
  <c r="H702" i="6"/>
  <c r="H670" i="6"/>
  <c r="L670" i="6"/>
  <c r="P702" i="6"/>
  <c r="P670" i="6"/>
  <c r="P680" i="6" s="1"/>
  <c r="T702" i="6"/>
  <c r="T709" i="6" s="1"/>
  <c r="T670" i="6"/>
  <c r="X702" i="6"/>
  <c r="X670" i="6"/>
  <c r="X678" i="6" s="1"/>
  <c r="X686" i="6" s="1"/>
  <c r="AB670" i="6"/>
  <c r="AF702" i="6"/>
  <c r="AF670" i="6"/>
  <c r="AJ702" i="6"/>
  <c r="AJ670" i="6"/>
  <c r="AN702" i="6"/>
  <c r="AN670" i="6"/>
  <c r="AR670" i="6"/>
  <c r="AR678" i="6" s="1"/>
  <c r="AR686" i="6" s="1"/>
  <c r="AV702" i="6"/>
  <c r="AV670" i="6"/>
  <c r="AZ702" i="6"/>
  <c r="AZ670" i="6"/>
  <c r="AZ678" i="6" s="1"/>
  <c r="AZ686" i="6" s="1"/>
  <c r="BD702" i="6"/>
  <c r="BD709" i="6" s="1"/>
  <c r="BD670" i="6"/>
  <c r="BH670" i="6"/>
  <c r="BL702" i="6"/>
  <c r="BL670" i="6"/>
  <c r="BP702" i="6"/>
  <c r="BP670" i="6"/>
  <c r="BT702" i="6"/>
  <c r="BT670" i="6"/>
  <c r="BX702" i="6"/>
  <c r="BX670" i="6"/>
  <c r="CB702" i="6"/>
  <c r="CB670" i="6"/>
  <c r="G775" i="6"/>
  <c r="G720" i="6"/>
  <c r="K775" i="6"/>
  <c r="K720" i="6"/>
  <c r="O775" i="6"/>
  <c r="O720" i="6"/>
  <c r="S775" i="6"/>
  <c r="S720" i="6"/>
  <c r="W775" i="6"/>
  <c r="W720" i="6"/>
  <c r="AA775" i="6"/>
  <c r="AA720" i="6"/>
  <c r="AE775" i="6"/>
  <c r="AE720" i="6"/>
  <c r="AI769" i="6"/>
  <c r="AI775" i="6"/>
  <c r="AI763" i="6"/>
  <c r="AI720" i="6"/>
  <c r="AM775" i="6"/>
  <c r="AM720" i="6"/>
  <c r="AQ775" i="6"/>
  <c r="AQ720" i="6"/>
  <c r="AU775" i="6"/>
  <c r="AU720" i="6"/>
  <c r="AY775" i="6"/>
  <c r="AY720" i="6"/>
  <c r="BC775" i="6"/>
  <c r="BC720" i="6"/>
  <c r="BG775" i="6"/>
  <c r="BG720" i="6"/>
  <c r="BK769" i="6"/>
  <c r="BK775" i="6"/>
  <c r="BK763" i="6"/>
  <c r="BK720" i="6"/>
  <c r="BS775" i="6"/>
  <c r="BS720" i="6"/>
  <c r="CA775" i="6"/>
  <c r="CA720" i="6"/>
  <c r="CA666" i="6"/>
  <c r="CA679" i="6" s="1"/>
  <c r="CA673" i="6"/>
  <c r="J666" i="6"/>
  <c r="N666" i="6"/>
  <c r="R666" i="6"/>
  <c r="R678" i="6" s="1"/>
  <c r="R686" i="6" s="1"/>
  <c r="V666" i="6"/>
  <c r="Z666" i="6"/>
  <c r="AD666" i="6"/>
  <c r="AD679" i="6" s="1"/>
  <c r="AH666" i="6"/>
  <c r="AH679" i="6" s="1"/>
  <c r="AL666" i="6"/>
  <c r="AL678" i="6" s="1"/>
  <c r="AL686" i="6" s="1"/>
  <c r="AP666" i="6"/>
  <c r="AT666" i="6"/>
  <c r="AX666" i="6"/>
  <c r="AX678" i="6" s="1"/>
  <c r="AX686" i="6" s="1"/>
  <c r="BB666" i="6"/>
  <c r="BF666" i="6"/>
  <c r="BJ666" i="6"/>
  <c r="BN666" i="6"/>
  <c r="BN678" i="6" s="1"/>
  <c r="BN686" i="6" s="1"/>
  <c r="BR666" i="6"/>
  <c r="BV666" i="6"/>
  <c r="BZ666" i="6"/>
  <c r="J667" i="6"/>
  <c r="N667" i="6"/>
  <c r="R667" i="6"/>
  <c r="V667" i="6"/>
  <c r="Z667" i="6"/>
  <c r="Z678" i="6" s="1"/>
  <c r="Z686" i="6" s="1"/>
  <c r="Z777" i="6" s="1"/>
  <c r="AD667" i="6"/>
  <c r="AH667" i="6"/>
  <c r="AL667" i="6"/>
  <c r="AP667" i="6"/>
  <c r="AT667" i="6"/>
  <c r="AX667" i="6"/>
  <c r="BB667" i="6"/>
  <c r="BF667" i="6"/>
  <c r="BJ667" i="6"/>
  <c r="BJ680" i="6" s="1"/>
  <c r="BN667" i="6"/>
  <c r="BR667" i="6"/>
  <c r="BV667" i="6"/>
  <c r="BZ667" i="6"/>
  <c r="J668" i="6"/>
  <c r="N668" i="6"/>
  <c r="R668" i="6"/>
  <c r="V668" i="6"/>
  <c r="Z668" i="6"/>
  <c r="AD668" i="6"/>
  <c r="AH668" i="6"/>
  <c r="AL668" i="6"/>
  <c r="AP668" i="6"/>
  <c r="AT668" i="6"/>
  <c r="AX668" i="6"/>
  <c r="BB668" i="6"/>
  <c r="BF668" i="6"/>
  <c r="BJ668" i="6"/>
  <c r="BN668" i="6"/>
  <c r="BR668" i="6"/>
  <c r="BV668" i="6"/>
  <c r="BZ668" i="6"/>
  <c r="J669" i="6"/>
  <c r="N669" i="6"/>
  <c r="R669" i="6"/>
  <c r="V669" i="6"/>
  <c r="Z669" i="6"/>
  <c r="AD669" i="6"/>
  <c r="AH669" i="6"/>
  <c r="AL669" i="6"/>
  <c r="AP669" i="6"/>
  <c r="AT669" i="6"/>
  <c r="AX669" i="6"/>
  <c r="BB669" i="6"/>
  <c r="BF669" i="6"/>
  <c r="BJ669" i="6"/>
  <c r="BN669" i="6"/>
  <c r="BR669" i="6"/>
  <c r="BV669" i="6"/>
  <c r="BZ669" i="6"/>
  <c r="J670" i="6"/>
  <c r="N670" i="6"/>
  <c r="R670" i="6"/>
  <c r="V670" i="6"/>
  <c r="Z670" i="6"/>
  <c r="AD670" i="6"/>
  <c r="AH670" i="6"/>
  <c r="AL670" i="6"/>
  <c r="AP670" i="6"/>
  <c r="AT670" i="6"/>
  <c r="AX670" i="6"/>
  <c r="BB670" i="6"/>
  <c r="BF670" i="6"/>
  <c r="BJ670" i="6"/>
  <c r="BN670" i="6"/>
  <c r="BR670" i="6"/>
  <c r="BV670" i="6"/>
  <c r="BZ670" i="6"/>
  <c r="J671" i="6"/>
  <c r="N671" i="6"/>
  <c r="R671" i="6"/>
  <c r="V671" i="6"/>
  <c r="Z671" i="6"/>
  <c r="AD671" i="6"/>
  <c r="AH671" i="6"/>
  <c r="AL671" i="6"/>
  <c r="AP671" i="6"/>
  <c r="AT671" i="6"/>
  <c r="AX671" i="6"/>
  <c r="BB671" i="6"/>
  <c r="BF671" i="6"/>
  <c r="BJ671" i="6"/>
  <c r="BN671" i="6"/>
  <c r="BR671" i="6"/>
  <c r="BV671" i="6"/>
  <c r="BZ671" i="6"/>
  <c r="J673" i="6"/>
  <c r="N673" i="6"/>
  <c r="R673" i="6"/>
  <c r="V673" i="6"/>
  <c r="Z673" i="6"/>
  <c r="AD673" i="6"/>
  <c r="AH673" i="6"/>
  <c r="AL673" i="6"/>
  <c r="AP673" i="6"/>
  <c r="AT673" i="6"/>
  <c r="AX673" i="6"/>
  <c r="BB673" i="6"/>
  <c r="BF673" i="6"/>
  <c r="BJ673" i="6"/>
  <c r="BN673" i="6"/>
  <c r="BR673" i="6"/>
  <c r="BV673" i="6"/>
  <c r="BZ673" i="6"/>
  <c r="G666" i="6"/>
  <c r="K666" i="6"/>
  <c r="O666" i="6"/>
  <c r="S666" i="6"/>
  <c r="W666" i="6"/>
  <c r="AA666" i="6"/>
  <c r="AE666" i="6"/>
  <c r="AI666" i="6"/>
  <c r="AM666" i="6"/>
  <c r="AQ666" i="6"/>
  <c r="AU666" i="6"/>
  <c r="AY666" i="6"/>
  <c r="BC666" i="6"/>
  <c r="BG666" i="6"/>
  <c r="BG680" i="6" s="1"/>
  <c r="BK666" i="6"/>
  <c r="BO666" i="6"/>
  <c r="BS666" i="6"/>
  <c r="BW666" i="6"/>
  <c r="G667" i="6"/>
  <c r="K667" i="6"/>
  <c r="O667" i="6"/>
  <c r="S667" i="6"/>
  <c r="W667" i="6"/>
  <c r="AA667" i="6"/>
  <c r="AE667" i="6"/>
  <c r="AI667" i="6"/>
  <c r="AM667" i="6"/>
  <c r="AQ667" i="6"/>
  <c r="AU667" i="6"/>
  <c r="AY667" i="6"/>
  <c r="BC667" i="6"/>
  <c r="BG667" i="6"/>
  <c r="BK667" i="6"/>
  <c r="BO667" i="6"/>
  <c r="BS667" i="6"/>
  <c r="BW667" i="6"/>
  <c r="G668" i="6"/>
  <c r="K668" i="6"/>
  <c r="O668" i="6"/>
  <c r="S668" i="6"/>
  <c r="W668" i="6"/>
  <c r="W679" i="6" s="1"/>
  <c r="AA668" i="6"/>
  <c r="AE668" i="6"/>
  <c r="AI668" i="6"/>
  <c r="AM668" i="6"/>
  <c r="AQ668" i="6"/>
  <c r="AU668" i="6"/>
  <c r="AY668" i="6"/>
  <c r="BC668" i="6"/>
  <c r="BG668" i="6"/>
  <c r="BK668" i="6"/>
  <c r="BO668" i="6"/>
  <c r="BS668" i="6"/>
  <c r="BW668" i="6"/>
  <c r="K669" i="6"/>
  <c r="O669" i="6"/>
  <c r="S669" i="6"/>
  <c r="W669" i="6"/>
  <c r="AA669" i="6"/>
  <c r="AE669" i="6"/>
  <c r="AI669" i="6"/>
  <c r="AM669" i="6"/>
  <c r="AQ669" i="6"/>
  <c r="AU669" i="6"/>
  <c r="AY669" i="6"/>
  <c r="BC669" i="6"/>
  <c r="BG669" i="6"/>
  <c r="BK669" i="6"/>
  <c r="BO669" i="6"/>
  <c r="BS669" i="6"/>
  <c r="BW669" i="6"/>
  <c r="AE670" i="6"/>
  <c r="AI670" i="6"/>
  <c r="AM670" i="6"/>
  <c r="AQ670" i="6"/>
  <c r="AU670" i="6"/>
  <c r="AY670" i="6"/>
  <c r="BC670" i="6"/>
  <c r="BG670" i="6"/>
  <c r="BK670" i="6"/>
  <c r="BO670" i="6"/>
  <c r="BS670" i="6"/>
  <c r="BW670" i="6"/>
  <c r="CA670" i="6"/>
  <c r="W671" i="6"/>
  <c r="AA671" i="6"/>
  <c r="AE671" i="6"/>
  <c r="AI671" i="6"/>
  <c r="AM671" i="6"/>
  <c r="AQ671" i="6"/>
  <c r="AU671" i="6"/>
  <c r="AY671" i="6"/>
  <c r="BC671" i="6"/>
  <c r="BG671" i="6"/>
  <c r="BK671" i="6"/>
  <c r="BO671" i="6"/>
  <c r="BS671" i="6"/>
  <c r="BW671" i="6"/>
  <c r="BC673" i="6"/>
  <c r="BG673" i="6"/>
  <c r="BK673" i="6"/>
  <c r="BO673" i="6"/>
  <c r="BS673" i="6"/>
  <c r="BW673" i="6"/>
  <c r="CC702" i="6"/>
  <c r="BY702" i="6"/>
  <c r="BU702" i="6"/>
  <c r="BQ702" i="6"/>
  <c r="BM702" i="6"/>
  <c r="CA702" i="6"/>
  <c r="BW702" i="6"/>
  <c r="BS702" i="6"/>
  <c r="BO702" i="6"/>
  <c r="BO709" i="6" s="1"/>
  <c r="BK702" i="6"/>
  <c r="BK709" i="6" s="1"/>
  <c r="BG702" i="6"/>
  <c r="BC702" i="6"/>
  <c r="AY702" i="6"/>
  <c r="AY709" i="6" s="1"/>
  <c r="AU702" i="6"/>
  <c r="AU709" i="6" s="1"/>
  <c r="AU711" i="6" s="1"/>
  <c r="AQ702" i="6"/>
  <c r="AM702" i="6"/>
  <c r="AI702" i="6"/>
  <c r="AI709" i="6" s="1"/>
  <c r="AE702" i="6"/>
  <c r="AA702" i="6"/>
  <c r="W702" i="6"/>
  <c r="S702" i="6"/>
  <c r="O702" i="6"/>
  <c r="K702" i="6"/>
  <c r="G702" i="6"/>
  <c r="L702" i="6"/>
  <c r="L709" i="6" s="1"/>
  <c r="Q702" i="6"/>
  <c r="V702" i="6"/>
  <c r="AB702" i="6"/>
  <c r="AG702" i="6"/>
  <c r="AL702" i="6"/>
  <c r="AL709" i="6" s="1"/>
  <c r="AL711" i="6" s="1"/>
  <c r="AR702" i="6"/>
  <c r="AW702" i="6"/>
  <c r="BB702" i="6"/>
  <c r="BH702" i="6"/>
  <c r="BN702" i="6"/>
  <c r="BV702" i="6"/>
  <c r="CA705" i="6"/>
  <c r="BS705" i="6"/>
  <c r="BO705" i="6"/>
  <c r="BK705" i="6"/>
  <c r="BG705" i="6"/>
  <c r="BC705" i="6"/>
  <c r="BC709" i="6" s="1"/>
  <c r="BC712" i="6" s="1"/>
  <c r="AY705" i="6"/>
  <c r="AU705" i="6"/>
  <c r="AQ705" i="6"/>
  <c r="AM705" i="6"/>
  <c r="AI705" i="6"/>
  <c r="AE705" i="6"/>
  <c r="AA705" i="6"/>
  <c r="BZ705" i="6"/>
  <c r="BZ709" i="6" s="1"/>
  <c r="BU705" i="6"/>
  <c r="BP705" i="6"/>
  <c r="BJ705" i="6"/>
  <c r="BJ709" i="6" s="1"/>
  <c r="BE705" i="6"/>
  <c r="AZ705" i="6"/>
  <c r="AT705" i="6"/>
  <c r="AO705" i="6"/>
  <c r="AJ705" i="6"/>
  <c r="AD705" i="6"/>
  <c r="Y705" i="6"/>
  <c r="U705" i="6"/>
  <c r="Q705" i="6"/>
  <c r="M705" i="6"/>
  <c r="I705" i="6"/>
  <c r="CC705" i="6"/>
  <c r="BR705" i="6"/>
  <c r="BM705" i="6"/>
  <c r="BH705" i="6"/>
  <c r="BB705" i="6"/>
  <c r="AW705" i="6"/>
  <c r="AR705" i="6"/>
  <c r="AL705" i="6"/>
  <c r="AG705" i="6"/>
  <c r="AB705" i="6"/>
  <c r="AB709" i="6" s="1"/>
  <c r="W705" i="6"/>
  <c r="S705" i="6"/>
  <c r="O705" i="6"/>
  <c r="K705" i="6"/>
  <c r="G705" i="6"/>
  <c r="N705" i="6"/>
  <c r="V705" i="6"/>
  <c r="AF705" i="6"/>
  <c r="AF709" i="6" s="1"/>
  <c r="AP705" i="6"/>
  <c r="BA705" i="6"/>
  <c r="BA709" i="6" s="1"/>
  <c r="BA711" i="6" s="1"/>
  <c r="BL705" i="6"/>
  <c r="BV705" i="6"/>
  <c r="BV709" i="6" s="1"/>
  <c r="X768" i="6"/>
  <c r="H774" i="6"/>
  <c r="X719" i="6"/>
  <c r="BF774" i="6"/>
  <c r="X774" i="6"/>
  <c r="T719" i="6"/>
  <c r="T774" i="6"/>
  <c r="H762" i="6"/>
  <c r="H719" i="6"/>
  <c r="AD762" i="6"/>
  <c r="AD768" i="6"/>
  <c r="BM774" i="6"/>
  <c r="M719" i="6"/>
  <c r="AT774" i="6"/>
  <c r="AC774" i="6"/>
  <c r="M774" i="6"/>
  <c r="BR774" i="6"/>
  <c r="AG719" i="6"/>
  <c r="BI719" i="6"/>
  <c r="AS719" i="6"/>
  <c r="BI762" i="6"/>
  <c r="BI774" i="6"/>
  <c r="AQ736" i="6"/>
  <c r="AQ739" i="6" s="1"/>
  <c r="AQ738" i="6"/>
  <c r="X434" i="6"/>
  <c r="H434" i="6"/>
  <c r="AZ679" i="6"/>
  <c r="P679" i="6"/>
  <c r="AT679" i="6"/>
  <c r="BO736" i="6"/>
  <c r="AY736" i="6"/>
  <c r="AY739" i="6" s="1"/>
  <c r="W709" i="6"/>
  <c r="W712" i="6" s="1"/>
  <c r="BS749" i="6"/>
  <c r="BS731" i="6"/>
  <c r="BS736" i="6" s="1"/>
  <c r="BC434" i="6"/>
  <c r="BA736" i="6"/>
  <c r="BA739" i="6" s="1"/>
  <c r="AK736" i="6"/>
  <c r="AK739" i="6" s="1"/>
  <c r="BV434" i="6"/>
  <c r="BF434" i="6"/>
  <c r="Z434" i="6"/>
  <c r="CB709" i="6"/>
  <c r="CB711" i="6" s="1"/>
  <c r="BT709" i="6"/>
  <c r="BT711" i="6" s="1"/>
  <c r="AV709" i="6"/>
  <c r="AV712" i="6" s="1"/>
  <c r="AR709" i="6"/>
  <c r="P709" i="6"/>
  <c r="P711" i="6" s="1"/>
  <c r="BQ434" i="6"/>
  <c r="U434" i="6"/>
  <c r="BF709" i="6"/>
  <c r="AL736" i="6"/>
  <c r="AL738" i="6" s="1"/>
  <c r="S434" i="6"/>
  <c r="CC754" i="6"/>
  <c r="BU754" i="6"/>
  <c r="BU757" i="6" s="1"/>
  <c r="BQ754" i="6"/>
  <c r="BQ756" i="6" s="1"/>
  <c r="BM754" i="6"/>
  <c r="BM757" i="6" s="1"/>
  <c r="BE754" i="6"/>
  <c r="BA754" i="6"/>
  <c r="AW754" i="6"/>
  <c r="AO754" i="6"/>
  <c r="AO757" i="6" s="1"/>
  <c r="AK754" i="6"/>
  <c r="AK756" i="6" s="1"/>
  <c r="AG754" i="6"/>
  <c r="AG757" i="6" s="1"/>
  <c r="Y754" i="6"/>
  <c r="U754" i="6"/>
  <c r="U757" i="6" s="1"/>
  <c r="Q754" i="6"/>
  <c r="I754" i="6"/>
  <c r="I757" i="6" s="1"/>
  <c r="BB434" i="6"/>
  <c r="AC679" i="6"/>
  <c r="Y679" i="6"/>
  <c r="CB736" i="6"/>
  <c r="CB739" i="6" s="1"/>
  <c r="BL736" i="6"/>
  <c r="BL738" i="6" s="1"/>
  <c r="AV736" i="6"/>
  <c r="AV739" i="6" s="1"/>
  <c r="AR736" i="6"/>
  <c r="AR739" i="6" s="1"/>
  <c r="T736" i="6"/>
  <c r="P736" i="6"/>
  <c r="P739" i="6" s="1"/>
  <c r="BM434" i="6"/>
  <c r="AG434" i="6"/>
  <c r="BG679" i="6"/>
  <c r="BN679" i="6"/>
  <c r="R679" i="6"/>
  <c r="BN680" i="6"/>
  <c r="AX680" i="6"/>
  <c r="AH678" i="6"/>
  <c r="AH686" i="6" s="1"/>
  <c r="R680" i="6"/>
  <c r="CA680" i="6"/>
  <c r="BV736" i="6"/>
  <c r="BF736" i="6"/>
  <c r="AT709" i="6"/>
  <c r="AT712" i="6" s="1"/>
  <c r="AP736" i="6"/>
  <c r="AP739" i="6" s="1"/>
  <c r="CA434" i="6"/>
  <c r="BK434" i="6"/>
  <c r="O434" i="6"/>
  <c r="CC678" i="6"/>
  <c r="CC686" i="6" s="1"/>
  <c r="CC777" i="6" s="1"/>
  <c r="CC680" i="6"/>
  <c r="BQ678" i="6"/>
  <c r="BQ686" i="6" s="1"/>
  <c r="BQ9" i="40" s="1"/>
  <c r="BQ680" i="6"/>
  <c r="BE678" i="6"/>
  <c r="BE686" i="6" s="1"/>
  <c r="BE680" i="6"/>
  <c r="AW678" i="6"/>
  <c r="AW686" i="6" s="1"/>
  <c r="AW680" i="6"/>
  <c r="AK678" i="6"/>
  <c r="AK686" i="6" s="1"/>
  <c r="AK680" i="6"/>
  <c r="AC678" i="6"/>
  <c r="AC686" i="6" s="1"/>
  <c r="AC777" i="6" s="1"/>
  <c r="AC680" i="6"/>
  <c r="U680" i="6"/>
  <c r="U678" i="6"/>
  <c r="U686" i="6" s="1"/>
  <c r="M678" i="6"/>
  <c r="M686" i="6"/>
  <c r="BU679" i="6"/>
  <c r="AO679" i="6"/>
  <c r="CB754" i="6"/>
  <c r="CB756" i="6" s="1"/>
  <c r="BT754" i="6"/>
  <c r="BH754" i="6"/>
  <c r="BD754" i="6"/>
  <c r="AZ754" i="6"/>
  <c r="AZ756" i="6" s="1"/>
  <c r="AR754" i="6"/>
  <c r="AR757" i="6" s="1"/>
  <c r="AN754" i="6"/>
  <c r="AN756" i="6" s="1"/>
  <c r="AF754" i="6"/>
  <c r="AF757" i="6" s="1"/>
  <c r="X754" i="6"/>
  <c r="X757" i="6" s="1"/>
  <c r="T754" i="6"/>
  <c r="T757" i="6" s="1"/>
  <c r="P754" i="6"/>
  <c r="P756" i="6" s="1"/>
  <c r="H754" i="6"/>
  <c r="AC434" i="6"/>
  <c r="AA680" i="6"/>
  <c r="AA678" i="6"/>
  <c r="AA686" i="6" s="1"/>
  <c r="AD678" i="6"/>
  <c r="AD686" i="6" s="1"/>
  <c r="AA679" i="6"/>
  <c r="K679" i="6"/>
  <c r="BN709" i="6"/>
  <c r="BN712" i="6" s="1"/>
  <c r="BJ736" i="6"/>
  <c r="AT736" i="6"/>
  <c r="AT739" i="6" s="1"/>
  <c r="R709" i="6"/>
  <c r="R711" i="6" s="1"/>
  <c r="BG434" i="6"/>
  <c r="AQ434" i="6"/>
  <c r="BU709" i="6"/>
  <c r="BQ709" i="6"/>
  <c r="BQ712" i="6" s="1"/>
  <c r="BE709" i="6"/>
  <c r="AK709" i="6"/>
  <c r="AK712" i="6" s="1"/>
  <c r="BZ434" i="6"/>
  <c r="AT434" i="6"/>
  <c r="AD434" i="6"/>
  <c r="BE679" i="6"/>
  <c r="BL680" i="6"/>
  <c r="BL678" i="6"/>
  <c r="BL686" i="6" s="1"/>
  <c r="BH680" i="6"/>
  <c r="BD680" i="6"/>
  <c r="BD678" i="6"/>
  <c r="BD686" i="6" s="1"/>
  <c r="AV680" i="6"/>
  <c r="AV678" i="6"/>
  <c r="AV686" i="6" s="1"/>
  <c r="AV777" i="6" s="1"/>
  <c r="AN680" i="6"/>
  <c r="AN678" i="6"/>
  <c r="AN686" i="6" s="1"/>
  <c r="AN777" i="6" s="1"/>
  <c r="AF678" i="6"/>
  <c r="AF686" i="6" s="1"/>
  <c r="AF777" i="6" s="1"/>
  <c r="AB680" i="6"/>
  <c r="AB678" i="6"/>
  <c r="AB686" i="6" s="1"/>
  <c r="AB777" i="6" s="1"/>
  <c r="X680" i="6"/>
  <c r="T680" i="6"/>
  <c r="P678" i="6"/>
  <c r="P686" i="6" s="1"/>
  <c r="P777" i="6" s="1"/>
  <c r="L680" i="6"/>
  <c r="H678" i="6"/>
  <c r="H686" i="6"/>
  <c r="H680" i="6"/>
  <c r="AO434" i="6"/>
  <c r="BG739" i="6"/>
  <c r="BH777" i="6"/>
  <c r="BQ711" i="6"/>
  <c r="AV757" i="6"/>
  <c r="CB757" i="6"/>
  <c r="BV738" i="6"/>
  <c r="BV739" i="6"/>
  <c r="AZ738" i="6"/>
  <c r="AC756" i="6"/>
  <c r="AC757" i="6"/>
  <c r="BI756" i="6"/>
  <c r="BI757" i="6"/>
  <c r="H712" i="6"/>
  <c r="H711" i="6"/>
  <c r="BD712" i="6"/>
  <c r="BD711" i="6"/>
  <c r="T756" i="6"/>
  <c r="AZ757" i="6"/>
  <c r="BQ777" i="6"/>
  <c r="BF739" i="6"/>
  <c r="BF738" i="6"/>
  <c r="R777" i="6"/>
  <c r="X739" i="6"/>
  <c r="Q756" i="6"/>
  <c r="Q757" i="6"/>
  <c r="AW757" i="6"/>
  <c r="CC756" i="6"/>
  <c r="CC757" i="6"/>
  <c r="AL739" i="6"/>
  <c r="BF712" i="6"/>
  <c r="BF711" i="6"/>
  <c r="AL777" i="6"/>
  <c r="BH712" i="6"/>
  <c r="BA738" i="6"/>
  <c r="S739" i="6"/>
  <c r="BN711" i="6"/>
  <c r="H757" i="6"/>
  <c r="H756" i="6"/>
  <c r="X756" i="6"/>
  <c r="AN757" i="6"/>
  <c r="BT757" i="6"/>
  <c r="BT756" i="6"/>
  <c r="AP738" i="6"/>
  <c r="AB739" i="6"/>
  <c r="U756" i="6"/>
  <c r="AP712" i="6"/>
  <c r="P712" i="6"/>
  <c r="AV711" i="6"/>
  <c r="CB712" i="6"/>
  <c r="AO739" i="6"/>
  <c r="BO738" i="6"/>
  <c r="BO739" i="6"/>
  <c r="L757" i="6"/>
  <c r="AB757" i="6"/>
  <c r="AR756" i="6"/>
  <c r="BH757" i="6"/>
  <c r="BH756" i="6"/>
  <c r="AW777" i="6"/>
  <c r="BE777" i="6"/>
  <c r="AT711" i="6"/>
  <c r="AU712" i="6"/>
  <c r="AH777" i="6"/>
  <c r="P738" i="6"/>
  <c r="AF739" i="6"/>
  <c r="AV738" i="6"/>
  <c r="BL739" i="6"/>
  <c r="CB738" i="6"/>
  <c r="I756" i="6"/>
  <c r="Y756" i="6"/>
  <c r="Y757" i="6"/>
  <c r="AO756" i="6"/>
  <c r="BE757" i="6"/>
  <c r="BR738" i="6"/>
  <c r="BR739" i="6"/>
  <c r="BN738" i="6"/>
  <c r="AY738" i="6"/>
  <c r="H6" i="31"/>
  <c r="H7" i="31"/>
  <c r="H13" i="31"/>
  <c r="H14" i="31"/>
  <c r="H15" i="31"/>
  <c r="H16" i="31"/>
  <c r="H17" i="31"/>
  <c r="H18" i="31"/>
  <c r="H20" i="31"/>
  <c r="H21" i="31"/>
  <c r="H22" i="31"/>
  <c r="H23" i="31"/>
  <c r="H24" i="31"/>
  <c r="H25" i="31"/>
  <c r="H28" i="31"/>
  <c r="H30" i="31"/>
  <c r="H31" i="31"/>
  <c r="H33" i="31"/>
  <c r="H35" i="31"/>
  <c r="H37" i="31"/>
  <c r="H38" i="31"/>
  <c r="H39" i="31"/>
  <c r="H40" i="31"/>
  <c r="H41" i="31"/>
  <c r="H42" i="31"/>
  <c r="H43" i="31"/>
  <c r="H44" i="31"/>
  <c r="H45" i="31"/>
  <c r="H46" i="31"/>
  <c r="H47" i="31"/>
  <c r="H48" i="31"/>
  <c r="H49" i="31"/>
  <c r="H51" i="31"/>
  <c r="H52" i="31"/>
  <c r="H53" i="31"/>
  <c r="H54" i="31"/>
  <c r="H55" i="31"/>
  <c r="H56" i="31"/>
  <c r="H57" i="31"/>
  <c r="H59" i="31"/>
  <c r="H60" i="31"/>
  <c r="H63" i="31"/>
  <c r="H65" i="31"/>
  <c r="H67" i="31"/>
  <c r="H69" i="31"/>
  <c r="H72" i="31"/>
  <c r="H73" i="31"/>
  <c r="H76" i="31"/>
  <c r="H70" i="31"/>
  <c r="H71" i="31"/>
  <c r="H3" i="31"/>
  <c r="K7" i="40"/>
  <c r="H4" i="35"/>
  <c r="O7" i="40"/>
  <c r="L4" i="35"/>
  <c r="P17" i="40"/>
  <c r="S7" i="40"/>
  <c r="V6" i="40"/>
  <c r="W7" i="40"/>
  <c r="S4" i="35"/>
  <c r="X7" i="40"/>
  <c r="T4" i="35"/>
  <c r="AA7" i="40"/>
  <c r="V4" i="35"/>
  <c r="AB7" i="40"/>
  <c r="AE7" i="40"/>
  <c r="AA4" i="35"/>
  <c r="AF7" i="40"/>
  <c r="AB4" i="35"/>
  <c r="AI7" i="40"/>
  <c r="AE4" i="35"/>
  <c r="AF4" i="35"/>
  <c r="AI4" i="35"/>
  <c r="AJ4" i="35"/>
  <c r="AR17" i="40"/>
  <c r="AQ4" i="35"/>
  <c r="AZ17" i="40"/>
  <c r="BO4" i="35"/>
  <c r="BW17" i="40"/>
  <c r="CC7" i="40"/>
  <c r="H61" i="31"/>
  <c r="H4" i="31"/>
  <c r="H5" i="31"/>
  <c r="H8" i="31"/>
  <c r="H9" i="31"/>
  <c r="H10" i="31"/>
  <c r="H11" i="31"/>
  <c r="H12" i="31"/>
  <c r="H19" i="31"/>
  <c r="H26" i="31"/>
  <c r="H27" i="31"/>
  <c r="H29" i="31"/>
  <c r="H32" i="31"/>
  <c r="H34" i="31"/>
  <c r="H36" i="31"/>
  <c r="H50" i="31"/>
  <c r="H58" i="31"/>
  <c r="H75" i="31"/>
  <c r="H77" i="31"/>
  <c r="H68" i="31"/>
  <c r="H66" i="31"/>
  <c r="H62" i="31"/>
  <c r="H74" i="31"/>
  <c r="D6" i="28"/>
  <c r="E6" i="28"/>
  <c r="G6" i="28"/>
  <c r="BW11" i="37"/>
  <c r="BW13" i="37"/>
  <c r="BV13" i="37"/>
  <c r="BU13" i="37"/>
  <c r="BT13" i="37"/>
  <c r="BS13" i="37"/>
  <c r="BV11" i="37"/>
  <c r="BU11" i="37"/>
  <c r="BT11" i="37"/>
  <c r="BS11" i="37"/>
  <c r="BU4" i="35"/>
  <c r="BJ4" i="35"/>
  <c r="E15" i="27"/>
  <c r="E13" i="27"/>
  <c r="E11" i="27"/>
  <c r="E7" i="28"/>
  <c r="E9" i="28"/>
  <c r="E13" i="28"/>
  <c r="D7" i="28"/>
  <c r="D9" i="28"/>
  <c r="D13" i="28"/>
  <c r="L4" i="9"/>
  <c r="L6" i="9"/>
  <c r="L10" i="9"/>
  <c r="B27" i="9"/>
  <c r="C27" i="9"/>
  <c r="D27" i="9"/>
  <c r="E27" i="9"/>
  <c r="AV16" i="40"/>
  <c r="AV6" i="40"/>
  <c r="AQ16" i="40"/>
  <c r="AQ6" i="40"/>
  <c r="AN16" i="40"/>
  <c r="AN6" i="40"/>
  <c r="AG16" i="40"/>
  <c r="AG6" i="40"/>
  <c r="AC16" i="40"/>
  <c r="AC6" i="40"/>
  <c r="W16" i="40"/>
  <c r="W6" i="40"/>
  <c r="Q16" i="40"/>
  <c r="K16" i="40"/>
  <c r="BZ17" i="40"/>
  <c r="BZ7" i="40"/>
  <c r="BQ17" i="40"/>
  <c r="BQ7" i="40"/>
  <c r="BG17" i="40"/>
  <c r="BG7" i="40"/>
  <c r="BB17" i="40"/>
  <c r="BB7" i="40"/>
  <c r="AT17" i="40"/>
  <c r="AT7" i="40"/>
  <c r="AK17" i="40"/>
  <c r="AK7" i="40"/>
  <c r="AH17" i="40"/>
  <c r="AH7" i="40"/>
  <c r="AD17" i="40"/>
  <c r="AD7" i="40"/>
  <c r="Z17" i="40"/>
  <c r="Z7" i="40"/>
  <c r="R17" i="40"/>
  <c r="R7" i="40"/>
  <c r="M17" i="40"/>
  <c r="M7" i="40"/>
  <c r="J17" i="40"/>
  <c r="J7" i="40"/>
  <c r="BI16" i="40"/>
  <c r="BI6" i="40"/>
  <c r="AZ16" i="40"/>
  <c r="AZ6" i="40"/>
  <c r="AO16" i="40"/>
  <c r="AO6" i="40"/>
  <c r="AK16" i="40"/>
  <c r="AK6" i="40"/>
  <c r="AA16" i="40"/>
  <c r="AA6" i="40"/>
  <c r="AB16" i="40"/>
  <c r="AB6" i="40"/>
  <c r="U16" i="40"/>
  <c r="U6" i="40"/>
  <c r="P16" i="40"/>
  <c r="P6" i="40"/>
  <c r="M16" i="40"/>
  <c r="M6" i="40"/>
  <c r="BT17" i="40"/>
  <c r="BT7" i="40"/>
  <c r="BI17" i="40"/>
  <c r="BI7" i="40"/>
  <c r="BD17" i="40"/>
  <c r="BD7" i="40"/>
  <c r="BA17" i="40"/>
  <c r="BA7" i="40"/>
  <c r="AV17" i="40"/>
  <c r="AV7" i="40"/>
  <c r="AS17" i="40"/>
  <c r="AS7" i="40"/>
  <c r="AJ17" i="40"/>
  <c r="AJ7" i="40"/>
  <c r="AC17" i="40"/>
  <c r="AC7" i="40"/>
  <c r="T17" i="40"/>
  <c r="T7" i="40"/>
  <c r="BD16" i="40"/>
  <c r="BD6" i="40"/>
  <c r="AY16" i="40"/>
  <c r="AY6" i="40"/>
  <c r="AT16" i="40"/>
  <c r="AT6" i="40"/>
  <c r="AJ16" i="40"/>
  <c r="AJ6" i="40"/>
  <c r="Y16" i="40"/>
  <c r="Y6" i="40"/>
  <c r="O6" i="40"/>
  <c r="H16" i="40"/>
  <c r="H6" i="40"/>
  <c r="BK17" i="40"/>
  <c r="BK7" i="40"/>
  <c r="BF17" i="40"/>
  <c r="BF7" i="40"/>
  <c r="AX17" i="40"/>
  <c r="AX7" i="40"/>
  <c r="AO17" i="40"/>
  <c r="AO7" i="40"/>
  <c r="AL17" i="40"/>
  <c r="AL7" i="40"/>
  <c r="AG17" i="40"/>
  <c r="AG7" i="40"/>
  <c r="Y17" i="40"/>
  <c r="Y7" i="40"/>
  <c r="V17" i="40"/>
  <c r="V7" i="40"/>
  <c r="Q17" i="40"/>
  <c r="Q7" i="40"/>
  <c r="BX16" i="40"/>
  <c r="BX6" i="40"/>
  <c r="BH16" i="40"/>
  <c r="BH6" i="40"/>
  <c r="BC16" i="40"/>
  <c r="BC6" i="40"/>
  <c r="BA16" i="40"/>
  <c r="BA6" i="40"/>
  <c r="AR16" i="40"/>
  <c r="X6" i="40"/>
  <c r="S6" i="40"/>
  <c r="L16" i="40"/>
  <c r="G16" i="40"/>
  <c r="G6" i="40"/>
  <c r="BU17" i="40"/>
  <c r="BU7" i="40"/>
  <c r="BP17" i="40"/>
  <c r="BP7" i="40"/>
  <c r="BE17" i="40"/>
  <c r="BE7" i="40"/>
  <c r="AW17" i="40"/>
  <c r="AW7" i="40"/>
  <c r="AN17" i="40"/>
  <c r="AF17" i="40"/>
  <c r="AB17" i="40"/>
  <c r="X17" i="40"/>
  <c r="AP17" i="40"/>
  <c r="AP7" i="40"/>
  <c r="N4" i="35"/>
  <c r="Y4" i="35"/>
  <c r="T6" i="40"/>
  <c r="T16" i="40"/>
  <c r="BY7" i="40"/>
  <c r="N17" i="40"/>
  <c r="N7" i="40"/>
  <c r="BJ17" i="40"/>
  <c r="BJ7" i="40"/>
  <c r="BO7" i="40"/>
  <c r="AU16" i="40"/>
  <c r="AU6" i="40"/>
  <c r="CA7" i="40"/>
  <c r="CA17" i="40"/>
  <c r="AR6" i="40"/>
  <c r="X16" i="40"/>
  <c r="L17" i="40"/>
  <c r="BL4" i="35"/>
  <c r="Z4" i="35"/>
  <c r="AK4" i="35"/>
  <c r="J4" i="35"/>
  <c r="BN4" i="35"/>
  <c r="AO4" i="35"/>
  <c r="K4" i="35"/>
  <c r="C4" i="35"/>
  <c r="X4" i="35"/>
  <c r="U4" i="35"/>
  <c r="O4" i="35"/>
  <c r="AV4" i="35"/>
  <c r="AR4" i="35"/>
  <c r="BG4" i="35"/>
  <c r="AW4" i="35"/>
  <c r="AS4" i="35"/>
  <c r="AG4" i="35"/>
  <c r="AD4" i="35"/>
  <c r="AC4" i="35"/>
  <c r="B4" i="35"/>
  <c r="BV7" i="40"/>
  <c r="BV17" i="40"/>
  <c r="BA4" i="35"/>
  <c r="AY4" i="35"/>
  <c r="BP4" i="35"/>
  <c r="W4" i="35"/>
  <c r="BS4" i="35"/>
  <c r="BR4" i="35"/>
  <c r="BQ4" i="35"/>
  <c r="AZ4" i="35"/>
  <c r="BH4" i="35"/>
  <c r="R4" i="35"/>
  <c r="P4" i="35"/>
  <c r="BD4" i="35"/>
  <c r="BW7" i="40"/>
  <c r="P7" i="40"/>
  <c r="BY17" i="40"/>
  <c r="AR7" i="40"/>
  <c r="AZ7" i="40"/>
  <c r="BS7" i="40"/>
  <c r="L7" i="40"/>
  <c r="BO17" i="40"/>
  <c r="AN7" i="40"/>
  <c r="BS17" i="40"/>
  <c r="E4" i="35"/>
  <c r="BC4" i="35"/>
  <c r="G17" i="40"/>
  <c r="AX4" i="35"/>
  <c r="AM7" i="40"/>
  <c r="CC17" i="40"/>
  <c r="CB17" i="40"/>
  <c r="CB7" i="40"/>
  <c r="BR7" i="40"/>
  <c r="BH7" i="40"/>
  <c r="BC17" i="40"/>
  <c r="BC7" i="40"/>
  <c r="AY7" i="40"/>
  <c r="AU17" i="40"/>
  <c r="AU7" i="40"/>
  <c r="AM17" i="40"/>
  <c r="AI17" i="40"/>
  <c r="AE17" i="40"/>
  <c r="AA17" i="40"/>
  <c r="W17" i="40"/>
  <c r="V16" i="40"/>
  <c r="S17" i="40"/>
  <c r="O17" i="40"/>
  <c r="K17" i="40"/>
  <c r="G7" i="40"/>
  <c r="BH17" i="40"/>
  <c r="BR17" i="40"/>
  <c r="AY17" i="40"/>
  <c r="AM4" i="35"/>
  <c r="BT4" i="35"/>
  <c r="D4" i="35"/>
  <c r="AN4" i="35"/>
  <c r="M4" i="35"/>
  <c r="AT4" i="35"/>
  <c r="Q4" i="35"/>
  <c r="AU4" i="35"/>
  <c r="I4" i="35"/>
  <c r="BK4" i="35"/>
  <c r="F4" i="35"/>
  <c r="BI4" i="35"/>
  <c r="BB4" i="35"/>
  <c r="AH4" i="35"/>
  <c r="G15" i="28"/>
  <c r="G29" i="28"/>
  <c r="G30" i="28"/>
  <c r="E15" i="28"/>
  <c r="E29" i="28"/>
  <c r="E30" i="28"/>
  <c r="D15" i="28"/>
  <c r="BW4" i="35"/>
  <c r="BF4" i="35"/>
  <c r="L11" i="9"/>
  <c r="L12" i="9"/>
  <c r="L13" i="9"/>
  <c r="AD16" i="40"/>
  <c r="AD6" i="40"/>
  <c r="Z16" i="40"/>
  <c r="L7" i="9"/>
  <c r="U17" i="40"/>
  <c r="U7" i="40"/>
  <c r="H64" i="31"/>
  <c r="BJ16" i="40"/>
  <c r="BJ6" i="40"/>
  <c r="BL7" i="40"/>
  <c r="BL17" i="40"/>
  <c r="AL4" i="35"/>
  <c r="G4" i="35"/>
  <c r="BE4" i="35"/>
  <c r="BM17" i="40"/>
  <c r="BM7" i="40"/>
  <c r="AP6" i="40"/>
  <c r="AE6" i="40"/>
  <c r="AE16" i="40"/>
  <c r="AL6" i="40"/>
  <c r="AP4" i="35"/>
  <c r="S16" i="40"/>
  <c r="O16" i="40"/>
  <c r="K6" i="40"/>
  <c r="L6" i="40"/>
  <c r="Q6" i="40"/>
  <c r="AH16" i="40"/>
  <c r="AH6" i="40"/>
  <c r="AQ17" i="40"/>
  <c r="AQ7" i="40"/>
  <c r="AI16" i="40"/>
  <c r="AI6" i="40"/>
  <c r="H17" i="40"/>
  <c r="H7" i="40"/>
  <c r="BX17" i="40"/>
  <c r="BX7" i="40"/>
  <c r="I17" i="40"/>
  <c r="I7" i="40"/>
  <c r="BN7" i="40"/>
  <c r="BN17" i="40"/>
  <c r="BF16" i="40"/>
  <c r="BF6" i="40"/>
  <c r="BM4" i="35"/>
  <c r="BU16" i="40"/>
  <c r="BU6" i="40"/>
  <c r="BS16" i="40"/>
  <c r="BS6" i="40"/>
  <c r="BQ16" i="40"/>
  <c r="BQ6" i="40"/>
  <c r="BO6" i="40"/>
  <c r="BO16" i="40"/>
  <c r="BL16" i="40"/>
  <c r="BL6" i="40"/>
  <c r="AM16" i="40"/>
  <c r="AM6" i="40"/>
  <c r="CA16" i="40"/>
  <c r="CA6" i="40"/>
  <c r="BY16" i="40"/>
  <c r="BY6" i="40"/>
  <c r="BW16" i="40"/>
  <c r="BW6" i="40"/>
  <c r="BR6" i="40"/>
  <c r="BR16" i="40"/>
  <c r="BP6" i="40"/>
  <c r="BP16" i="40"/>
  <c r="BM6" i="40"/>
  <c r="BM16" i="40"/>
  <c r="BN16" i="40"/>
  <c r="BN6" i="40"/>
  <c r="BK16" i="40"/>
  <c r="BK6" i="40"/>
  <c r="I6" i="40"/>
  <c r="I16" i="40"/>
  <c r="CC16" i="40"/>
  <c r="CC6" i="40"/>
  <c r="CB6" i="40"/>
  <c r="CB16" i="40"/>
  <c r="BZ16" i="40"/>
  <c r="BZ6" i="40"/>
  <c r="Z6" i="40"/>
  <c r="AP16" i="40"/>
  <c r="AL16" i="40"/>
  <c r="BG16" i="40"/>
  <c r="BG6" i="40"/>
  <c r="BV6" i="40"/>
  <c r="BV16" i="40"/>
  <c r="AX16" i="40"/>
  <c r="AX6" i="40"/>
  <c r="R16" i="40"/>
  <c r="R6" i="40"/>
  <c r="BB16" i="40"/>
  <c r="BB6" i="40"/>
  <c r="AS16" i="40"/>
  <c r="AS6" i="40"/>
  <c r="D29" i="28"/>
  <c r="D30" i="28"/>
  <c r="BV4" i="35"/>
  <c r="AL19" i="40"/>
  <c r="AH19" i="40"/>
  <c r="AB9" i="40"/>
  <c r="CB19" i="40"/>
  <c r="BH9" i="40"/>
  <c r="AB19" i="40"/>
  <c r="AH9" i="40"/>
  <c r="BQ19" i="40"/>
  <c r="AG9" i="40"/>
  <c r="H9" i="40"/>
  <c r="CB9" i="40"/>
  <c r="AK19" i="40"/>
  <c r="AL9" i="40"/>
  <c r="Z19" i="40"/>
  <c r="Z9" i="40"/>
  <c r="AK9" i="40"/>
  <c r="AF19" i="40"/>
  <c r="AF9" i="40"/>
  <c r="AC9" i="40"/>
  <c r="AC19" i="40"/>
  <c r="BL19" i="40"/>
  <c r="BL9" i="40"/>
  <c r="BS9" i="40"/>
  <c r="BS19" i="40"/>
  <c r="AA19" i="40"/>
  <c r="AA9" i="40"/>
  <c r="AV9" i="40"/>
  <c r="AV19" i="40"/>
  <c r="M19" i="40"/>
  <c r="M9" i="40"/>
  <c r="P19" i="40"/>
  <c r="P9" i="40"/>
  <c r="R19" i="40"/>
  <c r="R9" i="40"/>
  <c r="BE9" i="40"/>
  <c r="BE19" i="40"/>
  <c r="BD9" i="40"/>
  <c r="BD19" i="40"/>
  <c r="AW9" i="40"/>
  <c r="AW19" i="40"/>
  <c r="BM19" i="40"/>
  <c r="BM9" i="40"/>
  <c r="AN19" i="40"/>
  <c r="AN9" i="40"/>
  <c r="BO711" i="6" l="1"/>
  <c r="BO712" i="6"/>
  <c r="R739" i="6"/>
  <c r="AK757" i="6"/>
  <c r="H777" i="6"/>
  <c r="H19" i="40"/>
  <c r="BJ738" i="6"/>
  <c r="BJ739" i="6"/>
  <c r="T739" i="6"/>
  <c r="T738" i="6"/>
  <c r="K757" i="6"/>
  <c r="BZ712" i="6"/>
  <c r="BZ711" i="6"/>
  <c r="T711" i="6"/>
  <c r="T712" i="6"/>
  <c r="BY757" i="6"/>
  <c r="BY756" i="6"/>
  <c r="AS756" i="6"/>
  <c r="AS757" i="6"/>
  <c r="M756" i="6"/>
  <c r="M757" i="6"/>
  <c r="BD756" i="6"/>
  <c r="BD757" i="6"/>
  <c r="BA756" i="6"/>
  <c r="BA757" i="6"/>
  <c r="BJ712" i="6"/>
  <c r="BJ711" i="6"/>
  <c r="BB709" i="6"/>
  <c r="AI711" i="6"/>
  <c r="AI712" i="6"/>
  <c r="BC679" i="6"/>
  <c r="Q774" i="6"/>
  <c r="Q719" i="6"/>
  <c r="R712" i="6"/>
  <c r="X711" i="6"/>
  <c r="X712" i="6"/>
  <c r="BH738" i="6"/>
  <c r="BH739" i="6"/>
  <c r="BK754" i="6"/>
  <c r="W711" i="6"/>
  <c r="AR738" i="6"/>
  <c r="BM756" i="6"/>
  <c r="AG756" i="6"/>
  <c r="BD739" i="6"/>
  <c r="BC711" i="6"/>
  <c r="BT712" i="6"/>
  <c r="BA712" i="6"/>
  <c r="L678" i="6"/>
  <c r="L686" i="6" s="1"/>
  <c r="T678" i="6"/>
  <c r="T686" i="6" s="1"/>
  <c r="AF680" i="6"/>
  <c r="BT680" i="6"/>
  <c r="BA679" i="6"/>
  <c r="M680" i="6"/>
  <c r="Q680" i="6"/>
  <c r="Y678" i="6"/>
  <c r="Y686" i="6" s="1"/>
  <c r="AG680" i="6"/>
  <c r="AO678" i="6"/>
  <c r="AO686" i="6" s="1"/>
  <c r="BA678" i="6"/>
  <c r="BA686" i="6" s="1"/>
  <c r="BM678" i="6"/>
  <c r="BM686" i="6" s="1"/>
  <c r="BU678" i="6"/>
  <c r="BU686" i="6" s="1"/>
  <c r="CA678" i="6"/>
  <c r="CA686" i="6" s="1"/>
  <c r="AH680" i="6"/>
  <c r="AX679" i="6"/>
  <c r="AL679" i="6"/>
  <c r="O739" i="6"/>
  <c r="AZ709" i="6"/>
  <c r="AP680" i="6"/>
  <c r="Z680" i="6"/>
  <c r="J678" i="6"/>
  <c r="J686" i="6" s="1"/>
  <c r="BV679" i="6"/>
  <c r="AP679" i="6"/>
  <c r="AP430" i="6"/>
  <c r="BE425" i="6"/>
  <c r="AP422" i="6"/>
  <c r="AP434" i="6" s="1"/>
  <c r="V431" i="6"/>
  <c r="I430" i="6"/>
  <c r="AP427" i="6"/>
  <c r="V427" i="6"/>
  <c r="BU426" i="6"/>
  <c r="M426" i="6"/>
  <c r="M422" i="6"/>
  <c r="M434" i="6" s="1"/>
  <c r="BB733" i="6"/>
  <c r="BB736" i="6" s="1"/>
  <c r="BU733" i="6"/>
  <c r="BU736" i="6" s="1"/>
  <c r="BU739" i="6" s="1"/>
  <c r="AO706" i="6"/>
  <c r="AO709" i="6" s="1"/>
  <c r="AE706" i="6"/>
  <c r="AA733" i="6"/>
  <c r="AA736" i="6" s="1"/>
  <c r="W751" i="6"/>
  <c r="O706" i="6"/>
  <c r="K733" i="6"/>
  <c r="K736" i="6" s="1"/>
  <c r="G751" i="6"/>
  <c r="G754" i="6" s="1"/>
  <c r="AE709" i="6"/>
  <c r="AE711" i="6" s="1"/>
  <c r="CA709" i="6"/>
  <c r="Q781" i="6"/>
  <c r="AU781" i="6"/>
  <c r="BR780" i="6"/>
  <c r="AZ422" i="6"/>
  <c r="AZ426" i="6"/>
  <c r="AZ428" i="6"/>
  <c r="AZ430" i="6"/>
  <c r="CC679" i="6"/>
  <c r="I431" i="6"/>
  <c r="I426" i="6"/>
  <c r="I429" i="6"/>
  <c r="I433" i="6"/>
  <c r="I424" i="6"/>
  <c r="R428" i="6"/>
  <c r="R427" i="6"/>
  <c r="R422" i="6"/>
  <c r="V426" i="6"/>
  <c r="V434" i="6" s="1"/>
  <c r="V430" i="6"/>
  <c r="AA424" i="6"/>
  <c r="AA428" i="6"/>
  <c r="AA423" i="6"/>
  <c r="AE427" i="6"/>
  <c r="AE434" i="6" s="1"/>
  <c r="AE431" i="6"/>
  <c r="AK431" i="6"/>
  <c r="AK425" i="6"/>
  <c r="AK434" i="6" s="1"/>
  <c r="AU433" i="6"/>
  <c r="AU424" i="6"/>
  <c r="AU427" i="6"/>
  <c r="AU431" i="6"/>
  <c r="BE431" i="6"/>
  <c r="BE426" i="6"/>
  <c r="BE429" i="6"/>
  <c r="BE433" i="6"/>
  <c r="BE424" i="6"/>
  <c r="BJ428" i="6"/>
  <c r="BJ434" i="6" s="1"/>
  <c r="BJ431" i="6"/>
  <c r="BO433" i="6"/>
  <c r="BO422" i="6"/>
  <c r="BO434" i="6" s="1"/>
  <c r="BU431" i="6"/>
  <c r="BU424" i="6"/>
  <c r="BU434" i="6" s="1"/>
  <c r="BY423" i="6"/>
  <c r="BY426" i="6"/>
  <c r="BY425" i="6"/>
  <c r="BY429" i="6"/>
  <c r="BY433" i="6"/>
  <c r="BD426" i="6"/>
  <c r="BD431" i="6"/>
  <c r="BD422" i="6"/>
  <c r="BD429" i="6"/>
  <c r="AL712" i="6"/>
  <c r="AG679" i="6"/>
  <c r="Q678" i="6"/>
  <c r="Q686" i="6" s="1"/>
  <c r="BM680" i="6"/>
  <c r="S709" i="6"/>
  <c r="W733" i="6"/>
  <c r="S751" i="6"/>
  <c r="K706" i="6"/>
  <c r="K709" i="6" s="1"/>
  <c r="G733" i="6"/>
  <c r="G736" i="6" s="1"/>
  <c r="AA433" i="6"/>
  <c r="BY431" i="6"/>
  <c r="BD424" i="6"/>
  <c r="AX733" i="6"/>
  <c r="AX736" i="6" s="1"/>
  <c r="AX751" i="6"/>
  <c r="BW751" i="6"/>
  <c r="BW733" i="6"/>
  <c r="K423" i="6"/>
  <c r="K434" i="6" s="1"/>
  <c r="K428" i="6"/>
  <c r="BR427" i="6"/>
  <c r="AX427" i="6"/>
  <c r="AH427" i="6"/>
  <c r="AH434" i="6" s="1"/>
  <c r="Y426" i="6"/>
  <c r="Y434" i="6" s="1"/>
  <c r="BR423" i="6"/>
  <c r="BR434" i="6" s="1"/>
  <c r="AX423" i="6"/>
  <c r="AX434" i="6" s="1"/>
  <c r="BG706" i="6"/>
  <c r="BZ781" i="6"/>
  <c r="AS423" i="6"/>
  <c r="AS434" i="6" s="1"/>
  <c r="AB433" i="6"/>
  <c r="AB424" i="6"/>
  <c r="AB431" i="6"/>
  <c r="AR433" i="6"/>
  <c r="AR423" i="6"/>
  <c r="BT431" i="6"/>
  <c r="AL654" i="6"/>
  <c r="AL655" i="6" s="1"/>
  <c r="BO655" i="6"/>
  <c r="AF439" i="6"/>
  <c r="AF683" i="6" s="1"/>
  <c r="AF711" i="6" s="1"/>
  <c r="AF427" i="6"/>
  <c r="AF423" i="6"/>
  <c r="AW432" i="6"/>
  <c r="AW439" i="6"/>
  <c r="AW683" i="6" s="1"/>
  <c r="BE439" i="6"/>
  <c r="BE683" i="6" s="1"/>
  <c r="BE432" i="6"/>
  <c r="BU439" i="6"/>
  <c r="BU683" i="6" s="1"/>
  <c r="BU432" i="6"/>
  <c r="AV433" i="6"/>
  <c r="AV430" i="6"/>
  <c r="AI655" i="6"/>
  <c r="V654" i="6"/>
  <c r="V655" i="6" s="1"/>
  <c r="BT654" i="6"/>
  <c r="BT655" i="6" s="1"/>
  <c r="J439" i="6"/>
  <c r="J683" i="6" s="1"/>
  <c r="J432" i="6"/>
  <c r="J434" i="6" s="1"/>
  <c r="N439" i="6"/>
  <c r="N683" i="6" s="1"/>
  <c r="N432" i="6"/>
  <c r="N434" i="6" s="1"/>
  <c r="AL720" i="6"/>
  <c r="BJ654" i="6"/>
  <c r="BJ655" i="6" s="1"/>
  <c r="CB672" i="6"/>
  <c r="I672" i="6"/>
  <c r="I680" i="6" s="1"/>
  <c r="S672" i="6"/>
  <c r="S679" i="6" s="1"/>
  <c r="AI672" i="6"/>
  <c r="AI678" i="6" s="1"/>
  <c r="AI686" i="6" s="1"/>
  <c r="AY672" i="6"/>
  <c r="AY680" i="6" s="1"/>
  <c r="BO672" i="6"/>
  <c r="BO679" i="6" s="1"/>
  <c r="J747" i="6"/>
  <c r="O747" i="6"/>
  <c r="O754" i="6" s="1"/>
  <c r="S747" i="6"/>
  <c r="S754" i="6" s="1"/>
  <c r="S757" i="6" s="1"/>
  <c r="W747" i="6"/>
  <c r="W754" i="6" s="1"/>
  <c r="AA747" i="6"/>
  <c r="AE747" i="6"/>
  <c r="AE754" i="6" s="1"/>
  <c r="AI747" i="6"/>
  <c r="AI754" i="6" s="1"/>
  <c r="AM747" i="6"/>
  <c r="AQ747" i="6"/>
  <c r="AU747" i="6"/>
  <c r="AY747" i="6"/>
  <c r="BC747" i="6"/>
  <c r="BG747" i="6"/>
  <c r="BG754" i="6" s="1"/>
  <c r="BK747" i="6"/>
  <c r="BO747" i="6"/>
  <c r="BO754" i="6" s="1"/>
  <c r="BS747" i="6"/>
  <c r="BW747" i="6"/>
  <c r="CA747" i="6"/>
  <c r="CA754" i="6" s="1"/>
  <c r="AF431" i="6"/>
  <c r="BQ781" i="6"/>
  <c r="AJ781" i="6"/>
  <c r="BC781" i="6"/>
  <c r="I781" i="6"/>
  <c r="AP780" i="6"/>
  <c r="BS672" i="6"/>
  <c r="BS678" i="6" s="1"/>
  <c r="BS686" i="6" s="1"/>
  <c r="AQ781" i="6"/>
  <c r="AA781" i="6"/>
  <c r="Q431" i="6"/>
  <c r="Q434" i="6" s="1"/>
  <c r="BI422" i="6"/>
  <c r="CC431" i="6"/>
  <c r="G672" i="6"/>
  <c r="G678" i="6" s="1"/>
  <c r="G686" i="6" s="1"/>
  <c r="O672" i="6"/>
  <c r="O679" i="6" s="1"/>
  <c r="AE672" i="6"/>
  <c r="AE678" i="6" s="1"/>
  <c r="AE686" i="6" s="1"/>
  <c r="AU672" i="6"/>
  <c r="N747" i="6"/>
  <c r="R747" i="6"/>
  <c r="V747" i="6"/>
  <c r="V754" i="6" s="1"/>
  <c r="Z747" i="6"/>
  <c r="AD747" i="6"/>
  <c r="AD754" i="6" s="1"/>
  <c r="AH747" i="6"/>
  <c r="AH754" i="6" s="1"/>
  <c r="AL747" i="6"/>
  <c r="AL754" i="6" s="1"/>
  <c r="AP747" i="6"/>
  <c r="AP754" i="6" s="1"/>
  <c r="AT747" i="6"/>
  <c r="AT754" i="6" s="1"/>
  <c r="AX747" i="6"/>
  <c r="AX754" i="6" s="1"/>
  <c r="BB747" i="6"/>
  <c r="BB754" i="6" s="1"/>
  <c r="BF747" i="6"/>
  <c r="BF754" i="6" s="1"/>
  <c r="BJ747" i="6"/>
  <c r="BJ754" i="6" s="1"/>
  <c r="BN747" i="6"/>
  <c r="BR747" i="6"/>
  <c r="BR754" i="6" s="1"/>
  <c r="BV747" i="6"/>
  <c r="BV754" i="6" s="1"/>
  <c r="BV756" i="6" s="1"/>
  <c r="BZ747" i="6"/>
  <c r="BZ754" i="6" s="1"/>
  <c r="P434" i="6"/>
  <c r="H720" i="6"/>
  <c r="X720" i="6"/>
  <c r="BZ720" i="6"/>
  <c r="AN781" i="6"/>
  <c r="R781" i="6"/>
  <c r="AO781" i="6"/>
  <c r="AC781" i="6"/>
  <c r="AD9" i="40"/>
  <c r="AD19" i="40"/>
  <c r="BS739" i="6"/>
  <c r="BS738" i="6"/>
  <c r="X19" i="40"/>
  <c r="X9" i="40"/>
  <c r="AR19" i="40"/>
  <c r="AR9" i="40"/>
  <c r="AZ777" i="6"/>
  <c r="AZ9" i="40"/>
  <c r="AZ19" i="40"/>
  <c r="Q777" i="6"/>
  <c r="Q19" i="40"/>
  <c r="Q9" i="40"/>
  <c r="AX9" i="40"/>
  <c r="AX19" i="40"/>
  <c r="AX777" i="6"/>
  <c r="AZ712" i="6"/>
  <c r="AZ711" i="6"/>
  <c r="T777" i="6"/>
  <c r="T9" i="40"/>
  <c r="T19" i="40"/>
  <c r="BM777" i="6"/>
  <c r="BN19" i="40"/>
  <c r="BN9" i="40"/>
  <c r="BV712" i="6"/>
  <c r="BV711" i="6"/>
  <c r="AF712" i="6"/>
  <c r="AB712" i="6"/>
  <c r="AB711" i="6"/>
  <c r="U9" i="40"/>
  <c r="U19" i="40"/>
  <c r="U777" i="6"/>
  <c r="BL756" i="6"/>
  <c r="AK711" i="6"/>
  <c r="BV757" i="6"/>
  <c r="BL709" i="6"/>
  <c r="O709" i="6"/>
  <c r="O712" i="6" s="1"/>
  <c r="Q775" i="6"/>
  <c r="Q720" i="6"/>
  <c r="P757" i="6"/>
  <c r="BZ739" i="6"/>
  <c r="AS774" i="6"/>
  <c r="AS762" i="6"/>
  <c r="AS768" i="6"/>
  <c r="I775" i="6"/>
  <c r="I720" i="6"/>
  <c r="BI720" i="6"/>
  <c r="BI763" i="6"/>
  <c r="BI775" i="6"/>
  <c r="BI769" i="6"/>
  <c r="BU774" i="6"/>
  <c r="BU719" i="6"/>
  <c r="V720" i="6"/>
  <c r="V719" i="6"/>
  <c r="AF719" i="6"/>
  <c r="AF720" i="6"/>
  <c r="AV719" i="6"/>
  <c r="AV720" i="6"/>
  <c r="BB719" i="6"/>
  <c r="BB720" i="6"/>
  <c r="BL720" i="6"/>
  <c r="BL719" i="6"/>
  <c r="BR719" i="6"/>
  <c r="BR720" i="6"/>
  <c r="CB719" i="6"/>
  <c r="CB720" i="6"/>
  <c r="BY719" i="6"/>
  <c r="BY774" i="6"/>
  <c r="P719" i="6"/>
  <c r="P774" i="6"/>
  <c r="AZ774" i="6"/>
  <c r="AZ762" i="6"/>
  <c r="AZ719" i="6"/>
  <c r="AZ768" i="6"/>
  <c r="AS769" i="6"/>
  <c r="AS763" i="6"/>
  <c r="AS720" i="6"/>
  <c r="AS775" i="6"/>
  <c r="AL719" i="6"/>
  <c r="AL768" i="6"/>
  <c r="AL774" i="6"/>
  <c r="AL762" i="6"/>
  <c r="BZ719" i="6"/>
  <c r="BZ774" i="6"/>
  <c r="BG678" i="6"/>
  <c r="BG686" i="6" s="1"/>
  <c r="BK678" i="6"/>
  <c r="BK686" i="6" s="1"/>
  <c r="AE680" i="6"/>
  <c r="AU680" i="6"/>
  <c r="AE679" i="6"/>
  <c r="J679" i="6"/>
  <c r="BF678" i="6"/>
  <c r="BF686" i="6" s="1"/>
  <c r="Z679" i="6"/>
  <c r="BV678" i="6"/>
  <c r="BV686" i="6" s="1"/>
  <c r="AC720" i="6"/>
  <c r="AC775" i="6"/>
  <c r="AJ751" i="6"/>
  <c r="AJ754" i="6" s="1"/>
  <c r="AJ733" i="6"/>
  <c r="AJ736" i="6" s="1"/>
  <c r="AJ706" i="6"/>
  <c r="AJ709" i="6" s="1"/>
  <c r="AJ673" i="6"/>
  <c r="BP751" i="6"/>
  <c r="BP754" i="6" s="1"/>
  <c r="BP733" i="6"/>
  <c r="BP736" i="6" s="1"/>
  <c r="BP706" i="6"/>
  <c r="BP709" i="6" s="1"/>
  <c r="BP673" i="6"/>
  <c r="BP679" i="6" s="1"/>
  <c r="BW719" i="6"/>
  <c r="BW774" i="6"/>
  <c r="N719" i="6"/>
  <c r="N720" i="6"/>
  <c r="AD719" i="6"/>
  <c r="AD720" i="6"/>
  <c r="AN720" i="6"/>
  <c r="AN719" i="6"/>
  <c r="AT720" i="6"/>
  <c r="AT719" i="6"/>
  <c r="BD719" i="6"/>
  <c r="BD720" i="6"/>
  <c r="BJ719" i="6"/>
  <c r="BJ720" i="6"/>
  <c r="BT719" i="6"/>
  <c r="BT720" i="6"/>
  <c r="L427" i="6"/>
  <c r="AN423" i="6"/>
  <c r="AN424" i="6"/>
  <c r="AV426" i="6"/>
  <c r="CB427" i="6"/>
  <c r="CB428" i="6"/>
  <c r="AV431" i="6"/>
  <c r="CB431" i="6"/>
  <c r="L654" i="6"/>
  <c r="L655" i="6" s="1"/>
  <c r="T654" i="6"/>
  <c r="T655" i="6" s="1"/>
  <c r="AB654" i="6"/>
  <c r="AB655" i="6" s="1"/>
  <c r="AJ654" i="6"/>
  <c r="AJ655" i="6" s="1"/>
  <c r="AR654" i="6"/>
  <c r="AR655" i="6" s="1"/>
  <c r="AZ654" i="6"/>
  <c r="AZ655" i="6" s="1"/>
  <c r="BH654" i="6"/>
  <c r="BH655" i="6" s="1"/>
  <c r="BP654" i="6"/>
  <c r="BP655" i="6" s="1"/>
  <c r="BX654" i="6"/>
  <c r="BX655" i="6" s="1"/>
  <c r="AN709" i="6"/>
  <c r="BR709" i="6"/>
  <c r="BT679" i="6"/>
  <c r="BL679" i="6"/>
  <c r="BH679" i="6"/>
  <c r="AR679" i="6"/>
  <c r="AN679" i="6"/>
  <c r="AB679" i="6"/>
  <c r="X679" i="6"/>
  <c r="W736" i="6"/>
  <c r="CB654" i="6"/>
  <c r="CB655" i="6" s="1"/>
  <c r="AA709" i="6"/>
  <c r="BG709" i="6"/>
  <c r="BG711" i="6" s="1"/>
  <c r="AU754" i="6"/>
  <c r="AI736" i="6"/>
  <c r="W434" i="6"/>
  <c r="G434" i="6"/>
  <c r="CA736" i="6"/>
  <c r="AQ754" i="6"/>
  <c r="AE736" i="6"/>
  <c r="AA754" i="6"/>
  <c r="AA757" i="6" s="1"/>
  <c r="AV427" i="6"/>
  <c r="K657" i="6"/>
  <c r="K658" i="6" s="1"/>
  <c r="K660" i="6" s="1"/>
  <c r="K685" i="6" s="1"/>
  <c r="O657" i="6"/>
  <c r="O658" i="6" s="1"/>
  <c r="S657" i="6"/>
  <c r="S658" i="6" s="1"/>
  <c r="S660" i="6" s="1"/>
  <c r="S685" i="6" s="1"/>
  <c r="W657" i="6"/>
  <c r="W658" i="6" s="1"/>
  <c r="G657" i="6"/>
  <c r="G658" i="6" s="1"/>
  <c r="BJ679" i="6"/>
  <c r="BR678" i="6"/>
  <c r="BR686" i="6" s="1"/>
  <c r="BB679" i="6"/>
  <c r="AL680" i="6"/>
  <c r="BR679" i="6"/>
  <c r="BB678" i="6"/>
  <c r="BB686" i="6" s="1"/>
  <c r="V678" i="6"/>
  <c r="V686" i="6" s="1"/>
  <c r="BZ678" i="6"/>
  <c r="BZ686" i="6" s="1"/>
  <c r="BJ678" i="6"/>
  <c r="BJ686" i="6" s="1"/>
  <c r="BJ777" i="6" s="1"/>
  <c r="AD680" i="6"/>
  <c r="AY754" i="6"/>
  <c r="AY757" i="6" s="1"/>
  <c r="AU736" i="6"/>
  <c r="BT422" i="6"/>
  <c r="BT423" i="6"/>
  <c r="CB426" i="6"/>
  <c r="CB430" i="6"/>
  <c r="AD660" i="6"/>
  <c r="AD685" i="6" s="1"/>
  <c r="AT660" i="6"/>
  <c r="AT685" i="6" s="1"/>
  <c r="J657" i="6"/>
  <c r="J658" i="6" s="1"/>
  <c r="N657" i="6"/>
  <c r="N658" i="6" s="1"/>
  <c r="N660" i="6" s="1"/>
  <c r="N685" i="6" s="1"/>
  <c r="R657" i="6"/>
  <c r="R658" i="6" s="1"/>
  <c r="V657" i="6"/>
  <c r="V658" i="6" s="1"/>
  <c r="V660" i="6" s="1"/>
  <c r="V685" i="6" s="1"/>
  <c r="Z657" i="6"/>
  <c r="Z658" i="6" s="1"/>
  <c r="AD657" i="6"/>
  <c r="AD658" i="6" s="1"/>
  <c r="AH657" i="6"/>
  <c r="AH658" i="6" s="1"/>
  <c r="AL657" i="6"/>
  <c r="AL658" i="6" s="1"/>
  <c r="AL660" i="6" s="1"/>
  <c r="AL685" i="6" s="1"/>
  <c r="AP657" i="6"/>
  <c r="AP658" i="6" s="1"/>
  <c r="AT657" i="6"/>
  <c r="AT658" i="6" s="1"/>
  <c r="AX657" i="6"/>
  <c r="AX658" i="6" s="1"/>
  <c r="BB657" i="6"/>
  <c r="BB658" i="6" s="1"/>
  <c r="BB660" i="6" s="1"/>
  <c r="BB685" i="6" s="1"/>
  <c r="BF657" i="6"/>
  <c r="BF658" i="6" s="1"/>
  <c r="BJ657" i="6"/>
  <c r="BJ658" i="6" s="1"/>
  <c r="BJ660" i="6" s="1"/>
  <c r="BJ685" i="6" s="1"/>
  <c r="BN657" i="6"/>
  <c r="BN658" i="6" s="1"/>
  <c r="BR657" i="6"/>
  <c r="BR658" i="6" s="1"/>
  <c r="BR660" i="6" s="1"/>
  <c r="BR685" i="6" s="1"/>
  <c r="BV657" i="6"/>
  <c r="BV658" i="6" s="1"/>
  <c r="BZ657" i="6"/>
  <c r="BZ658" i="6" s="1"/>
  <c r="BZ660" i="6" s="1"/>
  <c r="BZ685" i="6" s="1"/>
  <c r="BX444" i="6"/>
  <c r="X777" i="6"/>
  <c r="BQ757" i="6"/>
  <c r="L739" i="6"/>
  <c r="AE712" i="6"/>
  <c r="AA777" i="6"/>
  <c r="BD777" i="6"/>
  <c r="BU712" i="6"/>
  <c r="BU711" i="6"/>
  <c r="AP757" i="6"/>
  <c r="AP756" i="6"/>
  <c r="AR777" i="6"/>
  <c r="BL777" i="6"/>
  <c r="AD687" i="6"/>
  <c r="AD688" i="6"/>
  <c r="AD777" i="6"/>
  <c r="L777" i="6"/>
  <c r="AY712" i="6"/>
  <c r="AY711" i="6"/>
  <c r="AK777" i="6"/>
  <c r="BK777" i="6"/>
  <c r="AR711" i="6"/>
  <c r="AR712" i="6"/>
  <c r="BK711" i="6"/>
  <c r="BK712" i="6"/>
  <c r="BG777" i="6"/>
  <c r="BT738" i="6"/>
  <c r="BT739" i="6"/>
  <c r="AN738" i="6"/>
  <c r="AN739" i="6"/>
  <c r="H738" i="6"/>
  <c r="H739" i="6"/>
  <c r="BE712" i="6"/>
  <c r="M777" i="6"/>
  <c r="AG777" i="6"/>
  <c r="BN777" i="6"/>
  <c r="L712" i="6"/>
  <c r="L711" i="6"/>
  <c r="S712" i="6"/>
  <c r="S711" i="6"/>
  <c r="BQ738" i="6"/>
  <c r="AK738" i="6"/>
  <c r="AT738" i="6"/>
  <c r="O680" i="6"/>
  <c r="V680" i="6"/>
  <c r="BB680" i="6"/>
  <c r="V679" i="6"/>
  <c r="G680" i="6"/>
  <c r="BC680" i="6"/>
  <c r="BK679" i="6"/>
  <c r="AU679" i="6"/>
  <c r="BZ680" i="6"/>
  <c r="AT680" i="6"/>
  <c r="AT678" i="6"/>
  <c r="AT686" i="6" s="1"/>
  <c r="N679" i="6"/>
  <c r="N680" i="6"/>
  <c r="BD679" i="6"/>
  <c r="AV679" i="6"/>
  <c r="AA756" i="6"/>
  <c r="N678" i="6"/>
  <c r="N686" i="6" s="1"/>
  <c r="BZ679" i="6"/>
  <c r="BC678" i="6"/>
  <c r="BC686" i="6" s="1"/>
  <c r="W680" i="6"/>
  <c r="K678" i="6"/>
  <c r="K686" i="6" s="1"/>
  <c r="O678" i="6"/>
  <c r="O686" i="6" s="1"/>
  <c r="AU678" i="6"/>
  <c r="AU686" i="6" s="1"/>
  <c r="BK680" i="6"/>
  <c r="BR680" i="6"/>
  <c r="AY756" i="6"/>
  <c r="BK736" i="6"/>
  <c r="AJ431" i="6"/>
  <c r="AJ423" i="6"/>
  <c r="AJ430" i="6"/>
  <c r="AJ426" i="6"/>
  <c r="AJ422" i="6"/>
  <c r="AJ433" i="6"/>
  <c r="BP431" i="6"/>
  <c r="BP428" i="6"/>
  <c r="BP427" i="6"/>
  <c r="BP424" i="6"/>
  <c r="BP433" i="6"/>
  <c r="S774" i="6"/>
  <c r="S719" i="6"/>
  <c r="J751" i="6"/>
  <c r="J754" i="6" s="1"/>
  <c r="J733" i="6"/>
  <c r="J736" i="6" s="1"/>
  <c r="N733" i="6"/>
  <c r="N736" i="6" s="1"/>
  <c r="N706" i="6"/>
  <c r="N709" i="6" s="1"/>
  <c r="Z751" i="6"/>
  <c r="Z754" i="6" s="1"/>
  <c r="Z733" i="6"/>
  <c r="Z736" i="6" s="1"/>
  <c r="AD733" i="6"/>
  <c r="AD736" i="6" s="1"/>
  <c r="AD706" i="6"/>
  <c r="AD709" i="6" s="1"/>
  <c r="AM706" i="6"/>
  <c r="AM709" i="6" s="1"/>
  <c r="AM673" i="6"/>
  <c r="AM679" i="6" s="1"/>
  <c r="AS733" i="6"/>
  <c r="AS736" i="6" s="1"/>
  <c r="AS706" i="6"/>
  <c r="AS709" i="6" s="1"/>
  <c r="BI733" i="6"/>
  <c r="BI736" i="6" s="1"/>
  <c r="BI706" i="6"/>
  <c r="BI709" i="6" s="1"/>
  <c r="BY733" i="6"/>
  <c r="BY736" i="6" s="1"/>
  <c r="BY706" i="6"/>
  <c r="BY709" i="6" s="1"/>
  <c r="BO678" i="6"/>
  <c r="BO686" i="6" s="1"/>
  <c r="CC430" i="6"/>
  <c r="BS428" i="6"/>
  <c r="BN427" i="6"/>
  <c r="BI426" i="6"/>
  <c r="BP425" i="6"/>
  <c r="AJ425" i="6"/>
  <c r="BN751" i="6"/>
  <c r="BN754" i="6" s="1"/>
  <c r="AH706" i="6"/>
  <c r="AH709" i="6" s="1"/>
  <c r="Z706" i="6"/>
  <c r="Z709" i="6" s="1"/>
  <c r="R751" i="6"/>
  <c r="R754" i="6" s="1"/>
  <c r="BS751" i="6"/>
  <c r="BS754" i="6" s="1"/>
  <c r="BI431" i="6"/>
  <c r="BP423" i="6"/>
  <c r="AJ428" i="6"/>
  <c r="BP430" i="6"/>
  <c r="BH431" i="6"/>
  <c r="BH422" i="6"/>
  <c r="BH433" i="6"/>
  <c r="BH430" i="6"/>
  <c r="BH426" i="6"/>
  <c r="X654" i="6"/>
  <c r="X655" i="6" s="1"/>
  <c r="BD654" i="6"/>
  <c r="BD655" i="6" s="1"/>
  <c r="CC433" i="6"/>
  <c r="CC429" i="6"/>
  <c r="CC425" i="6"/>
  <c r="BI425" i="6"/>
  <c r="BS423" i="6"/>
  <c r="BN422" i="6"/>
  <c r="BN431" i="6"/>
  <c r="BI430" i="6"/>
  <c r="AL423" i="6"/>
  <c r="AL434" i="6" s="1"/>
  <c r="CC422" i="6"/>
  <c r="AX706" i="6"/>
  <c r="AX709" i="6" s="1"/>
  <c r="AH733" i="6"/>
  <c r="AH736" i="6" s="1"/>
  <c r="V706" i="6"/>
  <c r="V709" i="6" s="1"/>
  <c r="N751" i="6"/>
  <c r="N754" i="6" s="1"/>
  <c r="BC733" i="6"/>
  <c r="BC736" i="6" s="1"/>
  <c r="AM733" i="6"/>
  <c r="AM736" i="6" s="1"/>
  <c r="BE423" i="6"/>
  <c r="BE434" i="6" s="1"/>
  <c r="U780" i="6"/>
  <c r="U781" i="6"/>
  <c r="AX780" i="6"/>
  <c r="AX781" i="6"/>
  <c r="T423" i="6"/>
  <c r="T422" i="6"/>
  <c r="T428" i="6"/>
  <c r="T431" i="6"/>
  <c r="T427" i="6"/>
  <c r="AW431" i="6"/>
  <c r="AW423" i="6"/>
  <c r="BA431" i="6"/>
  <c r="BA423" i="6"/>
  <c r="BH424" i="6"/>
  <c r="BH427" i="6"/>
  <c r="AZ431" i="6"/>
  <c r="AZ427" i="6"/>
  <c r="AZ424" i="6"/>
  <c r="AZ423" i="6"/>
  <c r="AA774" i="6"/>
  <c r="AA719" i="6"/>
  <c r="BS709" i="6"/>
  <c r="AP678" i="6"/>
  <c r="AP686" i="6" s="1"/>
  <c r="J680" i="6"/>
  <c r="BV680" i="6"/>
  <c r="BF679" i="6"/>
  <c r="BI433" i="6"/>
  <c r="BS431" i="6"/>
  <c r="BN430" i="6"/>
  <c r="BI429" i="6"/>
  <c r="BS427" i="6"/>
  <c r="BN426" i="6"/>
  <c r="BP429" i="6"/>
  <c r="AJ429" i="6"/>
  <c r="BS424" i="6"/>
  <c r="BN423" i="6"/>
  <c r="V733" i="6"/>
  <c r="V736" i="6" s="1"/>
  <c r="J706" i="6"/>
  <c r="J709" i="6" s="1"/>
  <c r="BY673" i="6"/>
  <c r="BI673" i="6"/>
  <c r="AS673" i="6"/>
  <c r="BC751" i="6"/>
  <c r="BC754" i="6" s="1"/>
  <c r="AM751" i="6"/>
  <c r="AM754" i="6" s="1"/>
  <c r="BN780" i="6"/>
  <c r="BN781" i="6"/>
  <c r="L433" i="6"/>
  <c r="L428" i="6"/>
  <c r="L423" i="6"/>
  <c r="L426" i="6"/>
  <c r="AJ424" i="6"/>
  <c r="BP426" i="6"/>
  <c r="AJ427" i="6"/>
  <c r="BH428" i="6"/>
  <c r="AR431" i="6"/>
  <c r="AR430" i="6"/>
  <c r="AR426" i="6"/>
  <c r="AR428" i="6"/>
  <c r="AR424" i="6"/>
  <c r="BX431" i="6"/>
  <c r="BX427" i="6"/>
  <c r="BX423" i="6"/>
  <c r="BX422" i="6"/>
  <c r="I733" i="6"/>
  <c r="I736" i="6" s="1"/>
  <c r="I706" i="6"/>
  <c r="I709" i="6" s="1"/>
  <c r="M733" i="6"/>
  <c r="M736" i="6" s="1"/>
  <c r="M706" i="6"/>
  <c r="M709" i="6" s="1"/>
  <c r="Q733" i="6"/>
  <c r="Q736" i="6" s="1"/>
  <c r="Q706" i="6"/>
  <c r="Q709" i="6" s="1"/>
  <c r="U733" i="6"/>
  <c r="U736" i="6" s="1"/>
  <c r="U706" i="6"/>
  <c r="U709" i="6" s="1"/>
  <c r="Y733" i="6"/>
  <c r="Y736" i="6" s="1"/>
  <c r="Y706" i="6"/>
  <c r="Y709" i="6" s="1"/>
  <c r="AC733" i="6"/>
  <c r="AC736" i="6" s="1"/>
  <c r="AC706" i="6"/>
  <c r="AC709" i="6" s="1"/>
  <c r="AG733" i="6"/>
  <c r="AG736" i="6" s="1"/>
  <c r="AG706" i="6"/>
  <c r="AG709" i="6" s="1"/>
  <c r="AQ706" i="6"/>
  <c r="AQ709" i="6" s="1"/>
  <c r="AQ673" i="6"/>
  <c r="AQ679" i="6" s="1"/>
  <c r="AW733" i="6"/>
  <c r="AW736" i="6" s="1"/>
  <c r="AW706" i="6"/>
  <c r="AW709" i="6" s="1"/>
  <c r="BM733" i="6"/>
  <c r="BM736" i="6" s="1"/>
  <c r="BM706" i="6"/>
  <c r="BM709" i="6" s="1"/>
  <c r="CC733" i="6"/>
  <c r="CC736" i="6" s="1"/>
  <c r="CC706" i="6"/>
  <c r="CC709" i="6" s="1"/>
  <c r="H654" i="6"/>
  <c r="H655" i="6" s="1"/>
  <c r="AN654" i="6"/>
  <c r="AN655" i="6" s="1"/>
  <c r="G654" i="6"/>
  <c r="G655" i="6" s="1"/>
  <c r="G660" i="6" s="1"/>
  <c r="G685" i="6" s="1"/>
  <c r="O654" i="6"/>
  <c r="O655" i="6" s="1"/>
  <c r="O660" i="6" s="1"/>
  <c r="O685" i="6" s="1"/>
  <c r="W654" i="6"/>
  <c r="W655" i="6" s="1"/>
  <c r="W660" i="6" s="1"/>
  <c r="W685" i="6" s="1"/>
  <c r="AE654" i="6"/>
  <c r="AE655" i="6" s="1"/>
  <c r="AM654" i="6"/>
  <c r="AM655" i="6" s="1"/>
  <c r="AU654" i="6"/>
  <c r="AU655" i="6" s="1"/>
  <c r="BC654" i="6"/>
  <c r="BC655" i="6" s="1"/>
  <c r="BK654" i="6"/>
  <c r="BK655" i="6" s="1"/>
  <c r="BS654" i="6"/>
  <c r="BS655" i="6" s="1"/>
  <c r="CA654" i="6"/>
  <c r="CA655" i="6" s="1"/>
  <c r="J654" i="6"/>
  <c r="J655" i="6" s="1"/>
  <c r="J660" i="6" s="1"/>
  <c r="J685" i="6" s="1"/>
  <c r="R654" i="6"/>
  <c r="R655" i="6" s="1"/>
  <c r="R660" i="6" s="1"/>
  <c r="R685" i="6" s="1"/>
  <c r="Z654" i="6"/>
  <c r="Z655" i="6" s="1"/>
  <c r="Z660" i="6" s="1"/>
  <c r="Z685" i="6" s="1"/>
  <c r="Z688" i="6" s="1"/>
  <c r="AH654" i="6"/>
  <c r="AH655" i="6" s="1"/>
  <c r="AH660" i="6" s="1"/>
  <c r="AH685" i="6" s="1"/>
  <c r="AP654" i="6"/>
  <c r="AP655" i="6" s="1"/>
  <c r="AP660" i="6" s="1"/>
  <c r="AP685" i="6" s="1"/>
  <c r="AX654" i="6"/>
  <c r="AX655" i="6" s="1"/>
  <c r="AX660" i="6" s="1"/>
  <c r="AX685" i="6" s="1"/>
  <c r="BF654" i="6"/>
  <c r="BF655" i="6" s="1"/>
  <c r="BF660" i="6" s="1"/>
  <c r="BF685" i="6" s="1"/>
  <c r="BF688" i="6" s="1"/>
  <c r="BN654" i="6"/>
  <c r="BN655" i="6" s="1"/>
  <c r="BN660" i="6" s="1"/>
  <c r="BN685" i="6" s="1"/>
  <c r="BN687" i="6" s="1"/>
  <c r="BV654" i="6"/>
  <c r="BV655" i="6" s="1"/>
  <c r="BV660" i="6" s="1"/>
  <c r="BV685" i="6" s="1"/>
  <c r="AN422" i="6"/>
  <c r="BD423" i="6"/>
  <c r="BT424" i="6"/>
  <c r="BL426" i="6"/>
  <c r="AV428" i="6"/>
  <c r="BL430" i="6"/>
  <c r="L657" i="6"/>
  <c r="L658" i="6" s="1"/>
  <c r="L660" i="6" s="1"/>
  <c r="L685" i="6" s="1"/>
  <c r="P657" i="6"/>
  <c r="P658" i="6" s="1"/>
  <c r="P660" i="6" s="1"/>
  <c r="P685" i="6" s="1"/>
  <c r="T657" i="6"/>
  <c r="T658" i="6" s="1"/>
  <c r="T660" i="6" s="1"/>
  <c r="T685" i="6" s="1"/>
  <c r="X657" i="6"/>
  <c r="X658" i="6" s="1"/>
  <c r="X660" i="6" s="1"/>
  <c r="X685" i="6" s="1"/>
  <c r="BW444" i="6"/>
  <c r="BW672" i="6" s="1"/>
  <c r="I657" i="6"/>
  <c r="I658" i="6" s="1"/>
  <c r="I660" i="6" s="1"/>
  <c r="I685" i="6" s="1"/>
  <c r="M657" i="6"/>
  <c r="M658" i="6" s="1"/>
  <c r="M660" i="6" s="1"/>
  <c r="M685" i="6" s="1"/>
  <c r="Q657" i="6"/>
  <c r="Q658" i="6" s="1"/>
  <c r="Q660" i="6" s="1"/>
  <c r="Q685" i="6" s="1"/>
  <c r="U657" i="6"/>
  <c r="U658" i="6" s="1"/>
  <c r="U660" i="6" s="1"/>
  <c r="U685" i="6" s="1"/>
  <c r="Y657" i="6"/>
  <c r="Y658" i="6" s="1"/>
  <c r="Y660" i="6" s="1"/>
  <c r="Y685" i="6" s="1"/>
  <c r="H657" i="6"/>
  <c r="H658" i="6" s="1"/>
  <c r="H660" i="6" s="1"/>
  <c r="H685" i="6" s="1"/>
  <c r="AG774" i="6"/>
  <c r="BW775" i="6"/>
  <c r="BW720" i="6"/>
  <c r="BO775" i="6"/>
  <c r="BO720" i="6"/>
  <c r="W678" i="6"/>
  <c r="W686" i="6" s="1"/>
  <c r="G709" i="6"/>
  <c r="AE738" i="6"/>
  <c r="AE739" i="6"/>
  <c r="BF719" i="6"/>
  <c r="BS679" i="6"/>
  <c r="BO680" i="6"/>
  <c r="S678" i="6"/>
  <c r="S686" i="6" s="1"/>
  <c r="S680" i="6"/>
  <c r="K680" i="6"/>
  <c r="AC719" i="6"/>
  <c r="CC768" i="6"/>
  <c r="CC774" i="6"/>
  <c r="CC762" i="6"/>
  <c r="CC719" i="6"/>
  <c r="BF680" i="6"/>
  <c r="S756" i="6"/>
  <c r="L430" i="6"/>
  <c r="T424" i="6"/>
  <c r="L422" i="6"/>
  <c r="CB780" i="6"/>
  <c r="AV422" i="6"/>
  <c r="BL422" i="6"/>
  <c r="CB422" i="6"/>
  <c r="AV423" i="6"/>
  <c r="BL423" i="6"/>
  <c r="CB423" i="6"/>
  <c r="AV424" i="6"/>
  <c r="BL424" i="6"/>
  <c r="CB424" i="6"/>
  <c r="AN427" i="6"/>
  <c r="BD427" i="6"/>
  <c r="BT427" i="6"/>
  <c r="AN428" i="6"/>
  <c r="BD428" i="6"/>
  <c r="BT428" i="6"/>
  <c r="AN430" i="6"/>
  <c r="BD430" i="6"/>
  <c r="BT430" i="6"/>
  <c r="CD683" i="6"/>
  <c r="CE683" i="6" s="1"/>
  <c r="CF683" i="6" s="1"/>
  <c r="CD684" i="6"/>
  <c r="CE684" i="6" s="1"/>
  <c r="CF684" i="6" s="1"/>
  <c r="T430" i="6"/>
  <c r="T433" i="6"/>
  <c r="T426" i="6"/>
  <c r="AN433" i="6"/>
  <c r="BD433" i="6"/>
  <c r="BT433" i="6"/>
  <c r="CA781" i="6"/>
  <c r="CC781" i="6"/>
  <c r="CC780" i="6"/>
  <c r="BM780" i="6"/>
  <c r="BM781" i="6"/>
  <c r="AT780" i="6"/>
  <c r="AT781" i="6"/>
  <c r="V781" i="6"/>
  <c r="V780" i="6"/>
  <c r="K780" i="6"/>
  <c r="K781" i="6"/>
  <c r="H781" i="6"/>
  <c r="H780" i="6"/>
  <c r="BO781" i="6"/>
  <c r="BO780" i="6"/>
  <c r="O781" i="6"/>
  <c r="O780" i="6"/>
  <c r="BU780" i="6"/>
  <c r="BU781" i="6"/>
  <c r="AM780" i="6"/>
  <c r="AM781" i="6"/>
  <c r="BP781" i="6"/>
  <c r="BP780" i="6"/>
  <c r="AZ781" i="6"/>
  <c r="AZ780" i="6"/>
  <c r="T780" i="6"/>
  <c r="T781" i="6"/>
  <c r="G781" i="6"/>
  <c r="G780" i="6"/>
  <c r="BB781" i="6"/>
  <c r="BB780" i="6"/>
  <c r="AL780" i="6"/>
  <c r="AL781" i="6"/>
  <c r="BX672" i="6"/>
  <c r="AA657" i="6"/>
  <c r="AA658" i="6" s="1"/>
  <c r="AA660" i="6" s="1"/>
  <c r="AA685" i="6" s="1"/>
  <c r="AE657" i="6"/>
  <c r="AE658" i="6" s="1"/>
  <c r="AE660" i="6" s="1"/>
  <c r="AE685" i="6" s="1"/>
  <c r="AI657" i="6"/>
  <c r="AI658" i="6" s="1"/>
  <c r="AI660" i="6" s="1"/>
  <c r="AI685" i="6" s="1"/>
  <c r="AM657" i="6"/>
  <c r="AM658" i="6" s="1"/>
  <c r="AM660" i="6" s="1"/>
  <c r="AM685" i="6" s="1"/>
  <c r="AQ657" i="6"/>
  <c r="AQ658" i="6" s="1"/>
  <c r="AQ660" i="6" s="1"/>
  <c r="AQ685" i="6" s="1"/>
  <c r="AU657" i="6"/>
  <c r="AU658" i="6" s="1"/>
  <c r="AU660" i="6" s="1"/>
  <c r="AU685" i="6" s="1"/>
  <c r="AY657" i="6"/>
  <c r="AY658" i="6" s="1"/>
  <c r="AY660" i="6" s="1"/>
  <c r="AY685" i="6" s="1"/>
  <c r="BC657" i="6"/>
  <c r="BC658" i="6" s="1"/>
  <c r="BC660" i="6" s="1"/>
  <c r="BC685" i="6" s="1"/>
  <c r="BG657" i="6"/>
  <c r="BG658" i="6" s="1"/>
  <c r="BG660" i="6" s="1"/>
  <c r="BG685" i="6" s="1"/>
  <c r="BK657" i="6"/>
  <c r="BK658" i="6" s="1"/>
  <c r="BK660" i="6" s="1"/>
  <c r="BK685" i="6" s="1"/>
  <c r="BO657" i="6"/>
  <c r="BO658" i="6" s="1"/>
  <c r="BO660" i="6" s="1"/>
  <c r="BO685" i="6" s="1"/>
  <c r="BS657" i="6"/>
  <c r="BS658" i="6" s="1"/>
  <c r="BS660" i="6" s="1"/>
  <c r="BS685" i="6" s="1"/>
  <c r="CA657" i="6"/>
  <c r="CA658" i="6" s="1"/>
  <c r="CA660" i="6" s="1"/>
  <c r="CA685" i="6" s="1"/>
  <c r="BX657" i="6"/>
  <c r="BX658" i="6" s="1"/>
  <c r="BX660" i="6" s="1"/>
  <c r="BX685" i="6" s="1"/>
  <c r="X781" i="6"/>
  <c r="BD781" i="6"/>
  <c r="AC657" i="6"/>
  <c r="AC658" i="6" s="1"/>
  <c r="AC660" i="6" s="1"/>
  <c r="AC685" i="6" s="1"/>
  <c r="AG657" i="6"/>
  <c r="AG658" i="6" s="1"/>
  <c r="AG660" i="6" s="1"/>
  <c r="AG685" i="6" s="1"/>
  <c r="AK657" i="6"/>
  <c r="AK658" i="6" s="1"/>
  <c r="AK660" i="6" s="1"/>
  <c r="AK685" i="6" s="1"/>
  <c r="AO657" i="6"/>
  <c r="AO658" i="6" s="1"/>
  <c r="AO660" i="6" s="1"/>
  <c r="AO685" i="6" s="1"/>
  <c r="AS657" i="6"/>
  <c r="AS658" i="6" s="1"/>
  <c r="AS660" i="6" s="1"/>
  <c r="AS685" i="6" s="1"/>
  <c r="AW657" i="6"/>
  <c r="AW658" i="6" s="1"/>
  <c r="AW660" i="6" s="1"/>
  <c r="AW685" i="6" s="1"/>
  <c r="BA657" i="6"/>
  <c r="BA658" i="6" s="1"/>
  <c r="BA660" i="6" s="1"/>
  <c r="BA685" i="6" s="1"/>
  <c r="BE657" i="6"/>
  <c r="BE658" i="6" s="1"/>
  <c r="BE660" i="6" s="1"/>
  <c r="BE685" i="6" s="1"/>
  <c r="BI657" i="6"/>
  <c r="BI658" i="6" s="1"/>
  <c r="BI660" i="6" s="1"/>
  <c r="BI685" i="6" s="1"/>
  <c r="BM657" i="6"/>
  <c r="BM658" i="6" s="1"/>
  <c r="BM660" i="6" s="1"/>
  <c r="BM685" i="6" s="1"/>
  <c r="BQ657" i="6"/>
  <c r="BQ658" i="6" s="1"/>
  <c r="BQ660" i="6" s="1"/>
  <c r="BQ685" i="6" s="1"/>
  <c r="BU657" i="6"/>
  <c r="BU658" i="6" s="1"/>
  <c r="BU660" i="6" s="1"/>
  <c r="BU685" i="6" s="1"/>
  <c r="BY657" i="6"/>
  <c r="BY658" i="6" s="1"/>
  <c r="BY660" i="6" s="1"/>
  <c r="BY685" i="6" s="1"/>
  <c r="CC657" i="6"/>
  <c r="CC658" i="6" s="1"/>
  <c r="CC660" i="6" s="1"/>
  <c r="CC685" i="6" s="1"/>
  <c r="AF781" i="6"/>
  <c r="AB657" i="6"/>
  <c r="AB658" i="6" s="1"/>
  <c r="AB660" i="6" s="1"/>
  <c r="AB685" i="6" s="1"/>
  <c r="AF657" i="6"/>
  <c r="AF658" i="6" s="1"/>
  <c r="AF660" i="6" s="1"/>
  <c r="AF685" i="6" s="1"/>
  <c r="AJ657" i="6"/>
  <c r="AJ658" i="6" s="1"/>
  <c r="AJ660" i="6" s="1"/>
  <c r="AJ685" i="6" s="1"/>
  <c r="AN657" i="6"/>
  <c r="AN658" i="6" s="1"/>
  <c r="AN660" i="6" s="1"/>
  <c r="AN685" i="6" s="1"/>
  <c r="AR657" i="6"/>
  <c r="AR658" i="6" s="1"/>
  <c r="AR660" i="6" s="1"/>
  <c r="AR685" i="6" s="1"/>
  <c r="AV657" i="6"/>
  <c r="AV658" i="6" s="1"/>
  <c r="AV660" i="6" s="1"/>
  <c r="AV685" i="6" s="1"/>
  <c r="AZ657" i="6"/>
  <c r="AZ658" i="6" s="1"/>
  <c r="AZ660" i="6" s="1"/>
  <c r="AZ685" i="6" s="1"/>
  <c r="BD657" i="6"/>
  <c r="BD658" i="6" s="1"/>
  <c r="BD660" i="6" s="1"/>
  <c r="BD685" i="6" s="1"/>
  <c r="BH657" i="6"/>
  <c r="BH658" i="6" s="1"/>
  <c r="BH660" i="6" s="1"/>
  <c r="BH685" i="6" s="1"/>
  <c r="BL657" i="6"/>
  <c r="BL658" i="6" s="1"/>
  <c r="BL660" i="6" s="1"/>
  <c r="BL685" i="6" s="1"/>
  <c r="BP657" i="6"/>
  <c r="BP658" i="6" s="1"/>
  <c r="BP660" i="6" s="1"/>
  <c r="BP685" i="6" s="1"/>
  <c r="BT657" i="6"/>
  <c r="BT658" i="6" s="1"/>
  <c r="BT660" i="6" s="1"/>
  <c r="BT685" i="6" s="1"/>
  <c r="CB657" i="6"/>
  <c r="CB658" i="6" s="1"/>
  <c r="CB660" i="6" s="1"/>
  <c r="CB685" i="6" s="1"/>
  <c r="BW657" i="6"/>
  <c r="BW658" i="6" s="1"/>
  <c r="BW660" i="6" s="1"/>
  <c r="BW685" i="6" s="1"/>
  <c r="AX738" i="6" l="1"/>
  <c r="AX739" i="6"/>
  <c r="G739" i="6"/>
  <c r="G738" i="6"/>
  <c r="AA738" i="6"/>
  <c r="AA739" i="6"/>
  <c r="BZ757" i="6"/>
  <c r="BZ756" i="6"/>
  <c r="AT756" i="6"/>
  <c r="AT757" i="6"/>
  <c r="AD757" i="6"/>
  <c r="AD756" i="6"/>
  <c r="G9" i="40"/>
  <c r="G777" i="6"/>
  <c r="G19" i="40"/>
  <c r="BO756" i="6"/>
  <c r="BO757" i="6"/>
  <c r="K738" i="6"/>
  <c r="K739" i="6"/>
  <c r="BF757" i="6"/>
  <c r="BF756" i="6"/>
  <c r="AI777" i="6"/>
  <c r="AI9" i="40"/>
  <c r="AI19" i="40"/>
  <c r="AO711" i="6"/>
  <c r="AO712" i="6"/>
  <c r="AE19" i="40"/>
  <c r="AE777" i="6"/>
  <c r="AE9" i="40"/>
  <c r="CC19" i="40"/>
  <c r="CC9" i="40"/>
  <c r="BS777" i="6"/>
  <c r="BG756" i="6"/>
  <c r="BG757" i="6"/>
  <c r="O711" i="6"/>
  <c r="BR757" i="6"/>
  <c r="BR756" i="6"/>
  <c r="BB757" i="6"/>
  <c r="BB756" i="6"/>
  <c r="AL757" i="6"/>
  <c r="AL756" i="6"/>
  <c r="V757" i="6"/>
  <c r="V756" i="6"/>
  <c r="J774" i="6"/>
  <c r="J719" i="6"/>
  <c r="J6" i="40"/>
  <c r="J16" i="40"/>
  <c r="AF434" i="6"/>
  <c r="I678" i="6"/>
  <c r="I686" i="6" s="1"/>
  <c r="R434" i="6"/>
  <c r="CA712" i="6"/>
  <c r="CA711" i="6"/>
  <c r="J777" i="6"/>
  <c r="J9" i="40"/>
  <c r="J19" i="40"/>
  <c r="Y777" i="6"/>
  <c r="Y19" i="40"/>
  <c r="Y9" i="40"/>
  <c r="I679" i="6"/>
  <c r="AI679" i="6"/>
  <c r="G679" i="6"/>
  <c r="AX757" i="6"/>
  <c r="AX756" i="6"/>
  <c r="AH757" i="6"/>
  <c r="AH756" i="6"/>
  <c r="W757" i="6"/>
  <c r="W756" i="6"/>
  <c r="BE774" i="6"/>
  <c r="BE756" i="6"/>
  <c r="BE719" i="6"/>
  <c r="BE16" i="40"/>
  <c r="BE738" i="6"/>
  <c r="BE6" i="40"/>
  <c r="AB434" i="6"/>
  <c r="AU434" i="6"/>
  <c r="BA777" i="6"/>
  <c r="BA9" i="40"/>
  <c r="BA19" i="40"/>
  <c r="AY678" i="6"/>
  <c r="AY686" i="6" s="1"/>
  <c r="BJ757" i="6"/>
  <c r="BJ756" i="6"/>
  <c r="AI756" i="6"/>
  <c r="AI757" i="6"/>
  <c r="CB679" i="6"/>
  <c r="CB680" i="6"/>
  <c r="CB678" i="6"/>
  <c r="CB686" i="6" s="1"/>
  <c r="N774" i="6"/>
  <c r="N16" i="40"/>
  <c r="N6" i="40"/>
  <c r="AW768" i="6"/>
  <c r="AW774" i="6"/>
  <c r="AW762" i="6"/>
  <c r="AW756" i="6"/>
  <c r="AW16" i="40"/>
  <c r="AW6" i="40"/>
  <c r="AW719" i="6"/>
  <c r="AF756" i="6"/>
  <c r="AF774" i="6"/>
  <c r="AF738" i="6"/>
  <c r="AF16" i="40"/>
  <c r="AF6" i="40"/>
  <c r="K712" i="6"/>
  <c r="K711" i="6"/>
  <c r="G756" i="6"/>
  <c r="G757" i="6"/>
  <c r="BB739" i="6"/>
  <c r="BB738" i="6"/>
  <c r="BZ9" i="40"/>
  <c r="CA777" i="6"/>
  <c r="BZ19" i="40"/>
  <c r="AO777" i="6"/>
  <c r="AO19" i="40"/>
  <c r="AO9" i="40"/>
  <c r="BK756" i="6"/>
  <c r="BK757" i="6"/>
  <c r="BE711" i="6"/>
  <c r="BS680" i="6"/>
  <c r="CC434" i="6"/>
  <c r="BG712" i="6"/>
  <c r="CA756" i="6"/>
  <c r="CA757" i="6"/>
  <c r="AE757" i="6"/>
  <c r="AE756" i="6"/>
  <c r="O756" i="6"/>
  <c r="O757" i="6"/>
  <c r="BU738" i="6"/>
  <c r="BT6" i="40"/>
  <c r="BU756" i="6"/>
  <c r="BT16" i="40"/>
  <c r="BY434" i="6"/>
  <c r="AA434" i="6"/>
  <c r="I434" i="6"/>
  <c r="AY679" i="6"/>
  <c r="BU777" i="6"/>
  <c r="BT19" i="40"/>
  <c r="BT9" i="40"/>
  <c r="L9" i="40"/>
  <c r="L19" i="40"/>
  <c r="AI680" i="6"/>
  <c r="BB712" i="6"/>
  <c r="BB711" i="6"/>
  <c r="AL18" i="40"/>
  <c r="AL776" i="6"/>
  <c r="AL8" i="40"/>
  <c r="AL687" i="6"/>
  <c r="AL688" i="6"/>
  <c r="BY8" i="40"/>
  <c r="BZ776" i="6"/>
  <c r="BZ688" i="6"/>
  <c r="BZ693" i="6" s="1"/>
  <c r="BY18" i="40"/>
  <c r="BZ687" i="6"/>
  <c r="BJ18" i="40"/>
  <c r="BJ776" i="6"/>
  <c r="BJ8" i="40"/>
  <c r="BJ688" i="6"/>
  <c r="N18" i="40"/>
  <c r="N776" i="6"/>
  <c r="N8" i="40"/>
  <c r="V687" i="6"/>
  <c r="BR776" i="6"/>
  <c r="BR8" i="40"/>
  <c r="BR688" i="6"/>
  <c r="BR693" i="6" s="1"/>
  <c r="BR18" i="40"/>
  <c r="BB776" i="6"/>
  <c r="BB8" i="40"/>
  <c r="BB18" i="40"/>
  <c r="V8" i="40"/>
  <c r="V18" i="40"/>
  <c r="V776" i="6"/>
  <c r="BR687" i="6"/>
  <c r="BR778" i="6" s="1"/>
  <c r="AU738" i="6"/>
  <c r="AU739" i="6"/>
  <c r="BY9" i="40"/>
  <c r="BZ777" i="6"/>
  <c r="BY19" i="40"/>
  <c r="K18" i="40"/>
  <c r="K776" i="6"/>
  <c r="K8" i="40"/>
  <c r="AQ756" i="6"/>
  <c r="AQ757" i="6"/>
  <c r="AI739" i="6"/>
  <c r="AI738" i="6"/>
  <c r="BP680" i="6"/>
  <c r="BP678" i="6"/>
  <c r="BP686" i="6" s="1"/>
  <c r="AJ679" i="6"/>
  <c r="AJ680" i="6"/>
  <c r="AJ678" i="6"/>
  <c r="AJ686" i="6" s="1"/>
  <c r="BG19" i="40"/>
  <c r="BG9" i="40"/>
  <c r="BA434" i="6"/>
  <c r="AT776" i="6"/>
  <c r="AS8" i="40"/>
  <c r="AS18" i="40"/>
  <c r="V688" i="6"/>
  <c r="V693" i="6" s="1"/>
  <c r="V777" i="6"/>
  <c r="V19" i="40"/>
  <c r="V9" i="40"/>
  <c r="CA738" i="6"/>
  <c r="CA739" i="6"/>
  <c r="AU756" i="6"/>
  <c r="AU757" i="6"/>
  <c r="W738" i="6"/>
  <c r="W739" i="6"/>
  <c r="BP711" i="6"/>
  <c r="BP712" i="6"/>
  <c r="AJ712" i="6"/>
  <c r="AJ711" i="6"/>
  <c r="BF19" i="40"/>
  <c r="BF9" i="40"/>
  <c r="BF777" i="6"/>
  <c r="BL711" i="6"/>
  <c r="BL712" i="6"/>
  <c r="BX749" i="6"/>
  <c r="BX754" i="6" s="1"/>
  <c r="BX731" i="6"/>
  <c r="BX736" i="6" s="1"/>
  <c r="BX705" i="6"/>
  <c r="BX709" i="6" s="1"/>
  <c r="AD776" i="6"/>
  <c r="AD8" i="40"/>
  <c r="AD18" i="40"/>
  <c r="BB688" i="6"/>
  <c r="BB693" i="6" s="1"/>
  <c r="BB687" i="6"/>
  <c r="BB9" i="40"/>
  <c r="BB19" i="40"/>
  <c r="BB777" i="6"/>
  <c r="BR19" i="40"/>
  <c r="BR9" i="40"/>
  <c r="BR777" i="6"/>
  <c r="S8" i="40"/>
  <c r="S776" i="6"/>
  <c r="S18" i="40"/>
  <c r="BR711" i="6"/>
  <c r="BR712" i="6"/>
  <c r="BP738" i="6"/>
  <c r="BP739" i="6"/>
  <c r="AJ739" i="6"/>
  <c r="AJ738" i="6"/>
  <c r="BX434" i="6"/>
  <c r="BJ687" i="6"/>
  <c r="BJ9" i="40"/>
  <c r="BJ19" i="40"/>
  <c r="AA712" i="6"/>
  <c r="AA711" i="6"/>
  <c r="AN712" i="6"/>
  <c r="AN711" i="6"/>
  <c r="BP757" i="6"/>
  <c r="BP756" i="6"/>
  <c r="AJ756" i="6"/>
  <c r="AJ757" i="6"/>
  <c r="BV777" i="6"/>
  <c r="BU19" i="40"/>
  <c r="BU9" i="40"/>
  <c r="BK9" i="40"/>
  <c r="BK19" i="40"/>
  <c r="Y776" i="6"/>
  <c r="Y687" i="6"/>
  <c r="Y18" i="40"/>
  <c r="Y8" i="40"/>
  <c r="Y688" i="6"/>
  <c r="U776" i="6"/>
  <c r="U687" i="6"/>
  <c r="U8" i="40"/>
  <c r="U18" i="40"/>
  <c r="U688" i="6"/>
  <c r="BW679" i="6"/>
  <c r="BW680" i="6"/>
  <c r="BW678" i="6"/>
  <c r="BW686" i="6" s="1"/>
  <c r="BN770" i="6"/>
  <c r="BN713" i="6"/>
  <c r="BN758" i="6"/>
  <c r="BN740" i="6"/>
  <c r="BN778" i="6"/>
  <c r="BN721" i="6"/>
  <c r="BN764" i="6"/>
  <c r="BM20" i="40"/>
  <c r="BM10" i="40"/>
  <c r="CC711" i="6"/>
  <c r="CC712" i="6"/>
  <c r="Q711" i="6"/>
  <c r="Q712" i="6"/>
  <c r="V711" i="6"/>
  <c r="V712" i="6"/>
  <c r="V710" i="6"/>
  <c r="J6" i="35" s="1"/>
  <c r="BF693" i="6"/>
  <c r="BF737" i="6"/>
  <c r="AZ8" i="35" s="1"/>
  <c r="BF755" i="6"/>
  <c r="AZ9" i="35" s="1"/>
  <c r="BF28" i="6"/>
  <c r="BF690" i="6"/>
  <c r="BF779" i="6"/>
  <c r="AZ12" i="35" s="1"/>
  <c r="BF718" i="6"/>
  <c r="AZ7" i="35" s="1"/>
  <c r="BF710" i="6"/>
  <c r="AZ6" i="35" s="1"/>
  <c r="BF691" i="6"/>
  <c r="BF21" i="40"/>
  <c r="BF11" i="40"/>
  <c r="AZ5" i="35"/>
  <c r="Y739" i="6"/>
  <c r="Y738" i="6"/>
  <c r="I738" i="6"/>
  <c r="I739" i="6"/>
  <c r="M776" i="6"/>
  <c r="M8" i="40"/>
  <c r="M18" i="40"/>
  <c r="M688" i="6"/>
  <c r="M693" i="6" s="1"/>
  <c r="M687" i="6"/>
  <c r="T776" i="6"/>
  <c r="T688" i="6"/>
  <c r="T693" i="6" s="1"/>
  <c r="T8" i="40"/>
  <c r="T18" i="40"/>
  <c r="T687" i="6"/>
  <c r="U712" i="6"/>
  <c r="U711" i="6"/>
  <c r="AM712" i="6"/>
  <c r="AM711" i="6"/>
  <c r="I688" i="6"/>
  <c r="I693" i="6" s="1"/>
  <c r="I776" i="6"/>
  <c r="I687" i="6"/>
  <c r="I18" i="40"/>
  <c r="I8" i="40"/>
  <c r="AQ711" i="6"/>
  <c r="AQ712" i="6"/>
  <c r="BY711" i="6"/>
  <c r="BY712" i="6"/>
  <c r="N711" i="6"/>
  <c r="N712" i="6"/>
  <c r="BD434" i="6"/>
  <c r="L434" i="6"/>
  <c r="BV776" i="6"/>
  <c r="BV687" i="6"/>
  <c r="BU18" i="40"/>
  <c r="BU8" i="40"/>
  <c r="AP688" i="6"/>
  <c r="AP776" i="6"/>
  <c r="AP18" i="40"/>
  <c r="AP8" i="40"/>
  <c r="J776" i="6"/>
  <c r="J687" i="6"/>
  <c r="J688" i="6"/>
  <c r="J693" i="6" s="1"/>
  <c r="J18" i="40"/>
  <c r="J8" i="40"/>
  <c r="W776" i="6"/>
  <c r="W18" i="40"/>
  <c r="W8" i="40"/>
  <c r="BM738" i="6"/>
  <c r="BM739" i="6"/>
  <c r="AC739" i="6"/>
  <c r="AC738" i="6"/>
  <c r="U738" i="6"/>
  <c r="U739" i="6"/>
  <c r="M738" i="6"/>
  <c r="M739" i="6"/>
  <c r="BI678" i="6"/>
  <c r="BI686" i="6" s="1"/>
  <c r="BI680" i="6"/>
  <c r="BI679" i="6"/>
  <c r="AZ434" i="6"/>
  <c r="AW434" i="6"/>
  <c r="AM738" i="6"/>
  <c r="AM739" i="6"/>
  <c r="BI434" i="6"/>
  <c r="BH434" i="6"/>
  <c r="BP434" i="6"/>
  <c r="Z712" i="6"/>
  <c r="Z711" i="6"/>
  <c r="AS712" i="6"/>
  <c r="AS711" i="6"/>
  <c r="AD712" i="6"/>
  <c r="AD711" i="6"/>
  <c r="AJ434" i="6"/>
  <c r="AQ680" i="6"/>
  <c r="AM678" i="6"/>
  <c r="AM686" i="6" s="1"/>
  <c r="AM680" i="6"/>
  <c r="BR721" i="6"/>
  <c r="BR758" i="6"/>
  <c r="BR692" i="6"/>
  <c r="BR713" i="6"/>
  <c r="BR20" i="40"/>
  <c r="BR10" i="40"/>
  <c r="V778" i="6"/>
  <c r="V713" i="6"/>
  <c r="V721" i="6"/>
  <c r="V740" i="6"/>
  <c r="V10" i="40"/>
  <c r="V692" i="6"/>
  <c r="V758" i="6"/>
  <c r="V20" i="40"/>
  <c r="AN434" i="6"/>
  <c r="BL434" i="6"/>
  <c r="Q687" i="6"/>
  <c r="Q776" i="6"/>
  <c r="Q688" i="6"/>
  <c r="Q693" i="6" s="1"/>
  <c r="Q8" i="40"/>
  <c r="Q18" i="40"/>
  <c r="BW731" i="6"/>
  <c r="BW736" i="6" s="1"/>
  <c r="BW749" i="6"/>
  <c r="BW754" i="6" s="1"/>
  <c r="BW705" i="6"/>
  <c r="BW709" i="6" s="1"/>
  <c r="L776" i="6"/>
  <c r="L8" i="40"/>
  <c r="L18" i="40"/>
  <c r="BN776" i="6"/>
  <c r="BN688" i="6"/>
  <c r="BM8" i="40"/>
  <c r="BM18" i="40"/>
  <c r="AH776" i="6"/>
  <c r="AH687" i="6"/>
  <c r="AH8" i="40"/>
  <c r="AH18" i="40"/>
  <c r="O776" i="6"/>
  <c r="O8" i="40"/>
  <c r="O18" i="40"/>
  <c r="AW712" i="6"/>
  <c r="AW711" i="6"/>
  <c r="AG711" i="6"/>
  <c r="AG712" i="6"/>
  <c r="Y711" i="6"/>
  <c r="Y712" i="6"/>
  <c r="I712" i="6"/>
  <c r="I711" i="6"/>
  <c r="AR434" i="6"/>
  <c r="AM756" i="6"/>
  <c r="AM757" i="6"/>
  <c r="BY680" i="6"/>
  <c r="BY679" i="6"/>
  <c r="BY678" i="6"/>
  <c r="BY686" i="6" s="1"/>
  <c r="P776" i="6"/>
  <c r="P687" i="6"/>
  <c r="P688" i="6"/>
  <c r="P693" i="6" s="1"/>
  <c r="P8" i="40"/>
  <c r="P18" i="40"/>
  <c r="BC738" i="6"/>
  <c r="BC739" i="6"/>
  <c r="AX711" i="6"/>
  <c r="AX712" i="6"/>
  <c r="AH712" i="6"/>
  <c r="AH711" i="6"/>
  <c r="BY738" i="6"/>
  <c r="BY739" i="6"/>
  <c r="AS738" i="6"/>
  <c r="AS739" i="6"/>
  <c r="AD739" i="6"/>
  <c r="AD738" i="6"/>
  <c r="N738" i="6"/>
  <c r="N739" i="6"/>
  <c r="AU777" i="6"/>
  <c r="AU9" i="40"/>
  <c r="AU19" i="40"/>
  <c r="K688" i="6"/>
  <c r="K777" i="6"/>
  <c r="K687" i="6"/>
  <c r="K19" i="40"/>
  <c r="K9" i="40"/>
  <c r="L688" i="6"/>
  <c r="AD761" i="6"/>
  <c r="X10" i="35" s="1"/>
  <c r="AD28" i="6"/>
  <c r="AD693" i="6"/>
  <c r="AD767" i="6"/>
  <c r="X11" i="35" s="1"/>
  <c r="AD718" i="6"/>
  <c r="X7" i="35" s="1"/>
  <c r="AD690" i="6"/>
  <c r="AD755" i="6"/>
  <c r="X9" i="35" s="1"/>
  <c r="AD710" i="6"/>
  <c r="X6" i="35" s="1"/>
  <c r="AD691" i="6"/>
  <c r="AD11" i="40"/>
  <c r="AD21" i="40"/>
  <c r="AD779" i="6"/>
  <c r="X12" i="35" s="1"/>
  <c r="X5" i="35"/>
  <c r="AD737" i="6"/>
  <c r="X8" i="35" s="1"/>
  <c r="H776" i="6"/>
  <c r="H688" i="6"/>
  <c r="H693" i="6" s="1"/>
  <c r="H687" i="6"/>
  <c r="H18" i="40"/>
  <c r="H8" i="40"/>
  <c r="X776" i="6"/>
  <c r="X688" i="6"/>
  <c r="X693" i="6" s="1"/>
  <c r="X687" i="6"/>
  <c r="X18" i="40"/>
  <c r="X8" i="40"/>
  <c r="BF776" i="6"/>
  <c r="BF687" i="6"/>
  <c r="BF8" i="40"/>
  <c r="BF18" i="40"/>
  <c r="Z776" i="6"/>
  <c r="Z687" i="6"/>
  <c r="Z8" i="40"/>
  <c r="Z18" i="40"/>
  <c r="G688" i="6"/>
  <c r="G693" i="6" s="1"/>
  <c r="G776" i="6"/>
  <c r="G18" i="40"/>
  <c r="G8" i="40"/>
  <c r="CC739" i="6"/>
  <c r="CC738" i="6"/>
  <c r="AW739" i="6"/>
  <c r="AW738" i="6"/>
  <c r="AG738" i="6"/>
  <c r="AG739" i="6"/>
  <c r="Q739" i="6"/>
  <c r="Q738" i="6"/>
  <c r="BC757" i="6"/>
  <c r="BC756" i="6"/>
  <c r="J712" i="6"/>
  <c r="J711" i="6"/>
  <c r="AP687" i="6"/>
  <c r="AP777" i="6"/>
  <c r="AP19" i="40"/>
  <c r="AP9" i="40"/>
  <c r="N757" i="6"/>
  <c r="N756" i="6"/>
  <c r="BN434" i="6"/>
  <c r="BS757" i="6"/>
  <c r="BS756" i="6"/>
  <c r="BN757" i="6"/>
  <c r="BN756" i="6"/>
  <c r="BI712" i="6"/>
  <c r="BI711" i="6"/>
  <c r="Z739" i="6"/>
  <c r="Z738" i="6"/>
  <c r="J738" i="6"/>
  <c r="J739" i="6"/>
  <c r="BK738" i="6"/>
  <c r="BK739" i="6"/>
  <c r="BV688" i="6"/>
  <c r="BV693" i="6" s="1"/>
  <c r="O688" i="6"/>
  <c r="O693" i="6" s="1"/>
  <c r="O687" i="6"/>
  <c r="O777" i="6"/>
  <c r="O19" i="40"/>
  <c r="O9" i="40"/>
  <c r="AQ678" i="6"/>
  <c r="AQ686" i="6" s="1"/>
  <c r="N777" i="6"/>
  <c r="N687" i="6"/>
  <c r="N688" i="6"/>
  <c r="N19" i="40"/>
  <c r="N9" i="40"/>
  <c r="AH739" i="6"/>
  <c r="AH738" i="6"/>
  <c r="BZ778" i="6"/>
  <c r="BZ713" i="6"/>
  <c r="BZ692" i="6"/>
  <c r="BY10" i="40"/>
  <c r="BY20" i="40"/>
  <c r="BZ758" i="6"/>
  <c r="BZ740" i="6"/>
  <c r="BZ721" i="6"/>
  <c r="AL764" i="6"/>
  <c r="AL713" i="6"/>
  <c r="AL778" i="6"/>
  <c r="AL740" i="6"/>
  <c r="AL770" i="6"/>
  <c r="AL721" i="6"/>
  <c r="AL758" i="6"/>
  <c r="AL20" i="40"/>
  <c r="AL692" i="6"/>
  <c r="AL10" i="40"/>
  <c r="AD778" i="6"/>
  <c r="AD740" i="6"/>
  <c r="AD721" i="6"/>
  <c r="AD770" i="6"/>
  <c r="AD713" i="6"/>
  <c r="AD20" i="40"/>
  <c r="AD764" i="6"/>
  <c r="AD692" i="6"/>
  <c r="AD10" i="40"/>
  <c r="AD758" i="6"/>
  <c r="G687" i="6"/>
  <c r="G713" i="6" s="1"/>
  <c r="BT434" i="6"/>
  <c r="AX776" i="6"/>
  <c r="AX688" i="6"/>
  <c r="AX693" i="6" s="1"/>
  <c r="AX687" i="6"/>
  <c r="AX18" i="40"/>
  <c r="AX8" i="40"/>
  <c r="R688" i="6"/>
  <c r="R693" i="6" s="1"/>
  <c r="R776" i="6"/>
  <c r="R687" i="6"/>
  <c r="R8" i="40"/>
  <c r="R18" i="40"/>
  <c r="BM712" i="6"/>
  <c r="BM711" i="6"/>
  <c r="AC711" i="6"/>
  <c r="AC712" i="6"/>
  <c r="M711" i="6"/>
  <c r="M712" i="6"/>
  <c r="AS679" i="6"/>
  <c r="AS678" i="6"/>
  <c r="AS686" i="6" s="1"/>
  <c r="AS687" i="6" s="1"/>
  <c r="AS680" i="6"/>
  <c r="V738" i="6"/>
  <c r="V739" i="6"/>
  <c r="BS711" i="6"/>
  <c r="BS712" i="6"/>
  <c r="BS434" i="6"/>
  <c r="R757" i="6"/>
  <c r="R756" i="6"/>
  <c r="BO777" i="6"/>
  <c r="BO9" i="40"/>
  <c r="BO19" i="40"/>
  <c r="BI739" i="6"/>
  <c r="BI738" i="6"/>
  <c r="Z756" i="6"/>
  <c r="Z757" i="6"/>
  <c r="J757" i="6"/>
  <c r="J756" i="6"/>
  <c r="BC777" i="6"/>
  <c r="BC9" i="40"/>
  <c r="BC19" i="40"/>
  <c r="AT777" i="6"/>
  <c r="AT688" i="6"/>
  <c r="AT687" i="6"/>
  <c r="AS19" i="40"/>
  <c r="AS9" i="40"/>
  <c r="AH688" i="6"/>
  <c r="BJ779" i="6"/>
  <c r="BD12" i="35" s="1"/>
  <c r="BJ710" i="6"/>
  <c r="BD6" i="35" s="1"/>
  <c r="BJ737" i="6"/>
  <c r="BD8" i="35" s="1"/>
  <c r="BJ690" i="6"/>
  <c r="BJ718" i="6"/>
  <c r="BD7" i="35" s="1"/>
  <c r="BJ691" i="6"/>
  <c r="BJ693" i="6"/>
  <c r="BJ21" i="40"/>
  <c r="BJ11" i="40"/>
  <c r="BJ755" i="6"/>
  <c r="BD9" i="35" s="1"/>
  <c r="BJ28" i="6"/>
  <c r="BD5" i="35"/>
  <c r="L687" i="6"/>
  <c r="AL693" i="6"/>
  <c r="AL737" i="6"/>
  <c r="AG8" i="35" s="1"/>
  <c r="AL779" i="6"/>
  <c r="AG12" i="35" s="1"/>
  <c r="AL11" i="40"/>
  <c r="AG5" i="35"/>
  <c r="AL21" i="40"/>
  <c r="BD776" i="6"/>
  <c r="BD687" i="6"/>
  <c r="BD688" i="6"/>
  <c r="BD693" i="6" s="1"/>
  <c r="BD8" i="40"/>
  <c r="BD18" i="40"/>
  <c r="BW776" i="6"/>
  <c r="BW688" i="6"/>
  <c r="BW693" i="6" s="1"/>
  <c r="BW687" i="6"/>
  <c r="BV8" i="40"/>
  <c r="BV18" i="40"/>
  <c r="CB776" i="6"/>
  <c r="CB687" i="6"/>
  <c r="CB688" i="6"/>
  <c r="CB693" i="6" s="1"/>
  <c r="CA8" i="40"/>
  <c r="CA18" i="40"/>
  <c r="BH776" i="6"/>
  <c r="BH688" i="6"/>
  <c r="BH693" i="6" s="1"/>
  <c r="BH8" i="40"/>
  <c r="BH18" i="40"/>
  <c r="AR776" i="6"/>
  <c r="AR687" i="6"/>
  <c r="AR688" i="6"/>
  <c r="AR693" i="6" s="1"/>
  <c r="AR8" i="40"/>
  <c r="AR18" i="40"/>
  <c r="AB776" i="6"/>
  <c r="AB687" i="6"/>
  <c r="AB688" i="6"/>
  <c r="AB693" i="6" s="1"/>
  <c r="AB8" i="40"/>
  <c r="AB18" i="40"/>
  <c r="CC776" i="6"/>
  <c r="CC688" i="6"/>
  <c r="CC693" i="6"/>
  <c r="CC687" i="6"/>
  <c r="CB18" i="40"/>
  <c r="CB8" i="40"/>
  <c r="BM776" i="6"/>
  <c r="BM688" i="6"/>
  <c r="BM693" i="6" s="1"/>
  <c r="BM687" i="6"/>
  <c r="BN18" i="40"/>
  <c r="BN8" i="40"/>
  <c r="AW776" i="6"/>
  <c r="AW688" i="6"/>
  <c r="AW687" i="6"/>
  <c r="AW693" i="6"/>
  <c r="AW8" i="40"/>
  <c r="AW18" i="40"/>
  <c r="AG776" i="6"/>
  <c r="AG688" i="6"/>
  <c r="AG693" i="6" s="1"/>
  <c r="AG687" i="6"/>
  <c r="AG8" i="40"/>
  <c r="AG18" i="40"/>
  <c r="BX776" i="6"/>
  <c r="BW8" i="40"/>
  <c r="BW18" i="40"/>
  <c r="BK776" i="6"/>
  <c r="BK688" i="6"/>
  <c r="BK687" i="6"/>
  <c r="BK18" i="40"/>
  <c r="BK8" i="40"/>
  <c r="AU776" i="6"/>
  <c r="AU688" i="6"/>
  <c r="AU693" i="6" s="1"/>
  <c r="AU687" i="6"/>
  <c r="AU8" i="40"/>
  <c r="AU18" i="40"/>
  <c r="AE688" i="6"/>
  <c r="AE693" i="6" s="1"/>
  <c r="AE776" i="6"/>
  <c r="AE687" i="6"/>
  <c r="AE8" i="40"/>
  <c r="AE18" i="40"/>
  <c r="CB434" i="6"/>
  <c r="G711" i="6"/>
  <c r="G712" i="6"/>
  <c r="BH687" i="6"/>
  <c r="BY776" i="6"/>
  <c r="BY687" i="6"/>
  <c r="BY688" i="6"/>
  <c r="BX18" i="40"/>
  <c r="BX8" i="40"/>
  <c r="BI776" i="6"/>
  <c r="BI687" i="6"/>
  <c r="BI688" i="6"/>
  <c r="BI693" i="6" s="1"/>
  <c r="BI18" i="40"/>
  <c r="BI8" i="40"/>
  <c r="AS776" i="6"/>
  <c r="AS688" i="6"/>
  <c r="AS693" i="6" s="1"/>
  <c r="AT8" i="40"/>
  <c r="AT18" i="40"/>
  <c r="AC688" i="6"/>
  <c r="AC693" i="6" s="1"/>
  <c r="AC776" i="6"/>
  <c r="AC687" i="6"/>
  <c r="AC8" i="40"/>
  <c r="AC18" i="40"/>
  <c r="CA776" i="6"/>
  <c r="CA687" i="6"/>
  <c r="CA688" i="6"/>
  <c r="CA693" i="6" s="1"/>
  <c r="BZ8" i="40"/>
  <c r="BZ18" i="40"/>
  <c r="BG776" i="6"/>
  <c r="BG688" i="6"/>
  <c r="BG693" i="6" s="1"/>
  <c r="BG687" i="6"/>
  <c r="BG18" i="40"/>
  <c r="BG8" i="40"/>
  <c r="AQ688" i="6"/>
  <c r="AQ776" i="6"/>
  <c r="AQ687" i="6"/>
  <c r="AQ8" i="40"/>
  <c r="AQ18" i="40"/>
  <c r="AA688" i="6"/>
  <c r="AA693" i="6" s="1"/>
  <c r="AA776" i="6"/>
  <c r="AA687" i="6"/>
  <c r="AA8" i="40"/>
  <c r="AA18" i="40"/>
  <c r="T434" i="6"/>
  <c r="BT776" i="6"/>
  <c r="BT687" i="6"/>
  <c r="BT688" i="6"/>
  <c r="BT693" i="6" s="1"/>
  <c r="BS18" i="40"/>
  <c r="BS8" i="40"/>
  <c r="BP776" i="6"/>
  <c r="BP687" i="6"/>
  <c r="BP688" i="6"/>
  <c r="BP18" i="40"/>
  <c r="BP8" i="40"/>
  <c r="AZ776" i="6"/>
  <c r="AZ688" i="6"/>
  <c r="AZ693" i="6" s="1"/>
  <c r="AZ687" i="6"/>
  <c r="AZ8" i="40"/>
  <c r="AZ18" i="40"/>
  <c r="AJ776" i="6"/>
  <c r="AJ688" i="6"/>
  <c r="AJ687" i="6"/>
  <c r="AJ8" i="40"/>
  <c r="AJ18" i="40"/>
  <c r="BU688" i="6"/>
  <c r="BU776" i="6"/>
  <c r="BU687" i="6"/>
  <c r="BT18" i="40"/>
  <c r="BT8" i="40"/>
  <c r="BE776" i="6"/>
  <c r="BE688" i="6"/>
  <c r="BE693" i="6" s="1"/>
  <c r="BE687" i="6"/>
  <c r="BE18" i="40"/>
  <c r="BE8" i="40"/>
  <c r="AO776" i="6"/>
  <c r="AO687" i="6"/>
  <c r="AO688" i="6"/>
  <c r="AO693" i="6" s="1"/>
  <c r="AO18" i="40"/>
  <c r="AO8" i="40"/>
  <c r="BS776" i="6"/>
  <c r="BS688" i="6"/>
  <c r="BS693" i="6" s="1"/>
  <c r="BS687" i="6"/>
  <c r="CC18" i="40"/>
  <c r="CC8" i="40"/>
  <c r="BC688" i="6"/>
  <c r="BC693" i="6" s="1"/>
  <c r="BC776" i="6"/>
  <c r="BC687" i="6"/>
  <c r="BC18" i="40"/>
  <c r="BC8" i="40"/>
  <c r="AM776" i="6"/>
  <c r="AM688" i="6"/>
  <c r="AM693" i="6" s="1"/>
  <c r="AM687" i="6"/>
  <c r="AM8" i="40"/>
  <c r="AM18" i="40"/>
  <c r="BX678" i="6"/>
  <c r="BX686" i="6" s="1"/>
  <c r="BX688" i="6" s="1"/>
  <c r="BX679" i="6"/>
  <c r="BX680" i="6"/>
  <c r="AV434" i="6"/>
  <c r="Z767" i="6"/>
  <c r="U11" i="35" s="1"/>
  <c r="Z718" i="6"/>
  <c r="U7" i="35" s="1"/>
  <c r="Z690" i="6"/>
  <c r="Z693" i="6"/>
  <c r="Z761" i="6"/>
  <c r="U10" i="35" s="1"/>
  <c r="Z710" i="6"/>
  <c r="U6" i="35" s="1"/>
  <c r="Z691" i="6"/>
  <c r="Z755" i="6"/>
  <c r="U9" i="35" s="1"/>
  <c r="Z28" i="6"/>
  <c r="Z779" i="6"/>
  <c r="U12" i="35" s="1"/>
  <c r="Z737" i="6"/>
  <c r="U8" i="35" s="1"/>
  <c r="Z11" i="40"/>
  <c r="Z692" i="6"/>
  <c r="U5" i="35"/>
  <c r="Z21" i="40"/>
  <c r="W687" i="6"/>
  <c r="W688" i="6"/>
  <c r="W777" i="6"/>
  <c r="W19" i="40"/>
  <c r="W9" i="40"/>
  <c r="AN776" i="6"/>
  <c r="AN687" i="6"/>
  <c r="AN688" i="6"/>
  <c r="AN693" i="6" s="1"/>
  <c r="AN18" i="40"/>
  <c r="AN8" i="40"/>
  <c r="BL776" i="6"/>
  <c r="BL687" i="6"/>
  <c r="BL688" i="6"/>
  <c r="BL693" i="6" s="1"/>
  <c r="BL8" i="40"/>
  <c r="BL18" i="40"/>
  <c r="AV687" i="6"/>
  <c r="AV688" i="6"/>
  <c r="AV693" i="6" s="1"/>
  <c r="AV776" i="6"/>
  <c r="AV8" i="40"/>
  <c r="AV18" i="40"/>
  <c r="AF776" i="6"/>
  <c r="AF687" i="6"/>
  <c r="AF688" i="6"/>
  <c r="AF693" i="6"/>
  <c r="AF8" i="40"/>
  <c r="AF18" i="40"/>
  <c r="BQ688" i="6"/>
  <c r="BQ776" i="6"/>
  <c r="BQ687" i="6"/>
  <c r="BQ8" i="40"/>
  <c r="BQ18" i="40"/>
  <c r="BA776" i="6"/>
  <c r="BA688" i="6"/>
  <c r="BA693" i="6" s="1"/>
  <c r="BA687" i="6"/>
  <c r="BA8" i="40"/>
  <c r="BA18" i="40"/>
  <c r="AK776" i="6"/>
  <c r="AK688" i="6"/>
  <c r="AK693" i="6"/>
  <c r="AK687" i="6"/>
  <c r="AK18" i="40"/>
  <c r="AK8" i="40"/>
  <c r="BO776" i="6"/>
  <c r="BO688" i="6"/>
  <c r="BO693" i="6" s="1"/>
  <c r="BO687" i="6"/>
  <c r="BO8" i="40"/>
  <c r="BO18" i="40"/>
  <c r="AY688" i="6"/>
  <c r="AY693" i="6" s="1"/>
  <c r="AY776" i="6"/>
  <c r="AY687" i="6"/>
  <c r="AY8" i="40"/>
  <c r="AY18" i="40"/>
  <c r="AI776" i="6"/>
  <c r="AI688" i="6"/>
  <c r="AI693" i="6"/>
  <c r="AI687" i="6"/>
  <c r="AI8" i="40"/>
  <c r="AI18" i="40"/>
  <c r="S688" i="6"/>
  <c r="S777" i="6"/>
  <c r="S687" i="6"/>
  <c r="S19" i="40"/>
  <c r="S9" i="40"/>
  <c r="AY19" i="40" l="1"/>
  <c r="AY777" i="6"/>
  <c r="AY9" i="40"/>
  <c r="CB777" i="6"/>
  <c r="CA19" i="40"/>
  <c r="CA9" i="40"/>
  <c r="I19" i="40"/>
  <c r="I777" i="6"/>
  <c r="I9" i="40"/>
  <c r="BR740" i="6"/>
  <c r="BX738" i="6"/>
  <c r="BX739" i="6"/>
  <c r="BP777" i="6"/>
  <c r="BP19" i="40"/>
  <c r="BP9" i="40"/>
  <c r="BX756" i="6"/>
  <c r="BX757" i="6"/>
  <c r="AJ9" i="40"/>
  <c r="AJ19" i="40"/>
  <c r="AJ777" i="6"/>
  <c r="BJ692" i="6"/>
  <c r="BB740" i="6"/>
  <c r="BB778" i="6"/>
  <c r="BB721" i="6"/>
  <c r="BB20" i="40"/>
  <c r="BB770" i="6"/>
  <c r="BB713" i="6"/>
  <c r="BB10" i="40"/>
  <c r="BB764" i="6"/>
  <c r="BB758" i="6"/>
  <c r="BB692" i="6"/>
  <c r="J5" i="35"/>
  <c r="V11" i="40"/>
  <c r="V691" i="6"/>
  <c r="V21" i="40"/>
  <c r="V755" i="6"/>
  <c r="J9" i="35" s="1"/>
  <c r="V779" i="6"/>
  <c r="J12" i="35" s="1"/>
  <c r="V690" i="6"/>
  <c r="V718" i="6"/>
  <c r="J7" i="35" s="1"/>
  <c r="V28" i="6"/>
  <c r="V737" i="6"/>
  <c r="J8" i="35" s="1"/>
  <c r="BR755" i="6"/>
  <c r="BK9" i="35" s="1"/>
  <c r="BR710" i="6"/>
  <c r="BK6" i="35" s="1"/>
  <c r="BR11" i="40"/>
  <c r="BR779" i="6"/>
  <c r="BK12" i="35" s="1"/>
  <c r="BR691" i="6"/>
  <c r="BR21" i="40"/>
  <c r="BK5" i="35"/>
  <c r="BR737" i="6"/>
  <c r="BK8" i="35" s="1"/>
  <c r="BR718" i="6"/>
  <c r="BK7" i="35" s="1"/>
  <c r="BR690" i="6"/>
  <c r="BR28" i="6"/>
  <c r="BJ758" i="6"/>
  <c r="BJ713" i="6"/>
  <c r="BJ778" i="6"/>
  <c r="BJ740" i="6"/>
  <c r="BJ721" i="6"/>
  <c r="BJ20" i="40"/>
  <c r="BJ10" i="40"/>
  <c r="BB691" i="6"/>
  <c r="BB11" i="40"/>
  <c r="AV5" i="35"/>
  <c r="BB21" i="40"/>
  <c r="BB779" i="6"/>
  <c r="AV12" i="35" s="1"/>
  <c r="BB737" i="6"/>
  <c r="AV8" i="35" s="1"/>
  <c r="BB761" i="6"/>
  <c r="AV10" i="35" s="1"/>
  <c r="BB755" i="6"/>
  <c r="AV9" i="35" s="1"/>
  <c r="BB767" i="6"/>
  <c r="AV11" i="35" s="1"/>
  <c r="BB718" i="6"/>
  <c r="AV7" i="35" s="1"/>
  <c r="BB28" i="6"/>
  <c r="BB710" i="6"/>
  <c r="AV6" i="35" s="1"/>
  <c r="BB690" i="6"/>
  <c r="BX712" i="6"/>
  <c r="BX711" i="6"/>
  <c r="BZ755" i="6"/>
  <c r="BV9" i="35" s="1"/>
  <c r="BZ737" i="6"/>
  <c r="BV8" i="35" s="1"/>
  <c r="BZ690" i="6"/>
  <c r="BY21" i="40"/>
  <c r="BZ718" i="6"/>
  <c r="BV7" i="35" s="1"/>
  <c r="BV5" i="35"/>
  <c r="BZ710" i="6"/>
  <c r="BV6" i="35" s="1"/>
  <c r="BY11" i="40"/>
  <c r="BZ779" i="6"/>
  <c r="BV12" i="35" s="1"/>
  <c r="BZ691" i="6"/>
  <c r="BZ28" i="6"/>
  <c r="AL761" i="6"/>
  <c r="AG10" i="35" s="1"/>
  <c r="AL691" i="6"/>
  <c r="AL767" i="6"/>
  <c r="AG11" i="35" s="1"/>
  <c r="AL710" i="6"/>
  <c r="AG6" i="35" s="1"/>
  <c r="AL718" i="6"/>
  <c r="AG7" i="35" s="1"/>
  <c r="AL755" i="6"/>
  <c r="AG9" i="35" s="1"/>
  <c r="AL690" i="6"/>
  <c r="AL28" i="6"/>
  <c r="G710" i="6"/>
  <c r="B6" i="35" s="1"/>
  <c r="BE32" i="37"/>
  <c r="AT758" i="6"/>
  <c r="AT692" i="6"/>
  <c r="AT721" i="6"/>
  <c r="AT778" i="6"/>
  <c r="AT713" i="6"/>
  <c r="AS10" i="40"/>
  <c r="AT740" i="6"/>
  <c r="AS20" i="40"/>
  <c r="AX755" i="6"/>
  <c r="AR9" i="35" s="1"/>
  <c r="AX28" i="6"/>
  <c r="AX779" i="6"/>
  <c r="AR12" i="35" s="1"/>
  <c r="AX710" i="6"/>
  <c r="AR6" i="35" s="1"/>
  <c r="AX737" i="6"/>
  <c r="AR8" i="35" s="1"/>
  <c r="AX718" i="6"/>
  <c r="AR7" i="35" s="1"/>
  <c r="AX691" i="6"/>
  <c r="AX690" i="6"/>
  <c r="AX11" i="40"/>
  <c r="AR5" i="35"/>
  <c r="AX21" i="40"/>
  <c r="BV710" i="6"/>
  <c r="BQ6" i="35" s="1"/>
  <c r="BV737" i="6"/>
  <c r="BQ8" i="35" s="1"/>
  <c r="BV691" i="6"/>
  <c r="BV779" i="6"/>
  <c r="BQ12" i="35" s="1"/>
  <c r="BU11" i="40"/>
  <c r="BQ5" i="35"/>
  <c r="BU21" i="40"/>
  <c r="BV718" i="6"/>
  <c r="BQ7" i="35" s="1"/>
  <c r="BV755" i="6"/>
  <c r="BQ9" i="35" s="1"/>
  <c r="BV690" i="6"/>
  <c r="BV28" i="6"/>
  <c r="AP764" i="6"/>
  <c r="AP713" i="6"/>
  <c r="AP778" i="6"/>
  <c r="AP740" i="6"/>
  <c r="AP770" i="6"/>
  <c r="AP721" i="6"/>
  <c r="AP758" i="6"/>
  <c r="AP692" i="6"/>
  <c r="AP10" i="40"/>
  <c r="AP20" i="40"/>
  <c r="Z758" i="6"/>
  <c r="Z778" i="6"/>
  <c r="Z721" i="6"/>
  <c r="Z10" i="40"/>
  <c r="Z770" i="6"/>
  <c r="Z713" i="6"/>
  <c r="Z20" i="40"/>
  <c r="Z764" i="6"/>
  <c r="Z740" i="6"/>
  <c r="BF758" i="6"/>
  <c r="BF692" i="6"/>
  <c r="BF721" i="6"/>
  <c r="BF778" i="6"/>
  <c r="BF713" i="6"/>
  <c r="BF740" i="6"/>
  <c r="BF20" i="40"/>
  <c r="BF10" i="40"/>
  <c r="H779" i="6"/>
  <c r="D12" i="35" s="1"/>
  <c r="H737" i="6"/>
  <c r="D8" i="35" s="1"/>
  <c r="H755" i="6"/>
  <c r="D9" i="35" s="1"/>
  <c r="H691" i="6"/>
  <c r="H21" i="40"/>
  <c r="H718" i="6"/>
  <c r="D7" i="35" s="1"/>
  <c r="H11" i="40"/>
  <c r="H767" i="6"/>
  <c r="D11" i="35" s="1"/>
  <c r="H710" i="6"/>
  <c r="D6" i="35" s="1"/>
  <c r="H690" i="6"/>
  <c r="H761" i="6"/>
  <c r="D10" i="35" s="1"/>
  <c r="H28" i="6"/>
  <c r="D5" i="35"/>
  <c r="Y32" i="37"/>
  <c r="K693" i="6"/>
  <c r="K718" i="6"/>
  <c r="F7" i="35" s="1"/>
  <c r="K690" i="6"/>
  <c r="K755" i="6"/>
  <c r="F9" i="35" s="1"/>
  <c r="K28" i="6"/>
  <c r="K737" i="6"/>
  <c r="F8" i="35" s="1"/>
  <c r="K779" i="6"/>
  <c r="F12" i="35" s="1"/>
  <c r="K11" i="40"/>
  <c r="K710" i="6"/>
  <c r="F6" i="35" s="1"/>
  <c r="K691" i="6"/>
  <c r="K21" i="40"/>
  <c r="F5" i="35"/>
  <c r="BW756" i="6"/>
  <c r="BW757" i="6"/>
  <c r="Q740" i="6"/>
  <c r="Q758" i="6"/>
  <c r="Q721" i="6"/>
  <c r="Q713" i="6"/>
  <c r="Q10" i="40"/>
  <c r="Q778" i="6"/>
  <c r="Q692" i="6"/>
  <c r="Q20" i="40"/>
  <c r="BI777" i="6"/>
  <c r="BI9" i="40"/>
  <c r="BI19" i="40"/>
  <c r="J721" i="6"/>
  <c r="J740" i="6"/>
  <c r="J758" i="6"/>
  <c r="J713" i="6"/>
  <c r="J692" i="6"/>
  <c r="J778" i="6"/>
  <c r="J10" i="40"/>
  <c r="J20" i="40"/>
  <c r="BV740" i="6"/>
  <c r="BV778" i="6"/>
  <c r="BV692" i="6"/>
  <c r="BU20" i="40"/>
  <c r="BV758" i="6"/>
  <c r="BV721" i="6"/>
  <c r="BV713" i="6"/>
  <c r="BU10" i="40"/>
  <c r="BA32" i="37"/>
  <c r="U770" i="6"/>
  <c r="U721" i="6"/>
  <c r="U758" i="6"/>
  <c r="U740" i="6"/>
  <c r="U20" i="40"/>
  <c r="U778" i="6"/>
  <c r="U713" i="6"/>
  <c r="U10" i="40"/>
  <c r="U764" i="6"/>
  <c r="U692" i="6"/>
  <c r="AH710" i="6"/>
  <c r="AC6" i="35" s="1"/>
  <c r="AH767" i="6"/>
  <c r="AC11" i="35" s="1"/>
  <c r="AH690" i="6"/>
  <c r="AH11" i="40"/>
  <c r="AC5" i="35"/>
  <c r="AH21" i="40"/>
  <c r="AH755" i="6"/>
  <c r="AC9" i="35" s="1"/>
  <c r="AH737" i="6"/>
  <c r="AC8" i="35" s="1"/>
  <c r="AH28" i="6"/>
  <c r="AH693" i="6"/>
  <c r="AH691" i="6"/>
  <c r="AH761" i="6"/>
  <c r="AC10" i="35" s="1"/>
  <c r="AH779" i="6"/>
  <c r="AC12" i="35" s="1"/>
  <c r="AH718" i="6"/>
  <c r="AC7" i="35" s="1"/>
  <c r="AT718" i="6"/>
  <c r="AM7" i="35" s="1"/>
  <c r="AT691" i="6"/>
  <c r="AT755" i="6"/>
  <c r="AM9" i="35" s="1"/>
  <c r="AT690" i="6"/>
  <c r="AT737" i="6"/>
  <c r="AM8" i="35" s="1"/>
  <c r="AT710" i="6"/>
  <c r="AM6" i="35" s="1"/>
  <c r="AT693" i="6"/>
  <c r="AT779" i="6"/>
  <c r="AM12" i="35" s="1"/>
  <c r="AT28" i="6"/>
  <c r="AM5" i="35"/>
  <c r="AS11" i="40"/>
  <c r="AS21" i="40"/>
  <c r="R721" i="6"/>
  <c r="R740" i="6"/>
  <c r="R713" i="6"/>
  <c r="R778" i="6"/>
  <c r="R692" i="6"/>
  <c r="R10" i="40"/>
  <c r="R758" i="6"/>
  <c r="R20" i="40"/>
  <c r="N737" i="6"/>
  <c r="I8" i="35" s="1"/>
  <c r="N691" i="6"/>
  <c r="N779" i="6"/>
  <c r="I12" i="35" s="1"/>
  <c r="N710" i="6"/>
  <c r="I6" i="35" s="1"/>
  <c r="N755" i="6"/>
  <c r="I9" i="35" s="1"/>
  <c r="N28" i="6"/>
  <c r="N693" i="6"/>
  <c r="N718" i="6"/>
  <c r="I7" i="35" s="1"/>
  <c r="N21" i="40"/>
  <c r="N690" i="6"/>
  <c r="I5" i="35"/>
  <c r="N11" i="40"/>
  <c r="AQ777" i="6"/>
  <c r="AQ9" i="40"/>
  <c r="AQ19" i="40"/>
  <c r="G779" i="6"/>
  <c r="B12" i="35" s="1"/>
  <c r="G28" i="6"/>
  <c r="G755" i="6"/>
  <c r="B9" i="35" s="1"/>
  <c r="G718" i="6"/>
  <c r="B7" i="35" s="1"/>
  <c r="G690" i="6"/>
  <c r="G691" i="6"/>
  <c r="G737" i="6"/>
  <c r="B8" i="35" s="1"/>
  <c r="G11" i="40"/>
  <c r="B5" i="35"/>
  <c r="G21" i="40"/>
  <c r="X778" i="6"/>
  <c r="X740" i="6"/>
  <c r="X758" i="6"/>
  <c r="X721" i="6"/>
  <c r="X10" i="40"/>
  <c r="X764" i="6"/>
  <c r="X713" i="6"/>
  <c r="X20" i="40"/>
  <c r="X770" i="6"/>
  <c r="X692" i="6"/>
  <c r="K740" i="6"/>
  <c r="K778" i="6"/>
  <c r="K713" i="6"/>
  <c r="K758" i="6"/>
  <c r="K692" i="6"/>
  <c r="K721" i="6"/>
  <c r="K10" i="40"/>
  <c r="K20" i="40"/>
  <c r="P718" i="6"/>
  <c r="L7" i="35" s="1"/>
  <c r="P690" i="6"/>
  <c r="P755" i="6"/>
  <c r="L9" i="35" s="1"/>
  <c r="P28" i="6"/>
  <c r="P691" i="6"/>
  <c r="P737" i="6"/>
  <c r="L8" i="35" s="1"/>
  <c r="P710" i="6"/>
  <c r="L6" i="35" s="1"/>
  <c r="P779" i="6"/>
  <c r="L12" i="35" s="1"/>
  <c r="P11" i="40"/>
  <c r="P21" i="40"/>
  <c r="L5" i="35"/>
  <c r="BY777" i="6"/>
  <c r="BX19" i="40"/>
  <c r="BX9" i="40"/>
  <c r="AH758" i="6"/>
  <c r="AH713" i="6"/>
  <c r="AH778" i="6"/>
  <c r="AH740" i="6"/>
  <c r="AH770" i="6"/>
  <c r="AH721" i="6"/>
  <c r="AH764" i="6"/>
  <c r="AH692" i="6"/>
  <c r="AH10" i="40"/>
  <c r="AH20" i="40"/>
  <c r="BN755" i="6"/>
  <c r="BJ9" i="35" s="1"/>
  <c r="BN28" i="6"/>
  <c r="BN690" i="6"/>
  <c r="BN779" i="6"/>
  <c r="BJ12" i="35" s="1"/>
  <c r="BN737" i="6"/>
  <c r="BJ8" i="35" s="1"/>
  <c r="BN761" i="6"/>
  <c r="BJ10" i="35" s="1"/>
  <c r="BN710" i="6"/>
  <c r="BJ6" i="35" s="1"/>
  <c r="BN691" i="6"/>
  <c r="BN767" i="6"/>
  <c r="BJ11" i="35" s="1"/>
  <c r="BN718" i="6"/>
  <c r="BJ7" i="35" s="1"/>
  <c r="BM21" i="40"/>
  <c r="BJ5" i="35"/>
  <c r="BM11" i="40"/>
  <c r="AP693" i="6"/>
  <c r="AP767" i="6"/>
  <c r="AK11" i="35" s="1"/>
  <c r="AP718" i="6"/>
  <c r="AK7" i="35" s="1"/>
  <c r="AP690" i="6"/>
  <c r="AP761" i="6"/>
  <c r="AK10" i="35" s="1"/>
  <c r="AP710" i="6"/>
  <c r="AK6" i="35" s="1"/>
  <c r="AP691" i="6"/>
  <c r="AP755" i="6"/>
  <c r="AK9" i="35" s="1"/>
  <c r="AP28" i="6"/>
  <c r="AP779" i="6"/>
  <c r="AK12" i="35" s="1"/>
  <c r="AP737" i="6"/>
  <c r="AK8" i="35" s="1"/>
  <c r="AP11" i="40"/>
  <c r="AK5" i="35"/>
  <c r="AP21" i="40"/>
  <c r="M778" i="6"/>
  <c r="M713" i="6"/>
  <c r="M740" i="6"/>
  <c r="M721" i="6"/>
  <c r="M758" i="6"/>
  <c r="M10" i="40"/>
  <c r="M692" i="6"/>
  <c r="M20" i="40"/>
  <c r="BN692" i="6"/>
  <c r="U767" i="6"/>
  <c r="Q11" i="35" s="1"/>
  <c r="U710" i="6"/>
  <c r="Q6" i="35" s="1"/>
  <c r="U691" i="6"/>
  <c r="U755" i="6"/>
  <c r="Q9" i="35" s="1"/>
  <c r="U28" i="6"/>
  <c r="U761" i="6"/>
  <c r="Q10" i="35" s="1"/>
  <c r="U718" i="6"/>
  <c r="Q7" i="35" s="1"/>
  <c r="U690" i="6"/>
  <c r="U737" i="6"/>
  <c r="Q8" i="35" s="1"/>
  <c r="U779" i="6"/>
  <c r="Q12" i="35" s="1"/>
  <c r="U21" i="40"/>
  <c r="Q5" i="35"/>
  <c r="U11" i="40"/>
  <c r="U693" i="6"/>
  <c r="L721" i="6"/>
  <c r="L758" i="6"/>
  <c r="L692" i="6"/>
  <c r="L740" i="6"/>
  <c r="L713" i="6"/>
  <c r="L20" i="40"/>
  <c r="L778" i="6"/>
  <c r="L10" i="40"/>
  <c r="AS777" i="6"/>
  <c r="AT19" i="40"/>
  <c r="AT9" i="40"/>
  <c r="AX758" i="6"/>
  <c r="AX692" i="6"/>
  <c r="AX721" i="6"/>
  <c r="AX778" i="6"/>
  <c r="AX713" i="6"/>
  <c r="AX20" i="40"/>
  <c r="AX740" i="6"/>
  <c r="AX10" i="40"/>
  <c r="N758" i="6"/>
  <c r="N692" i="6"/>
  <c r="N713" i="6"/>
  <c r="N10" i="40"/>
  <c r="N778" i="6"/>
  <c r="N740" i="6"/>
  <c r="N721" i="6"/>
  <c r="N20" i="40"/>
  <c r="O740" i="6"/>
  <c r="O778" i="6"/>
  <c r="O713" i="6"/>
  <c r="O758" i="6"/>
  <c r="O692" i="6"/>
  <c r="O721" i="6"/>
  <c r="O10" i="40"/>
  <c r="O20" i="40"/>
  <c r="X767" i="6"/>
  <c r="S11" i="35" s="1"/>
  <c r="X718" i="6"/>
  <c r="S7" i="35" s="1"/>
  <c r="X779" i="6"/>
  <c r="S12" i="35" s="1"/>
  <c r="X710" i="6"/>
  <c r="S6" i="35" s="1"/>
  <c r="S5" i="35"/>
  <c r="X761" i="6"/>
  <c r="S10" i="35" s="1"/>
  <c r="X28" i="6"/>
  <c r="X21" i="40"/>
  <c r="X755" i="6"/>
  <c r="S9" i="35" s="1"/>
  <c r="X690" i="6"/>
  <c r="X737" i="6"/>
  <c r="S8" i="35" s="1"/>
  <c r="X691" i="6"/>
  <c r="X11" i="40"/>
  <c r="L21" i="40"/>
  <c r="L11" i="40"/>
  <c r="G5" i="35"/>
  <c r="L690" i="6"/>
  <c r="L691" i="6"/>
  <c r="L737" i="6"/>
  <c r="G8" i="35" s="1"/>
  <c r="L755" i="6"/>
  <c r="G9" i="35" s="1"/>
  <c r="L693" i="6"/>
  <c r="L779" i="6"/>
  <c r="G12" i="35" s="1"/>
  <c r="L28" i="6"/>
  <c r="L718" i="6"/>
  <c r="G7" i="35" s="1"/>
  <c r="L710" i="6"/>
  <c r="G6" i="35" s="1"/>
  <c r="BW739" i="6"/>
  <c r="BW738" i="6"/>
  <c r="Q755" i="6"/>
  <c r="M9" i="35" s="1"/>
  <c r="Q28" i="6"/>
  <c r="Q718" i="6"/>
  <c r="M7" i="35" s="1"/>
  <c r="Q690" i="6"/>
  <c r="Q21" i="40"/>
  <c r="Q710" i="6"/>
  <c r="M6" i="35" s="1"/>
  <c r="Q779" i="6"/>
  <c r="M12" i="35" s="1"/>
  <c r="Q737" i="6"/>
  <c r="M8" i="35" s="1"/>
  <c r="Q691" i="6"/>
  <c r="M5" i="35"/>
  <c r="Q11" i="40"/>
  <c r="AM19" i="40"/>
  <c r="AM777" i="6"/>
  <c r="AM9" i="40"/>
  <c r="I718" i="6"/>
  <c r="E7" i="35" s="1"/>
  <c r="I691" i="6"/>
  <c r="I737" i="6"/>
  <c r="E8" i="35" s="1"/>
  <c r="I710" i="6"/>
  <c r="E6" i="35" s="1"/>
  <c r="I28" i="6"/>
  <c r="I779" i="6"/>
  <c r="E12" i="35" s="1"/>
  <c r="I690" i="6"/>
  <c r="I755" i="6"/>
  <c r="E9" i="35" s="1"/>
  <c r="I11" i="40"/>
  <c r="I21" i="40"/>
  <c r="E5" i="35"/>
  <c r="BW777" i="6"/>
  <c r="BV9" i="40"/>
  <c r="BV19" i="40"/>
  <c r="Y758" i="6"/>
  <c r="Y692" i="6"/>
  <c r="Y721" i="6"/>
  <c r="Y778" i="6"/>
  <c r="Y713" i="6"/>
  <c r="Y20" i="40"/>
  <c r="Y740" i="6"/>
  <c r="Y10" i="40"/>
  <c r="R737" i="6"/>
  <c r="N8" i="35" s="1"/>
  <c r="R755" i="6"/>
  <c r="N9" i="35" s="1"/>
  <c r="R28" i="6"/>
  <c r="R691" i="6"/>
  <c r="R718" i="6"/>
  <c r="N7" i="35" s="1"/>
  <c r="R710" i="6"/>
  <c r="N6" i="35" s="1"/>
  <c r="R779" i="6"/>
  <c r="N12" i="35" s="1"/>
  <c r="R690" i="6"/>
  <c r="R11" i="40"/>
  <c r="N5" i="35"/>
  <c r="R21" i="40"/>
  <c r="G758" i="6"/>
  <c r="G721" i="6"/>
  <c r="G778" i="6"/>
  <c r="G692" i="6"/>
  <c r="G10" i="40"/>
  <c r="G740" i="6"/>
  <c r="G20" i="40"/>
  <c r="O737" i="6"/>
  <c r="K8" i="35" s="1"/>
  <c r="O690" i="6"/>
  <c r="O755" i="6"/>
  <c r="K9" i="35" s="1"/>
  <c r="O28" i="6"/>
  <c r="O779" i="6"/>
  <c r="K12" i="35" s="1"/>
  <c r="O691" i="6"/>
  <c r="O718" i="6"/>
  <c r="K7" i="35" s="1"/>
  <c r="O710" i="6"/>
  <c r="K6" i="35" s="1"/>
  <c r="O21" i="40"/>
  <c r="O11" i="40"/>
  <c r="K5" i="35"/>
  <c r="H764" i="6"/>
  <c r="H692" i="6"/>
  <c r="H778" i="6"/>
  <c r="H721" i="6"/>
  <c r="H770" i="6"/>
  <c r="H713" i="6"/>
  <c r="H10" i="40"/>
  <c r="H758" i="6"/>
  <c r="H20" i="40"/>
  <c r="H740" i="6"/>
  <c r="P778" i="6"/>
  <c r="P713" i="6"/>
  <c r="P740" i="6"/>
  <c r="P721" i="6"/>
  <c r="P758" i="6"/>
  <c r="P692" i="6"/>
  <c r="P10" i="40"/>
  <c r="P20" i="40"/>
  <c r="BN693" i="6"/>
  <c r="BW711" i="6"/>
  <c r="BW712" i="6"/>
  <c r="J755" i="6"/>
  <c r="C9" i="35" s="1"/>
  <c r="J710" i="6"/>
  <c r="C6" i="35" s="1"/>
  <c r="J737" i="6"/>
  <c r="C8" i="35" s="1"/>
  <c r="J690" i="6"/>
  <c r="J718" i="6"/>
  <c r="C7" i="35" s="1"/>
  <c r="J779" i="6"/>
  <c r="C12" i="35" s="1"/>
  <c r="J691" i="6"/>
  <c r="J11" i="40"/>
  <c r="C5" i="35"/>
  <c r="J21" i="40"/>
  <c r="J28" i="6"/>
  <c r="I740" i="6"/>
  <c r="I758" i="6"/>
  <c r="I721" i="6"/>
  <c r="I10" i="40"/>
  <c r="I713" i="6"/>
  <c r="I20" i="40"/>
  <c r="I778" i="6"/>
  <c r="I692" i="6"/>
  <c r="T721" i="6"/>
  <c r="T778" i="6"/>
  <c r="T692" i="6"/>
  <c r="T758" i="6"/>
  <c r="T740" i="6"/>
  <c r="T10" i="40"/>
  <c r="T713" i="6"/>
  <c r="T20" i="40"/>
  <c r="T755" i="6"/>
  <c r="P9" i="35" s="1"/>
  <c r="T28" i="6"/>
  <c r="T737" i="6"/>
  <c r="P8" i="35" s="1"/>
  <c r="T691" i="6"/>
  <c r="T21" i="40"/>
  <c r="T11" i="40"/>
  <c r="T718" i="6"/>
  <c r="P7" i="35" s="1"/>
  <c r="T690" i="6"/>
  <c r="T710" i="6"/>
  <c r="P6" i="35" s="1"/>
  <c r="P5" i="35"/>
  <c r="T779" i="6"/>
  <c r="P12" i="35" s="1"/>
  <c r="M737" i="6"/>
  <c r="H8" i="35" s="1"/>
  <c r="M710" i="6"/>
  <c r="H6" i="35" s="1"/>
  <c r="M779" i="6"/>
  <c r="H12" i="35" s="1"/>
  <c r="M691" i="6"/>
  <c r="H5" i="35"/>
  <c r="M21" i="40"/>
  <c r="M11" i="40"/>
  <c r="M690" i="6"/>
  <c r="M755" i="6"/>
  <c r="H9" i="35" s="1"/>
  <c r="M718" i="6"/>
  <c r="H7" i="35" s="1"/>
  <c r="M28" i="6"/>
  <c r="Y693" i="6"/>
  <c r="Y737" i="6"/>
  <c r="T8" i="35" s="1"/>
  <c r="Y690" i="6"/>
  <c r="Y11" i="40"/>
  <c r="T5" i="35"/>
  <c r="Y21" i="40"/>
  <c r="Y779" i="6"/>
  <c r="T12" i="35" s="1"/>
  <c r="Y718" i="6"/>
  <c r="T7" i="35" s="1"/>
  <c r="Y710" i="6"/>
  <c r="T6" i="35" s="1"/>
  <c r="Y691" i="6"/>
  <c r="Y755" i="6"/>
  <c r="T9" i="35" s="1"/>
  <c r="Y28" i="6"/>
  <c r="BX718" i="6"/>
  <c r="BS7" i="35" s="1"/>
  <c r="BX779" i="6"/>
  <c r="BS12" i="35" s="1"/>
  <c r="BX710" i="6"/>
  <c r="BS6" i="35" s="1"/>
  <c r="BX691" i="6"/>
  <c r="BX755" i="6"/>
  <c r="BS9" i="35" s="1"/>
  <c r="BX28" i="6"/>
  <c r="BX690" i="6"/>
  <c r="BX737" i="6"/>
  <c r="BS8" i="35" s="1"/>
  <c r="BW11" i="40"/>
  <c r="BS5" i="35"/>
  <c r="BW21" i="40"/>
  <c r="BX693" i="6"/>
  <c r="S721" i="6"/>
  <c r="S740" i="6"/>
  <c r="S713" i="6"/>
  <c r="S692" i="6"/>
  <c r="S778" i="6"/>
  <c r="S758" i="6"/>
  <c r="S10" i="40"/>
  <c r="S20" i="40"/>
  <c r="BQ718" i="6"/>
  <c r="BL7" i="35" s="1"/>
  <c r="BQ690" i="6"/>
  <c r="BQ779" i="6"/>
  <c r="BL12" i="35" s="1"/>
  <c r="BQ710" i="6"/>
  <c r="BL6" i="35" s="1"/>
  <c r="BQ691" i="6"/>
  <c r="BQ755" i="6"/>
  <c r="BL9" i="35" s="1"/>
  <c r="BQ28" i="6"/>
  <c r="BQ737" i="6"/>
  <c r="BL8" i="35" s="1"/>
  <c r="BL5" i="35"/>
  <c r="BQ11" i="40"/>
  <c r="BQ21" i="40"/>
  <c r="S755" i="6"/>
  <c r="O9" i="35" s="1"/>
  <c r="S718" i="6"/>
  <c r="O7" i="35" s="1"/>
  <c r="S28" i="6"/>
  <c r="S779" i="6"/>
  <c r="O12" i="35" s="1"/>
  <c r="S693" i="6"/>
  <c r="S737" i="6"/>
  <c r="O8" i="35" s="1"/>
  <c r="S690" i="6"/>
  <c r="S710" i="6"/>
  <c r="O6" i="35" s="1"/>
  <c r="S691" i="6"/>
  <c r="S11" i="40"/>
  <c r="O5" i="35"/>
  <c r="S21" i="40"/>
  <c r="AI755" i="6"/>
  <c r="AD9" i="35" s="1"/>
  <c r="AI28" i="6"/>
  <c r="AI767" i="6"/>
  <c r="AD11" i="35" s="1"/>
  <c r="AI718" i="6"/>
  <c r="AD7" i="35" s="1"/>
  <c r="AI690" i="6"/>
  <c r="AI737" i="6"/>
  <c r="AD8" i="35" s="1"/>
  <c r="AI710" i="6"/>
  <c r="AD6" i="35" s="1"/>
  <c r="AI779" i="6"/>
  <c r="AD12" i="35" s="1"/>
  <c r="AI761" i="6"/>
  <c r="AD10" i="35" s="1"/>
  <c r="AI691" i="6"/>
  <c r="AD5" i="35"/>
  <c r="AI21" i="40"/>
  <c r="AI11" i="40"/>
  <c r="BQ693" i="6"/>
  <c r="BL755" i="6"/>
  <c r="BF9" i="35" s="1"/>
  <c r="BL28" i="6"/>
  <c r="BL779" i="6"/>
  <c r="BF12" i="35" s="1"/>
  <c r="BL737" i="6"/>
  <c r="BF8" i="35" s="1"/>
  <c r="BL761" i="6"/>
  <c r="BF10" i="35" s="1"/>
  <c r="BL718" i="6"/>
  <c r="BF7" i="35" s="1"/>
  <c r="BL690" i="6"/>
  <c r="BL767" i="6"/>
  <c r="BF11" i="35" s="1"/>
  <c r="BL710" i="6"/>
  <c r="BF6" i="35" s="1"/>
  <c r="BL691" i="6"/>
  <c r="BF5" i="35"/>
  <c r="BL21" i="40"/>
  <c r="BL11" i="40"/>
  <c r="AM779" i="6"/>
  <c r="AH12" i="35" s="1"/>
  <c r="AM710" i="6"/>
  <c r="AH6" i="35" s="1"/>
  <c r="AM690" i="6"/>
  <c r="AM755" i="6"/>
  <c r="AH9" i="35" s="1"/>
  <c r="AM28" i="6"/>
  <c r="AM691" i="6"/>
  <c r="AM737" i="6"/>
  <c r="AH8" i="35" s="1"/>
  <c r="AM718" i="6"/>
  <c r="AH7" i="35" s="1"/>
  <c r="AH5" i="35"/>
  <c r="AM21" i="40"/>
  <c r="AM11" i="40"/>
  <c r="BC778" i="6"/>
  <c r="BC713" i="6"/>
  <c r="BC758" i="6"/>
  <c r="BC692" i="6"/>
  <c r="BC740" i="6"/>
  <c r="BC721" i="6"/>
  <c r="BC20" i="40"/>
  <c r="BC10" i="40"/>
  <c r="BS737" i="6"/>
  <c r="BM8" i="35" s="1"/>
  <c r="BS718" i="6"/>
  <c r="BM7" i="35" s="1"/>
  <c r="BS779" i="6"/>
  <c r="BM12" i="35" s="1"/>
  <c r="BS710" i="6"/>
  <c r="BM6" i="35" s="1"/>
  <c r="BS691" i="6"/>
  <c r="BS755" i="6"/>
  <c r="BM9" i="35" s="1"/>
  <c r="BS28" i="6"/>
  <c r="BS690" i="6"/>
  <c r="CC21" i="40"/>
  <c r="CC11" i="40"/>
  <c r="BM5" i="35"/>
  <c r="BP755" i="6"/>
  <c r="BG9" i="35" s="1"/>
  <c r="BP28" i="6"/>
  <c r="BP737" i="6"/>
  <c r="BG8" i="35" s="1"/>
  <c r="BP718" i="6"/>
  <c r="BG7" i="35" s="1"/>
  <c r="BP691" i="6"/>
  <c r="BP779" i="6"/>
  <c r="BG12" i="35" s="1"/>
  <c r="BP710" i="6"/>
  <c r="BG6" i="35" s="1"/>
  <c r="BP690" i="6"/>
  <c r="BP21" i="40"/>
  <c r="BG5" i="35"/>
  <c r="BP11" i="40"/>
  <c r="AK718" i="6"/>
  <c r="AF7" i="35" s="1"/>
  <c r="AK690" i="6"/>
  <c r="AK755" i="6"/>
  <c r="AF9" i="35" s="1"/>
  <c r="AK28" i="6"/>
  <c r="AK779" i="6"/>
  <c r="AF12" i="35" s="1"/>
  <c r="AK691" i="6"/>
  <c r="AK737" i="6"/>
  <c r="AF8" i="35" s="1"/>
  <c r="AK710" i="6"/>
  <c r="AF6" i="35" s="1"/>
  <c r="AK11" i="40"/>
  <c r="AK21" i="40"/>
  <c r="AF5" i="35"/>
  <c r="BA764" i="6"/>
  <c r="BA713" i="6"/>
  <c r="BA758" i="6"/>
  <c r="BA692" i="6"/>
  <c r="BA778" i="6"/>
  <c r="BA740" i="6"/>
  <c r="BA770" i="6"/>
  <c r="BA721" i="6"/>
  <c r="BA10" i="40"/>
  <c r="BA20" i="40"/>
  <c r="AF778" i="6"/>
  <c r="AF713" i="6"/>
  <c r="AF758" i="6"/>
  <c r="AF692" i="6"/>
  <c r="AF740" i="6"/>
  <c r="AF721" i="6"/>
  <c r="AF20" i="40"/>
  <c r="AF10" i="40"/>
  <c r="BL770" i="6"/>
  <c r="BL721" i="6"/>
  <c r="BL764" i="6"/>
  <c r="BL713" i="6"/>
  <c r="BL758" i="6"/>
  <c r="BL692" i="6"/>
  <c r="BL778" i="6"/>
  <c r="BL740" i="6"/>
  <c r="BL10" i="40"/>
  <c r="BL20" i="40"/>
  <c r="W755" i="6"/>
  <c r="R9" i="35" s="1"/>
  <c r="W28" i="6"/>
  <c r="W737" i="6"/>
  <c r="R8" i="35" s="1"/>
  <c r="W718" i="6"/>
  <c r="R7" i="35" s="1"/>
  <c r="W691" i="6"/>
  <c r="W693" i="6"/>
  <c r="W779" i="6"/>
  <c r="R12" i="35" s="1"/>
  <c r="W710" i="6"/>
  <c r="R6" i="35" s="1"/>
  <c r="W690" i="6"/>
  <c r="W11" i="40"/>
  <c r="W21" i="40"/>
  <c r="R5" i="35"/>
  <c r="U32" i="37"/>
  <c r="BE740" i="6"/>
  <c r="BE721" i="6"/>
  <c r="BE778" i="6"/>
  <c r="BE713" i="6"/>
  <c r="BE758" i="6"/>
  <c r="BE692" i="6"/>
  <c r="BE20" i="40"/>
  <c r="BE10" i="40"/>
  <c r="AJ778" i="6"/>
  <c r="AJ713" i="6"/>
  <c r="AJ758" i="6"/>
  <c r="AJ692" i="6"/>
  <c r="AJ10" i="40"/>
  <c r="AJ740" i="6"/>
  <c r="AJ20" i="40"/>
  <c r="AJ721" i="6"/>
  <c r="BP693" i="6"/>
  <c r="AA758" i="6"/>
  <c r="AA692" i="6"/>
  <c r="AA20" i="40"/>
  <c r="AA740" i="6"/>
  <c r="AA10" i="40"/>
  <c r="AA721" i="6"/>
  <c r="AA778" i="6"/>
  <c r="AA713" i="6"/>
  <c r="CA721" i="6"/>
  <c r="CA778" i="6"/>
  <c r="CA713" i="6"/>
  <c r="CA758" i="6"/>
  <c r="CA692" i="6"/>
  <c r="CA740" i="6"/>
  <c r="BZ20" i="40"/>
  <c r="BZ10" i="40"/>
  <c r="BI779" i="6"/>
  <c r="BC12" i="35" s="1"/>
  <c r="BI737" i="6"/>
  <c r="BC8" i="35" s="1"/>
  <c r="BI767" i="6"/>
  <c r="BC11" i="35" s="1"/>
  <c r="BI718" i="6"/>
  <c r="BC7" i="35" s="1"/>
  <c r="BI690" i="6"/>
  <c r="BI21" i="40"/>
  <c r="BI11" i="40"/>
  <c r="BI755" i="6"/>
  <c r="BC9" i="35" s="1"/>
  <c r="BI710" i="6"/>
  <c r="BC6" i="35" s="1"/>
  <c r="BI691" i="6"/>
  <c r="BC5" i="35"/>
  <c r="BI761" i="6"/>
  <c r="BC10" i="35" s="1"/>
  <c r="BI28" i="6"/>
  <c r="BK764" i="6"/>
  <c r="BK713" i="6"/>
  <c r="BK758" i="6"/>
  <c r="BK692" i="6"/>
  <c r="BK778" i="6"/>
  <c r="BK740" i="6"/>
  <c r="BK770" i="6"/>
  <c r="BK721" i="6"/>
  <c r="BK20" i="40"/>
  <c r="BK10" i="40"/>
  <c r="AW779" i="6"/>
  <c r="AQ12" i="35" s="1"/>
  <c r="AW737" i="6"/>
  <c r="AQ8" i="35" s="1"/>
  <c r="AW767" i="6"/>
  <c r="AQ11" i="35" s="1"/>
  <c r="AW718" i="6"/>
  <c r="AQ7" i="35" s="1"/>
  <c r="AW691" i="6"/>
  <c r="AW755" i="6"/>
  <c r="AQ9" i="35" s="1"/>
  <c r="AW710" i="6"/>
  <c r="AQ6" i="35" s="1"/>
  <c r="AW690" i="6"/>
  <c r="AW761" i="6"/>
  <c r="AQ10" i="35" s="1"/>
  <c r="AW28" i="6"/>
  <c r="AQ5" i="35"/>
  <c r="AW21" i="40"/>
  <c r="AW11" i="40"/>
  <c r="BM778" i="6"/>
  <c r="BM713" i="6"/>
  <c r="BM758" i="6"/>
  <c r="BM692" i="6"/>
  <c r="BM740" i="6"/>
  <c r="BM721" i="6"/>
  <c r="BN10" i="40"/>
  <c r="BN20" i="40"/>
  <c r="CC779" i="6"/>
  <c r="BN12" i="35" s="1"/>
  <c r="CC737" i="6"/>
  <c r="BN8" i="35" s="1"/>
  <c r="CC767" i="6"/>
  <c r="BN11" i="35" s="1"/>
  <c r="CC718" i="6"/>
  <c r="BN7" i="35" s="1"/>
  <c r="CC690" i="6"/>
  <c r="CC755" i="6"/>
  <c r="BN9" i="35" s="1"/>
  <c r="CC710" i="6"/>
  <c r="BN6" i="35" s="1"/>
  <c r="CC691" i="6"/>
  <c r="CC761" i="6"/>
  <c r="BN10" i="35" s="1"/>
  <c r="CC28" i="6"/>
  <c r="BN5" i="35"/>
  <c r="CB21" i="40"/>
  <c r="CB11" i="40"/>
  <c r="AB755" i="6"/>
  <c r="V9" i="35" s="1"/>
  <c r="AB28" i="6"/>
  <c r="AB737" i="6"/>
  <c r="V8" i="35" s="1"/>
  <c r="AB718" i="6"/>
  <c r="V7" i="35" s="1"/>
  <c r="AB691" i="6"/>
  <c r="AB779" i="6"/>
  <c r="V12" i="35" s="1"/>
  <c r="AB710" i="6"/>
  <c r="V6" i="35" s="1"/>
  <c r="AB690" i="6"/>
  <c r="AB21" i="40"/>
  <c r="AB11" i="40"/>
  <c r="V5" i="35"/>
  <c r="BW755" i="6"/>
  <c r="BR9" i="35" s="1"/>
  <c r="BW28" i="6"/>
  <c r="BW691" i="6"/>
  <c r="BW737" i="6"/>
  <c r="BR8" i="35" s="1"/>
  <c r="BW718" i="6"/>
  <c r="BR7" i="35" s="1"/>
  <c r="BW779" i="6"/>
  <c r="BR12" i="35" s="1"/>
  <c r="BW710" i="6"/>
  <c r="BR6" i="35" s="1"/>
  <c r="BW690" i="6"/>
  <c r="BV11" i="40"/>
  <c r="BR5" i="35"/>
  <c r="BV21" i="40"/>
  <c r="BD737" i="6"/>
  <c r="AX8" i="35" s="1"/>
  <c r="BD718" i="6"/>
  <c r="AX7" i="35" s="1"/>
  <c r="BD691" i="6"/>
  <c r="BD779" i="6"/>
  <c r="AX12" i="35" s="1"/>
  <c r="BD710" i="6"/>
  <c r="AX6" i="35" s="1"/>
  <c r="BD690" i="6"/>
  <c r="BD755" i="6"/>
  <c r="AX9" i="35" s="1"/>
  <c r="BD28" i="6"/>
  <c r="BD11" i="40"/>
  <c r="AX5" i="35"/>
  <c r="BD21" i="40"/>
  <c r="AI778" i="6"/>
  <c r="AI740" i="6"/>
  <c r="AI764" i="6"/>
  <c r="AI721" i="6"/>
  <c r="AI770" i="6"/>
  <c r="AI713" i="6"/>
  <c r="AI758" i="6"/>
  <c r="AI692" i="6"/>
  <c r="AI20" i="40"/>
  <c r="AI10" i="40"/>
  <c r="AN718" i="6"/>
  <c r="AI7" i="35" s="1"/>
  <c r="AN690" i="6"/>
  <c r="AN779" i="6"/>
  <c r="AI12" i="35" s="1"/>
  <c r="AN710" i="6"/>
  <c r="AI6" i="35" s="1"/>
  <c r="AN691" i="6"/>
  <c r="AN755" i="6"/>
  <c r="AI9" i="35" s="1"/>
  <c r="AN28" i="6"/>
  <c r="AN737" i="6"/>
  <c r="AI8" i="35" s="1"/>
  <c r="AN21" i="40"/>
  <c r="AN11" i="40"/>
  <c r="AI5" i="35"/>
  <c r="BS740" i="6"/>
  <c r="CC10" i="40"/>
  <c r="BS721" i="6"/>
  <c r="CC20" i="40"/>
  <c r="BS778" i="6"/>
  <c r="BS713" i="6"/>
  <c r="BS758" i="6"/>
  <c r="BS692" i="6"/>
  <c r="BU718" i="6"/>
  <c r="BP7" i="35" s="1"/>
  <c r="BU690" i="6"/>
  <c r="BU755" i="6"/>
  <c r="BP9" i="35" s="1"/>
  <c r="BU28" i="6"/>
  <c r="BU691" i="6"/>
  <c r="BU779" i="6"/>
  <c r="BP12" i="35" s="1"/>
  <c r="BU737" i="6"/>
  <c r="BP8" i="35" s="1"/>
  <c r="BU710" i="6"/>
  <c r="BP6" i="35" s="1"/>
  <c r="BT11" i="40"/>
  <c r="BT21" i="40"/>
  <c r="BP5" i="35"/>
  <c r="AJ737" i="6"/>
  <c r="AE8" i="35" s="1"/>
  <c r="AJ718" i="6"/>
  <c r="AE7" i="35" s="1"/>
  <c r="AJ691" i="6"/>
  <c r="AJ779" i="6"/>
  <c r="AE12" i="35" s="1"/>
  <c r="AJ710" i="6"/>
  <c r="AE6" i="35" s="1"/>
  <c r="AJ690" i="6"/>
  <c r="AJ755" i="6"/>
  <c r="AE9" i="35" s="1"/>
  <c r="AJ28" i="6"/>
  <c r="AJ21" i="40"/>
  <c r="AJ11" i="40"/>
  <c r="AE5" i="35"/>
  <c r="BP778" i="6"/>
  <c r="BP713" i="6"/>
  <c r="BP758" i="6"/>
  <c r="BP692" i="6"/>
  <c r="BP740" i="6"/>
  <c r="BP721" i="6"/>
  <c r="BP20" i="40"/>
  <c r="BP10" i="40"/>
  <c r="BT737" i="6"/>
  <c r="BO8" i="35" s="1"/>
  <c r="BO5" i="35"/>
  <c r="BT718" i="6"/>
  <c r="BO7" i="35" s="1"/>
  <c r="BT691" i="6"/>
  <c r="BS21" i="40"/>
  <c r="BT779" i="6"/>
  <c r="BO12" i="35" s="1"/>
  <c r="BT710" i="6"/>
  <c r="BO6" i="35" s="1"/>
  <c r="BS11" i="40"/>
  <c r="BT755" i="6"/>
  <c r="BO9" i="35" s="1"/>
  <c r="BT28" i="6"/>
  <c r="BT690" i="6"/>
  <c r="AQ737" i="6"/>
  <c r="AQ718" i="6"/>
  <c r="AQ779" i="6"/>
  <c r="AQ710" i="6"/>
  <c r="AQ690" i="6"/>
  <c r="AQ755" i="6"/>
  <c r="AQ28" i="6"/>
  <c r="AQ691" i="6"/>
  <c r="AQ11" i="40"/>
  <c r="AQ21" i="40"/>
  <c r="BG758" i="6"/>
  <c r="BG692" i="6"/>
  <c r="BG10" i="40"/>
  <c r="BG740" i="6"/>
  <c r="BG721" i="6"/>
  <c r="BG778" i="6"/>
  <c r="BG713" i="6"/>
  <c r="BG20" i="40"/>
  <c r="AS778" i="6"/>
  <c r="AS740" i="6"/>
  <c r="AS770" i="6"/>
  <c r="AS713" i="6"/>
  <c r="AS758" i="6"/>
  <c r="AS721" i="6"/>
  <c r="AS764" i="6"/>
  <c r="AS692" i="6"/>
  <c r="AT20" i="40"/>
  <c r="AT10" i="40"/>
  <c r="BI778" i="6"/>
  <c r="BI740" i="6"/>
  <c r="BI770" i="6"/>
  <c r="BI713" i="6"/>
  <c r="BI10" i="40"/>
  <c r="BI758" i="6"/>
  <c r="BI721" i="6"/>
  <c r="BI764" i="6"/>
  <c r="BI692" i="6"/>
  <c r="BI20" i="40"/>
  <c r="BH764" i="6"/>
  <c r="BH721" i="6"/>
  <c r="BH770" i="6"/>
  <c r="BH713" i="6"/>
  <c r="BH758" i="6"/>
  <c r="BH692" i="6"/>
  <c r="BH778" i="6"/>
  <c r="BH740" i="6"/>
  <c r="BH20" i="40"/>
  <c r="BH10" i="40"/>
  <c r="AU758" i="6"/>
  <c r="AU692" i="6"/>
  <c r="AU740" i="6"/>
  <c r="AU721" i="6"/>
  <c r="AU778" i="6"/>
  <c r="AU713" i="6"/>
  <c r="AU10" i="40"/>
  <c r="AU20" i="40"/>
  <c r="BK779" i="6"/>
  <c r="BE12" i="35" s="1"/>
  <c r="BK737" i="6"/>
  <c r="BE8" i="35" s="1"/>
  <c r="BK767" i="6"/>
  <c r="BE11" i="35" s="1"/>
  <c r="BK718" i="6"/>
  <c r="BE7" i="35" s="1"/>
  <c r="BK690" i="6"/>
  <c r="BK761" i="6"/>
  <c r="BE10" i="35" s="1"/>
  <c r="BK710" i="6"/>
  <c r="BE6" i="35" s="1"/>
  <c r="BK755" i="6"/>
  <c r="BE9" i="35" s="1"/>
  <c r="BK28" i="6"/>
  <c r="BK691" i="6"/>
  <c r="BK11" i="40"/>
  <c r="BE5" i="35"/>
  <c r="BK21" i="40"/>
  <c r="AG758" i="6"/>
  <c r="AG692" i="6"/>
  <c r="AG740" i="6"/>
  <c r="AG721" i="6"/>
  <c r="AG778" i="6"/>
  <c r="AG713" i="6"/>
  <c r="AG20" i="40"/>
  <c r="AG10" i="40"/>
  <c r="BH761" i="6"/>
  <c r="BB10" i="35" s="1"/>
  <c r="BH28" i="6"/>
  <c r="BH779" i="6"/>
  <c r="BB12" i="35" s="1"/>
  <c r="BH737" i="6"/>
  <c r="BB8" i="35" s="1"/>
  <c r="BH767" i="6"/>
  <c r="BB11" i="35" s="1"/>
  <c r="BH718" i="6"/>
  <c r="BB7" i="35" s="1"/>
  <c r="BH691" i="6"/>
  <c r="BH755" i="6"/>
  <c r="BB9" i="35" s="1"/>
  <c r="BH710" i="6"/>
  <c r="BB6" i="35" s="1"/>
  <c r="BH690" i="6"/>
  <c r="BH21" i="40"/>
  <c r="BB5" i="35"/>
  <c r="BH11" i="40"/>
  <c r="BD721" i="6"/>
  <c r="BD778" i="6"/>
  <c r="BD713" i="6"/>
  <c r="BD758" i="6"/>
  <c r="BD692" i="6"/>
  <c r="BD740" i="6"/>
  <c r="BD20" i="40"/>
  <c r="BD10" i="40"/>
  <c r="AY755" i="6"/>
  <c r="AS9" i="35" s="1"/>
  <c r="AY28" i="6"/>
  <c r="AY718" i="6"/>
  <c r="AS7" i="35" s="1"/>
  <c r="AY690" i="6"/>
  <c r="AY737" i="6"/>
  <c r="AS8" i="35" s="1"/>
  <c r="AY710" i="6"/>
  <c r="AS6" i="35" s="1"/>
  <c r="AY779" i="6"/>
  <c r="AS12" i="35" s="1"/>
  <c r="AY691" i="6"/>
  <c r="AY11" i="40"/>
  <c r="AS5" i="35"/>
  <c r="AY21" i="40"/>
  <c r="BA755" i="6"/>
  <c r="AU9" i="35" s="1"/>
  <c r="BA28" i="6"/>
  <c r="BA691" i="6"/>
  <c r="BA767" i="6"/>
  <c r="AU11" i="35" s="1"/>
  <c r="BA718" i="6"/>
  <c r="AU7" i="35" s="1"/>
  <c r="BA737" i="6"/>
  <c r="AU8" i="35" s="1"/>
  <c r="BA710" i="6"/>
  <c r="AU6" i="35" s="1"/>
  <c r="BA779" i="6"/>
  <c r="AU12" i="35" s="1"/>
  <c r="BA761" i="6"/>
  <c r="AU10" i="35" s="1"/>
  <c r="BA690" i="6"/>
  <c r="BA21" i="40"/>
  <c r="AU5" i="35"/>
  <c r="BA11" i="40"/>
  <c r="AN740" i="6"/>
  <c r="AN721" i="6"/>
  <c r="AN778" i="6"/>
  <c r="AN713" i="6"/>
  <c r="AN758" i="6"/>
  <c r="AN692" i="6"/>
  <c r="AN10" i="40"/>
  <c r="AN20" i="40"/>
  <c r="W740" i="6"/>
  <c r="W721" i="6"/>
  <c r="W778" i="6"/>
  <c r="W713" i="6"/>
  <c r="W758" i="6"/>
  <c r="W692" i="6"/>
  <c r="W10" i="40"/>
  <c r="W20" i="40"/>
  <c r="BX777" i="6"/>
  <c r="BX687" i="6"/>
  <c r="BW19" i="40"/>
  <c r="BW9" i="40"/>
  <c r="AM740" i="6"/>
  <c r="AM10" i="40"/>
  <c r="AM721" i="6"/>
  <c r="AM20" i="40"/>
  <c r="AM778" i="6"/>
  <c r="AM713" i="6"/>
  <c r="AM758" i="6"/>
  <c r="AM692" i="6"/>
  <c r="BC755" i="6"/>
  <c r="AW9" i="35" s="1"/>
  <c r="BC28" i="6"/>
  <c r="BC737" i="6"/>
  <c r="AW8" i="35" s="1"/>
  <c r="BC718" i="6"/>
  <c r="AW7" i="35" s="1"/>
  <c r="BC690" i="6"/>
  <c r="BC779" i="6"/>
  <c r="AW12" i="35" s="1"/>
  <c r="BC710" i="6"/>
  <c r="AW6" i="35" s="1"/>
  <c r="BC691" i="6"/>
  <c r="BC11" i="40"/>
  <c r="BC21" i="40"/>
  <c r="AW5" i="35"/>
  <c r="AO737" i="6"/>
  <c r="AJ8" i="35" s="1"/>
  <c r="AO718" i="6"/>
  <c r="AJ7" i="35" s="1"/>
  <c r="AO691" i="6"/>
  <c r="AO779" i="6"/>
  <c r="AJ12" i="35" s="1"/>
  <c r="AO710" i="6"/>
  <c r="AJ6" i="35" s="1"/>
  <c r="AO690" i="6"/>
  <c r="AO755" i="6"/>
  <c r="AJ9" i="35" s="1"/>
  <c r="AO28" i="6"/>
  <c r="AO21" i="40"/>
  <c r="AO11" i="40"/>
  <c r="AJ5" i="35"/>
  <c r="BE718" i="6"/>
  <c r="AY7" i="35" s="1"/>
  <c r="BE691" i="6"/>
  <c r="BE779" i="6"/>
  <c r="AY12" i="35" s="1"/>
  <c r="BE710" i="6"/>
  <c r="AY6" i="35" s="1"/>
  <c r="BE690" i="6"/>
  <c r="BE755" i="6"/>
  <c r="AY9" i="35" s="1"/>
  <c r="BE28" i="6"/>
  <c r="BE737" i="6"/>
  <c r="AY8" i="35" s="1"/>
  <c r="BE11" i="40"/>
  <c r="AY5" i="35"/>
  <c r="BE21" i="40"/>
  <c r="BU778" i="6"/>
  <c r="BU713" i="6"/>
  <c r="BT20" i="40"/>
  <c r="BU758" i="6"/>
  <c r="BU692" i="6"/>
  <c r="BU740" i="6"/>
  <c r="BT10" i="40"/>
  <c r="BU721" i="6"/>
  <c r="AZ770" i="6"/>
  <c r="AZ721" i="6"/>
  <c r="AZ758" i="6"/>
  <c r="AZ713" i="6"/>
  <c r="AZ764" i="6"/>
  <c r="AZ692" i="6"/>
  <c r="AZ20" i="40"/>
  <c r="AZ778" i="6"/>
  <c r="AZ740" i="6"/>
  <c r="AZ10" i="40"/>
  <c r="BT740" i="6"/>
  <c r="BT721" i="6"/>
  <c r="BT778" i="6"/>
  <c r="BT713" i="6"/>
  <c r="BT758" i="6"/>
  <c r="BT692" i="6"/>
  <c r="BS20" i="40"/>
  <c r="BS10" i="40"/>
  <c r="AQ693" i="6"/>
  <c r="BG737" i="6"/>
  <c r="BA8" i="35" s="1"/>
  <c r="BG718" i="6"/>
  <c r="BA7" i="35" s="1"/>
  <c r="BG779" i="6"/>
  <c r="BA12" i="35" s="1"/>
  <c r="BG710" i="6"/>
  <c r="BA6" i="35" s="1"/>
  <c r="BG690" i="6"/>
  <c r="BG755" i="6"/>
  <c r="BA9" i="35" s="1"/>
  <c r="BG28" i="6"/>
  <c r="BG691" i="6"/>
  <c r="BA5" i="35"/>
  <c r="BG11" i="40"/>
  <c r="BG21" i="40"/>
  <c r="AC718" i="6"/>
  <c r="W7" i="35" s="1"/>
  <c r="AC690" i="6"/>
  <c r="AC755" i="6"/>
  <c r="W9" i="35" s="1"/>
  <c r="AC28" i="6"/>
  <c r="AC710" i="6"/>
  <c r="W6" i="35" s="1"/>
  <c r="AC779" i="6"/>
  <c r="W12" i="35" s="1"/>
  <c r="AC691" i="6"/>
  <c r="AC737" i="6"/>
  <c r="W8" i="35" s="1"/>
  <c r="W5" i="35"/>
  <c r="AC11" i="40"/>
  <c r="AC21" i="40"/>
  <c r="BY737" i="6"/>
  <c r="BU8" i="35" s="1"/>
  <c r="BY718" i="6"/>
  <c r="BU7" i="35" s="1"/>
  <c r="BY690" i="6"/>
  <c r="BX11" i="40"/>
  <c r="BY779" i="6"/>
  <c r="BU12" i="35" s="1"/>
  <c r="BY710" i="6"/>
  <c r="BU6" i="35" s="1"/>
  <c r="BY691" i="6"/>
  <c r="BX21" i="40"/>
  <c r="BY755" i="6"/>
  <c r="BU9" i="35" s="1"/>
  <c r="BY28" i="6"/>
  <c r="BU5" i="35"/>
  <c r="AE718" i="6"/>
  <c r="Z7" i="35" s="1"/>
  <c r="AE690" i="6"/>
  <c r="AE779" i="6"/>
  <c r="Z12" i="35" s="1"/>
  <c r="AE710" i="6"/>
  <c r="Z6" i="35" s="1"/>
  <c r="AE755" i="6"/>
  <c r="Z9" i="35" s="1"/>
  <c r="AE28" i="6"/>
  <c r="AE691" i="6"/>
  <c r="AE737" i="6"/>
  <c r="Z8" i="35" s="1"/>
  <c r="AE11" i="40"/>
  <c r="AE21" i="40"/>
  <c r="Z5" i="35"/>
  <c r="AG779" i="6"/>
  <c r="AB12" i="35" s="1"/>
  <c r="AG710" i="6"/>
  <c r="AB6" i="35" s="1"/>
  <c r="AG690" i="6"/>
  <c r="AG755" i="6"/>
  <c r="AB9" i="35" s="1"/>
  <c r="AG28" i="6"/>
  <c r="AG737" i="6"/>
  <c r="AB8" i="35" s="1"/>
  <c r="AG718" i="6"/>
  <c r="AB7" i="35" s="1"/>
  <c r="AG691" i="6"/>
  <c r="AG11" i="40"/>
  <c r="AB5" i="35"/>
  <c r="AG21" i="40"/>
  <c r="BM718" i="6"/>
  <c r="BH7" i="35" s="1"/>
  <c r="BM779" i="6"/>
  <c r="BH12" i="35" s="1"/>
  <c r="BM710" i="6"/>
  <c r="BH6" i="35" s="1"/>
  <c r="BM691" i="6"/>
  <c r="BM755" i="6"/>
  <c r="BH9" i="35" s="1"/>
  <c r="BM28" i="6"/>
  <c r="BM690" i="6"/>
  <c r="BM737" i="6"/>
  <c r="BH8" i="35" s="1"/>
  <c r="BN11" i="40"/>
  <c r="BH5" i="35"/>
  <c r="BN21" i="40"/>
  <c r="CC778" i="6"/>
  <c r="CC740" i="6"/>
  <c r="CB10" i="40"/>
  <c r="CC770" i="6"/>
  <c r="CC721" i="6"/>
  <c r="CC764" i="6"/>
  <c r="CC713" i="6"/>
  <c r="CC758" i="6"/>
  <c r="CC692" i="6"/>
  <c r="CB20" i="40"/>
  <c r="AB740" i="6"/>
  <c r="AB721" i="6"/>
  <c r="AB758" i="6"/>
  <c r="AB692" i="6"/>
  <c r="AB778" i="6"/>
  <c r="AB20" i="40"/>
  <c r="AB713" i="6"/>
  <c r="AB10" i="40"/>
  <c r="AR755" i="6"/>
  <c r="AL9" i="35" s="1"/>
  <c r="AR28" i="6"/>
  <c r="AR737" i="6"/>
  <c r="AL8" i="35" s="1"/>
  <c r="AR718" i="6"/>
  <c r="AL7" i="35" s="1"/>
  <c r="AR691" i="6"/>
  <c r="AR779" i="6"/>
  <c r="AL12" i="35" s="1"/>
  <c r="AR710" i="6"/>
  <c r="AL6" i="35" s="1"/>
  <c r="AR690" i="6"/>
  <c r="AL5" i="35"/>
  <c r="AR11" i="40"/>
  <c r="AR21" i="40"/>
  <c r="CB779" i="6"/>
  <c r="BT12" i="35" s="1"/>
  <c r="CB737" i="6"/>
  <c r="BT8" i="35" s="1"/>
  <c r="CA21" i="40"/>
  <c r="CB767" i="6"/>
  <c r="BT11" i="35" s="1"/>
  <c r="CB718" i="6"/>
  <c r="BT7" i="35" s="1"/>
  <c r="CB691" i="6"/>
  <c r="CB761" i="6"/>
  <c r="BT10" i="35" s="1"/>
  <c r="CB710" i="6"/>
  <c r="BT6" i="35" s="1"/>
  <c r="CA11" i="40"/>
  <c r="CB755" i="6"/>
  <c r="BT9" i="35" s="1"/>
  <c r="CB28" i="6"/>
  <c r="CB690" i="6"/>
  <c r="BT5" i="35"/>
  <c r="BW758" i="6"/>
  <c r="BW692" i="6"/>
  <c r="BW740" i="6"/>
  <c r="BW721" i="6"/>
  <c r="BW778" i="6"/>
  <c r="BW713" i="6"/>
  <c r="BV10" i="40"/>
  <c r="BV20" i="40"/>
  <c r="BO740" i="6"/>
  <c r="BO721" i="6"/>
  <c r="BO778" i="6"/>
  <c r="BO713" i="6"/>
  <c r="BO758" i="6"/>
  <c r="BO692" i="6"/>
  <c r="BO20" i="40"/>
  <c r="BO10" i="40"/>
  <c r="AK740" i="6"/>
  <c r="AK721" i="6"/>
  <c r="AK778" i="6"/>
  <c r="AK713" i="6"/>
  <c r="AK20" i="40"/>
  <c r="AK758" i="6"/>
  <c r="AK692" i="6"/>
  <c r="AK10" i="40"/>
  <c r="BQ758" i="6"/>
  <c r="BQ692" i="6"/>
  <c r="BQ20" i="40"/>
  <c r="BQ740" i="6"/>
  <c r="BQ721" i="6"/>
  <c r="BQ778" i="6"/>
  <c r="BQ713" i="6"/>
  <c r="BQ10" i="40"/>
  <c r="AV737" i="6"/>
  <c r="AP8" i="35" s="1"/>
  <c r="AV718" i="6"/>
  <c r="AP7" i="35" s="1"/>
  <c r="AV691" i="6"/>
  <c r="AV779" i="6"/>
  <c r="AP12" i="35" s="1"/>
  <c r="AV710" i="6"/>
  <c r="AP6" i="35" s="1"/>
  <c r="AV755" i="6"/>
  <c r="AP9" i="35" s="1"/>
  <c r="AV28" i="6"/>
  <c r="AV690" i="6"/>
  <c r="AV11" i="40"/>
  <c r="AV21" i="40"/>
  <c r="AP5" i="35"/>
  <c r="AY778" i="6"/>
  <c r="AY713" i="6"/>
  <c r="AY10" i="40"/>
  <c r="AY758" i="6"/>
  <c r="AY692" i="6"/>
  <c r="AY20" i="40"/>
  <c r="AY740" i="6"/>
  <c r="AY721" i="6"/>
  <c r="BO718" i="6"/>
  <c r="BI7" i="35" s="1"/>
  <c r="BO690" i="6"/>
  <c r="BO779" i="6"/>
  <c r="BI12" i="35" s="1"/>
  <c r="BO710" i="6"/>
  <c r="BI6" i="35" s="1"/>
  <c r="BO691" i="6"/>
  <c r="BO11" i="40"/>
  <c r="BO755" i="6"/>
  <c r="BI9" i="35" s="1"/>
  <c r="BO28" i="6"/>
  <c r="BO21" i="40"/>
  <c r="BO737" i="6"/>
  <c r="BI8" i="35" s="1"/>
  <c r="BI5" i="35"/>
  <c r="AF737" i="6"/>
  <c r="AA8" i="35" s="1"/>
  <c r="AF718" i="6"/>
  <c r="AA7" i="35" s="1"/>
  <c r="AF691" i="6"/>
  <c r="AF21" i="40"/>
  <c r="AF779" i="6"/>
  <c r="AA12" i="35" s="1"/>
  <c r="AF710" i="6"/>
  <c r="AA6" i="35" s="1"/>
  <c r="AF11" i="40"/>
  <c r="AF755" i="6"/>
  <c r="AA9" i="35" s="1"/>
  <c r="AF28" i="6"/>
  <c r="AF690" i="6"/>
  <c r="AA5" i="35"/>
  <c r="AV778" i="6"/>
  <c r="AV713" i="6"/>
  <c r="AV758" i="6"/>
  <c r="AV692" i="6"/>
  <c r="AV740" i="6"/>
  <c r="AV721" i="6"/>
  <c r="AV20" i="40"/>
  <c r="AV10" i="40"/>
  <c r="AO778" i="6"/>
  <c r="AO713" i="6"/>
  <c r="AO758" i="6"/>
  <c r="AO692" i="6"/>
  <c r="AO740" i="6"/>
  <c r="AO721" i="6"/>
  <c r="AO20" i="40"/>
  <c r="AO10" i="40"/>
  <c r="BU693" i="6"/>
  <c r="AJ693" i="6"/>
  <c r="AZ779" i="6"/>
  <c r="AT12" i="35" s="1"/>
  <c r="AZ737" i="6"/>
  <c r="AT8" i="35" s="1"/>
  <c r="AZ767" i="6"/>
  <c r="AT11" i="35" s="1"/>
  <c r="AZ718" i="6"/>
  <c r="AT7" i="35" s="1"/>
  <c r="AZ691" i="6"/>
  <c r="AZ761" i="6"/>
  <c r="AT10" i="35" s="1"/>
  <c r="AZ710" i="6"/>
  <c r="AT6" i="35" s="1"/>
  <c r="AZ690" i="6"/>
  <c r="AZ755" i="6"/>
  <c r="AT9" i="35" s="1"/>
  <c r="AZ28" i="6"/>
  <c r="AZ11" i="40"/>
  <c r="AZ21" i="40"/>
  <c r="AT5" i="35"/>
  <c r="AA718" i="6"/>
  <c r="Y7" i="35" s="1"/>
  <c r="AA690" i="6"/>
  <c r="AA779" i="6"/>
  <c r="Y12" i="35" s="1"/>
  <c r="AA710" i="6"/>
  <c r="Y6" i="35" s="1"/>
  <c r="AA691" i="6"/>
  <c r="AA755" i="6"/>
  <c r="Y9" i="35" s="1"/>
  <c r="AA28" i="6"/>
  <c r="AA737" i="6"/>
  <c r="Y8" i="35" s="1"/>
  <c r="Y5" i="35"/>
  <c r="AA21" i="40"/>
  <c r="AA11" i="40"/>
  <c r="AQ758" i="6"/>
  <c r="AQ692" i="6"/>
  <c r="AQ740" i="6"/>
  <c r="AQ721" i="6"/>
  <c r="AQ778" i="6"/>
  <c r="AQ713" i="6"/>
  <c r="AQ20" i="40"/>
  <c r="AQ10" i="40"/>
  <c r="CA779" i="6"/>
  <c r="BW12" i="35" s="1"/>
  <c r="CA710" i="6"/>
  <c r="BW6" i="35" s="1"/>
  <c r="CA691" i="6"/>
  <c r="CA755" i="6"/>
  <c r="BW9" i="35" s="1"/>
  <c r="CA28" i="6"/>
  <c r="CA718" i="6"/>
  <c r="BW7" i="35" s="1"/>
  <c r="CA690" i="6"/>
  <c r="BZ11" i="40"/>
  <c r="CA737" i="6"/>
  <c r="BW8" i="35" s="1"/>
  <c r="BZ21" i="40"/>
  <c r="BW5" i="35"/>
  <c r="AC721" i="6"/>
  <c r="AC778" i="6"/>
  <c r="AC713" i="6"/>
  <c r="AC10" i="40"/>
  <c r="AC758" i="6"/>
  <c r="AC692" i="6"/>
  <c r="AC20" i="40"/>
  <c r="AC740" i="6"/>
  <c r="AS755" i="6"/>
  <c r="AN9" i="35" s="1"/>
  <c r="AS28" i="6"/>
  <c r="AS779" i="6"/>
  <c r="AN12" i="35" s="1"/>
  <c r="AS737" i="6"/>
  <c r="AN8" i="35" s="1"/>
  <c r="AS761" i="6"/>
  <c r="AN10" i="35" s="1"/>
  <c r="AS718" i="6"/>
  <c r="AN7" i="35" s="1"/>
  <c r="AS690" i="6"/>
  <c r="AS767" i="6"/>
  <c r="AN11" i="35" s="1"/>
  <c r="AS710" i="6"/>
  <c r="AN6" i="35" s="1"/>
  <c r="AS691" i="6"/>
  <c r="AT11" i="40"/>
  <c r="AN5" i="35"/>
  <c r="AT21" i="40"/>
  <c r="BY693" i="6"/>
  <c r="BY713" i="6"/>
  <c r="BY778" i="6"/>
  <c r="BY721" i="6"/>
  <c r="BY758" i="6"/>
  <c r="BY692" i="6"/>
  <c r="BY740" i="6"/>
  <c r="BX10" i="40"/>
  <c r="BX20" i="40"/>
  <c r="AE778" i="6"/>
  <c r="AE713" i="6"/>
  <c r="AE758" i="6"/>
  <c r="AE692" i="6"/>
  <c r="AE740" i="6"/>
  <c r="AE20" i="40"/>
  <c r="AE721" i="6"/>
  <c r="AE10" i="40"/>
  <c r="AU718" i="6"/>
  <c r="AO7" i="35" s="1"/>
  <c r="AU691" i="6"/>
  <c r="AU779" i="6"/>
  <c r="AO12" i="35" s="1"/>
  <c r="AU710" i="6"/>
  <c r="AO6" i="35" s="1"/>
  <c r="AU755" i="6"/>
  <c r="AO9" i="35" s="1"/>
  <c r="AU28" i="6"/>
  <c r="AU690" i="6"/>
  <c r="AU737" i="6"/>
  <c r="AO8" i="35" s="1"/>
  <c r="AU21" i="40"/>
  <c r="AU11" i="40"/>
  <c r="AO5" i="35"/>
  <c r="BK693" i="6"/>
  <c r="AW778" i="6"/>
  <c r="AW740" i="6"/>
  <c r="AW764" i="6"/>
  <c r="AW721" i="6"/>
  <c r="AW770" i="6"/>
  <c r="AW713" i="6"/>
  <c r="AW758" i="6"/>
  <c r="AW692" i="6"/>
  <c r="AW10" i="40"/>
  <c r="AW20" i="40"/>
  <c r="AR758" i="6"/>
  <c r="AR692" i="6"/>
  <c r="AR740" i="6"/>
  <c r="AR778" i="6"/>
  <c r="AR713" i="6"/>
  <c r="AR721" i="6"/>
  <c r="AR20" i="40"/>
  <c r="AR10" i="40"/>
  <c r="CB758" i="6"/>
  <c r="CB692" i="6"/>
  <c r="CB778" i="6"/>
  <c r="CB740" i="6"/>
  <c r="CB770" i="6"/>
  <c r="CB721" i="6"/>
  <c r="CB764" i="6"/>
  <c r="CB713" i="6"/>
  <c r="CA10" i="40"/>
  <c r="CA20" i="40"/>
  <c r="AG32" i="37" l="1"/>
  <c r="BT32" i="37"/>
  <c r="BM32" i="37"/>
  <c r="Q32" i="37"/>
  <c r="AW32" i="37"/>
  <c r="AK32" i="37"/>
  <c r="BA8" i="37"/>
  <c r="BA6" i="37"/>
  <c r="BA20" i="37"/>
  <c r="BA26" i="37"/>
  <c r="BA10" i="37"/>
  <c r="BA18" i="37"/>
  <c r="BA16" i="37"/>
  <c r="BA24" i="37"/>
  <c r="BA22" i="37"/>
  <c r="BE16" i="37"/>
  <c r="BE6" i="37"/>
  <c r="BE22" i="37"/>
  <c r="BE20" i="37"/>
  <c r="BE24" i="37"/>
  <c r="BE10" i="37"/>
  <c r="BE8" i="37"/>
  <c r="BE18" i="37"/>
  <c r="BE26" i="37"/>
  <c r="T32" i="37"/>
  <c r="M32" i="37"/>
  <c r="G32" i="37"/>
  <c r="BI32" i="37"/>
  <c r="B32" i="37"/>
  <c r="I32" i="37"/>
  <c r="Y10" i="37"/>
  <c r="Y8" i="37"/>
  <c r="Y18" i="37"/>
  <c r="Y24" i="37"/>
  <c r="Y16" i="37"/>
  <c r="Y20" i="37"/>
  <c r="Y26" i="37"/>
  <c r="Y6" i="37"/>
  <c r="Y22" i="37"/>
  <c r="C32" i="37"/>
  <c r="BP32" i="37"/>
  <c r="AS32" i="37"/>
  <c r="D32" i="37"/>
  <c r="AO32" i="37"/>
  <c r="AC32" i="37"/>
  <c r="H32" i="37"/>
  <c r="O32" i="37"/>
  <c r="E32" i="37"/>
  <c r="J32" i="37"/>
  <c r="L32" i="37"/>
  <c r="S32" i="37"/>
  <c r="P32" i="37"/>
  <c r="K32" i="37"/>
  <c r="F32" i="37"/>
  <c r="AN32" i="37"/>
  <c r="AA32" i="37"/>
  <c r="BH32" i="37"/>
  <c r="BS32" i="37"/>
  <c r="BX778" i="6"/>
  <c r="BX713" i="6"/>
  <c r="BX758" i="6"/>
  <c r="BX692" i="6"/>
  <c r="BX740" i="6"/>
  <c r="BX721" i="6"/>
  <c r="BW10" i="40"/>
  <c r="BW20" i="40"/>
  <c r="BN32" i="37"/>
  <c r="BO32" i="37"/>
  <c r="BX32" i="37"/>
  <c r="BG32" i="37"/>
  <c r="AD32" i="37"/>
  <c r="BU32" i="37"/>
  <c r="V32" i="37"/>
  <c r="AU32" i="37"/>
  <c r="BV32" i="37"/>
  <c r="AM32" i="37"/>
  <c r="Z32" i="37"/>
  <c r="AY32" i="37"/>
  <c r="BQ32" i="37"/>
  <c r="W32" i="37"/>
  <c r="U8" i="37"/>
  <c r="U24" i="37"/>
  <c r="U26" i="37"/>
  <c r="U20" i="37"/>
  <c r="U10" i="37"/>
  <c r="U6" i="37"/>
  <c r="U18" i="37"/>
  <c r="U22" i="37"/>
  <c r="U16" i="37"/>
  <c r="N32" i="37"/>
  <c r="BR32" i="37"/>
  <c r="AQ32" i="37"/>
  <c r="AZ32" i="37"/>
  <c r="AJ32" i="37"/>
  <c r="AV32" i="37"/>
  <c r="BC32" i="37"/>
  <c r="BF32" i="37"/>
  <c r="AL32" i="37"/>
  <c r="AE32" i="37"/>
  <c r="BD32" i="37"/>
  <c r="AF32" i="37"/>
  <c r="BK32" i="37"/>
  <c r="AH32" i="37"/>
  <c r="BL32" i="37"/>
  <c r="AP32" i="37"/>
  <c r="BJ32" i="37"/>
  <c r="AB32" i="37"/>
  <c r="X32" i="37"/>
  <c r="BB32" i="37"/>
  <c r="AX32" i="37"/>
  <c r="AT32" i="37"/>
  <c r="AI32" i="37"/>
  <c r="BW32" i="37"/>
  <c r="AR32" i="37"/>
  <c r="R32" i="37"/>
  <c r="CD687" i="6"/>
  <c r="CE687" i="6" s="1"/>
  <c r="CF687" i="6" s="1"/>
  <c r="Q6" i="37" l="1"/>
  <c r="Q22" i="37"/>
  <c r="Q16" i="37"/>
  <c r="Q24" i="37"/>
  <c r="Q10" i="37"/>
  <c r="Q18" i="37"/>
  <c r="Q20" i="37"/>
  <c r="Q26" i="37"/>
  <c r="Q8" i="37"/>
  <c r="BT20" i="37"/>
  <c r="BT22" i="37"/>
  <c r="BT16" i="37"/>
  <c r="BT6" i="37"/>
  <c r="BT18" i="37"/>
  <c r="BT26" i="37"/>
  <c r="BT8" i="37"/>
  <c r="BT10" i="37"/>
  <c r="BT24" i="37"/>
  <c r="BM18" i="37"/>
  <c r="BM24" i="37"/>
  <c r="BM20" i="37"/>
  <c r="BM10" i="37"/>
  <c r="BM8" i="37"/>
  <c r="BM22" i="37"/>
  <c r="BM26" i="37"/>
  <c r="BM16" i="37"/>
  <c r="BM6" i="37"/>
  <c r="AG22" i="37"/>
  <c r="AG24" i="37"/>
  <c r="AG6" i="37"/>
  <c r="AG26" i="37"/>
  <c r="AG10" i="37"/>
  <c r="AG20" i="37"/>
  <c r="AG16" i="37"/>
  <c r="AG8" i="37"/>
  <c r="AG18" i="37"/>
  <c r="AW26" i="37"/>
  <c r="AW20" i="37"/>
  <c r="AW6" i="37"/>
  <c r="AW24" i="37"/>
  <c r="AW22" i="37"/>
  <c r="AW16" i="37"/>
  <c r="AW10" i="37"/>
  <c r="AW8" i="37"/>
  <c r="AW18" i="37"/>
  <c r="G24" i="37"/>
  <c r="G26" i="37"/>
  <c r="G20" i="37"/>
  <c r="G22" i="37"/>
  <c r="G8" i="37"/>
  <c r="G18" i="37"/>
  <c r="G10" i="37"/>
  <c r="G6" i="37"/>
  <c r="G16" i="37"/>
  <c r="K22" i="37"/>
  <c r="K18" i="37"/>
  <c r="K10" i="37"/>
  <c r="K6" i="37"/>
  <c r="K20" i="37"/>
  <c r="K24" i="37"/>
  <c r="K16" i="37"/>
  <c r="K26" i="37"/>
  <c r="K8" i="37"/>
  <c r="S6" i="37"/>
  <c r="S8" i="37"/>
  <c r="S10" i="37"/>
  <c r="S26" i="37"/>
  <c r="S22" i="37"/>
  <c r="S24" i="37"/>
  <c r="S16" i="37"/>
  <c r="S20" i="37"/>
  <c r="S18" i="37"/>
  <c r="J22" i="37"/>
  <c r="J20" i="37"/>
  <c r="J24" i="37"/>
  <c r="J26" i="37"/>
  <c r="J8" i="37"/>
  <c r="J6" i="37"/>
  <c r="J18" i="37"/>
  <c r="J16" i="37"/>
  <c r="J10" i="37"/>
  <c r="O24" i="37"/>
  <c r="O6" i="37"/>
  <c r="O20" i="37"/>
  <c r="O16" i="37"/>
  <c r="O8" i="37"/>
  <c r="O10" i="37"/>
  <c r="O18" i="37"/>
  <c r="O26" i="37"/>
  <c r="O22" i="37"/>
  <c r="D10" i="37"/>
  <c r="D6" i="37"/>
  <c r="D18" i="37"/>
  <c r="D20" i="37"/>
  <c r="D26" i="37"/>
  <c r="D8" i="37"/>
  <c r="D22" i="37"/>
  <c r="D24" i="37"/>
  <c r="D16" i="37"/>
  <c r="BP16" i="37"/>
  <c r="BP8" i="37"/>
  <c r="BP10" i="37"/>
  <c r="BP18" i="37"/>
  <c r="BP24" i="37"/>
  <c r="BP6" i="37"/>
  <c r="BP22" i="37"/>
  <c r="BP26" i="37"/>
  <c r="BP20" i="37"/>
  <c r="T24" i="37"/>
  <c r="T8" i="37"/>
  <c r="T18" i="37"/>
  <c r="T6" i="37"/>
  <c r="T20" i="37"/>
  <c r="T22" i="37"/>
  <c r="T10" i="37"/>
  <c r="T16" i="37"/>
  <c r="T26" i="37"/>
  <c r="AC10" i="37"/>
  <c r="AC24" i="37"/>
  <c r="AC20" i="37"/>
  <c r="AC6" i="37"/>
  <c r="AC26" i="37"/>
  <c r="AC8" i="37"/>
  <c r="AC22" i="37"/>
  <c r="AC18" i="37"/>
  <c r="AC16" i="37"/>
  <c r="I16" i="37"/>
  <c r="I18" i="37"/>
  <c r="I6" i="37"/>
  <c r="I24" i="37"/>
  <c r="I10" i="37"/>
  <c r="I26" i="37"/>
  <c r="I22" i="37"/>
  <c r="I8" i="37"/>
  <c r="I20" i="37"/>
  <c r="BI26" i="37"/>
  <c r="BI24" i="37"/>
  <c r="BI16" i="37"/>
  <c r="BI10" i="37"/>
  <c r="BI6" i="37"/>
  <c r="BI22" i="37"/>
  <c r="BI20" i="37"/>
  <c r="BI18" i="37"/>
  <c r="BI8" i="37"/>
  <c r="M26" i="37"/>
  <c r="M18" i="37"/>
  <c r="M24" i="37"/>
  <c r="M20" i="37"/>
  <c r="M10" i="37"/>
  <c r="M16" i="37"/>
  <c r="M8" i="37"/>
  <c r="M6" i="37"/>
  <c r="M22" i="37"/>
  <c r="F22" i="37"/>
  <c r="F20" i="37"/>
  <c r="F10" i="37"/>
  <c r="F6" i="37"/>
  <c r="F18" i="37"/>
  <c r="F26" i="37"/>
  <c r="F8" i="37"/>
  <c r="F16" i="37"/>
  <c r="F24" i="37"/>
  <c r="P16" i="37"/>
  <c r="P24" i="37"/>
  <c r="P10" i="37"/>
  <c r="P6" i="37"/>
  <c r="P20" i="37"/>
  <c r="P18" i="37"/>
  <c r="P22" i="37"/>
  <c r="P8" i="37"/>
  <c r="P26" i="37"/>
  <c r="L20" i="37"/>
  <c r="L10" i="37"/>
  <c r="L8" i="37"/>
  <c r="L24" i="37"/>
  <c r="L16" i="37"/>
  <c r="L18" i="37"/>
  <c r="L6" i="37"/>
  <c r="L22" i="37"/>
  <c r="L26" i="37"/>
  <c r="E20" i="37"/>
  <c r="E8" i="37"/>
  <c r="E18" i="37"/>
  <c r="E10" i="37"/>
  <c r="E6" i="37"/>
  <c r="E22" i="37"/>
  <c r="E24" i="37"/>
  <c r="E26" i="37"/>
  <c r="E16" i="37"/>
  <c r="H10" i="37"/>
  <c r="H6" i="37"/>
  <c r="H20" i="37"/>
  <c r="H24" i="37"/>
  <c r="H22" i="37"/>
  <c r="H18" i="37"/>
  <c r="H8" i="37"/>
  <c r="H16" i="37"/>
  <c r="H26" i="37"/>
  <c r="AO8" i="37"/>
  <c r="AO18" i="37"/>
  <c r="AO6" i="37"/>
  <c r="AO22" i="37"/>
  <c r="AO20" i="37"/>
  <c r="AO16" i="37"/>
  <c r="AO24" i="37"/>
  <c r="AO10" i="37"/>
  <c r="AO26" i="37"/>
  <c r="AS20" i="37"/>
  <c r="AS22" i="37"/>
  <c r="AS18" i="37"/>
  <c r="AS24" i="37"/>
  <c r="AS6" i="37"/>
  <c r="AS8" i="37"/>
  <c r="AS26" i="37"/>
  <c r="AS10" i="37"/>
  <c r="AS16" i="37"/>
  <c r="C6" i="37"/>
  <c r="C18" i="37"/>
  <c r="C26" i="37"/>
  <c r="C16" i="37"/>
  <c r="C22" i="37"/>
  <c r="C24" i="37"/>
  <c r="C20" i="37"/>
  <c r="C10" i="37"/>
  <c r="C8" i="37"/>
  <c r="B20" i="37"/>
  <c r="B10" i="37"/>
  <c r="B26" i="37"/>
  <c r="B16" i="37"/>
  <c r="B24" i="37"/>
  <c r="B6" i="37"/>
  <c r="B22" i="37"/>
  <c r="B12" i="37"/>
  <c r="B14" i="37"/>
  <c r="B18" i="37"/>
  <c r="B8" i="37"/>
  <c r="AK6" i="37"/>
  <c r="AK22" i="37"/>
  <c r="AK26" i="37"/>
  <c r="AK20" i="37"/>
  <c r="AK8" i="37"/>
  <c r="AK10" i="37"/>
  <c r="AK16" i="37"/>
  <c r="AK18" i="37"/>
  <c r="AK24" i="37"/>
  <c r="BL18" i="37"/>
  <c r="BL20" i="37"/>
  <c r="BL24" i="37"/>
  <c r="BL16" i="37"/>
  <c r="BL8" i="37"/>
  <c r="BL10" i="37"/>
  <c r="BL26" i="37"/>
  <c r="BL6" i="37"/>
  <c r="BL22" i="37"/>
  <c r="AT16" i="37"/>
  <c r="AT22" i="37"/>
  <c r="AT20" i="37"/>
  <c r="AT24" i="37"/>
  <c r="AT8" i="37"/>
  <c r="AT26" i="37"/>
  <c r="AT10" i="37"/>
  <c r="AT6" i="37"/>
  <c r="AT18" i="37"/>
  <c r="AH6" i="37"/>
  <c r="AH8" i="37"/>
  <c r="AH18" i="37"/>
  <c r="AH22" i="37"/>
  <c r="AH26" i="37"/>
  <c r="AH10" i="37"/>
  <c r="AH24" i="37"/>
  <c r="AH20" i="37"/>
  <c r="AH16" i="37"/>
  <c r="AE20" i="37"/>
  <c r="AE8" i="37"/>
  <c r="AE10" i="37"/>
  <c r="AE16" i="37"/>
  <c r="AE22" i="37"/>
  <c r="AE18" i="37"/>
  <c r="AE6" i="37"/>
  <c r="AE26" i="37"/>
  <c r="AE24" i="37"/>
  <c r="BF24" i="37"/>
  <c r="BF16" i="37"/>
  <c r="BF10" i="37"/>
  <c r="BF20" i="37"/>
  <c r="BF26" i="37"/>
  <c r="BF18" i="37"/>
  <c r="BF8" i="37"/>
  <c r="BF6" i="37"/>
  <c r="BF22" i="37"/>
  <c r="AZ18" i="37"/>
  <c r="AZ20" i="37"/>
  <c r="AZ6" i="37"/>
  <c r="AZ16" i="37"/>
  <c r="AZ8" i="37"/>
  <c r="AZ24" i="37"/>
  <c r="AZ22" i="37"/>
  <c r="AZ10" i="37"/>
  <c r="AZ26" i="37"/>
  <c r="BR24" i="37"/>
  <c r="BR10" i="37"/>
  <c r="BR18" i="37"/>
  <c r="BR6" i="37"/>
  <c r="BR22" i="37"/>
  <c r="BR26" i="37"/>
  <c r="BR16" i="37"/>
  <c r="BR20" i="37"/>
  <c r="BR8" i="37"/>
  <c r="AR10" i="37"/>
  <c r="AR16" i="37"/>
  <c r="AR6" i="37"/>
  <c r="AR22" i="37"/>
  <c r="AR24" i="37"/>
  <c r="AR20" i="37"/>
  <c r="AR18" i="37"/>
  <c r="AR26" i="37"/>
  <c r="AR8" i="37"/>
  <c r="AI20" i="37"/>
  <c r="AI26" i="37"/>
  <c r="AI24" i="37"/>
  <c r="AI6" i="37"/>
  <c r="AI8" i="37"/>
  <c r="AI22" i="37"/>
  <c r="AI18" i="37"/>
  <c r="AI16" i="37"/>
  <c r="AI10" i="37"/>
  <c r="AX16" i="37"/>
  <c r="AX26" i="37"/>
  <c r="AX20" i="37"/>
  <c r="AX24" i="37"/>
  <c r="AX10" i="37"/>
  <c r="AX22" i="37"/>
  <c r="AX6" i="37"/>
  <c r="AX8" i="37"/>
  <c r="AX18" i="37"/>
  <c r="X8" i="37"/>
  <c r="X18" i="37"/>
  <c r="X6" i="37"/>
  <c r="X16" i="37"/>
  <c r="X20" i="37"/>
  <c r="X26" i="37"/>
  <c r="X24" i="37"/>
  <c r="X10" i="37"/>
  <c r="X22" i="37"/>
  <c r="BJ24" i="37"/>
  <c r="BJ22" i="37"/>
  <c r="BJ10" i="37"/>
  <c r="BJ8" i="37"/>
  <c r="BJ20" i="37"/>
  <c r="BJ16" i="37"/>
  <c r="BJ6" i="37"/>
  <c r="BJ26" i="37"/>
  <c r="BJ18" i="37"/>
  <c r="BQ20" i="37"/>
  <c r="BQ8" i="37"/>
  <c r="BQ10" i="37"/>
  <c r="BQ6" i="37"/>
  <c r="BQ22" i="37"/>
  <c r="BQ24" i="37"/>
  <c r="BQ18" i="37"/>
  <c r="BQ26" i="37"/>
  <c r="BQ16" i="37"/>
  <c r="Z10" i="37"/>
  <c r="Z26" i="37"/>
  <c r="Z16" i="37"/>
  <c r="Z18" i="37"/>
  <c r="Z8" i="37"/>
  <c r="Z6" i="37"/>
  <c r="Z24" i="37"/>
  <c r="Z20" i="37"/>
  <c r="Z22" i="37"/>
  <c r="BV6" i="37"/>
  <c r="BV24" i="37"/>
  <c r="BV18" i="37"/>
  <c r="BV8" i="37"/>
  <c r="BV20" i="37"/>
  <c r="BV26" i="37"/>
  <c r="BV10" i="37"/>
  <c r="BV16" i="37"/>
  <c r="BV22" i="37"/>
  <c r="V18" i="37"/>
  <c r="V6" i="37"/>
  <c r="V26" i="37"/>
  <c r="V8" i="37"/>
  <c r="V16" i="37"/>
  <c r="V10" i="37"/>
  <c r="V20" i="37"/>
  <c r="V24" i="37"/>
  <c r="V22" i="37"/>
  <c r="BS18" i="37"/>
  <c r="BS20" i="37"/>
  <c r="BS26" i="37"/>
  <c r="BS24" i="37"/>
  <c r="BS8" i="37"/>
  <c r="BS16" i="37"/>
  <c r="BS10" i="37"/>
  <c r="BS6" i="37"/>
  <c r="BS22" i="37"/>
  <c r="AA10" i="37"/>
  <c r="AA20" i="37"/>
  <c r="AA6" i="37"/>
  <c r="AA16" i="37"/>
  <c r="AA8" i="37"/>
  <c r="AA18" i="37"/>
  <c r="AA26" i="37"/>
  <c r="AA22" i="37"/>
  <c r="AA24" i="37"/>
  <c r="BK22" i="37"/>
  <c r="BK24" i="37"/>
  <c r="BK8" i="37"/>
  <c r="BK26" i="37"/>
  <c r="BK10" i="37"/>
  <c r="BK18" i="37"/>
  <c r="BK20" i="37"/>
  <c r="BK16" i="37"/>
  <c r="BK6" i="37"/>
  <c r="BD8" i="37"/>
  <c r="BD10" i="37"/>
  <c r="BD18" i="37"/>
  <c r="BD20" i="37"/>
  <c r="BD26" i="37"/>
  <c r="BD24" i="37"/>
  <c r="BD22" i="37"/>
  <c r="BD6" i="37"/>
  <c r="BD16" i="37"/>
  <c r="AL16" i="37"/>
  <c r="AL10" i="37"/>
  <c r="AL8" i="37"/>
  <c r="AL22" i="37"/>
  <c r="AL24" i="37"/>
  <c r="AL26" i="37"/>
  <c r="AL18" i="37"/>
  <c r="AL20" i="37"/>
  <c r="AL6" i="37"/>
  <c r="BC24" i="37"/>
  <c r="BC20" i="37"/>
  <c r="BC6" i="37"/>
  <c r="BC16" i="37"/>
  <c r="BC8" i="37"/>
  <c r="BC22" i="37"/>
  <c r="BC18" i="37"/>
  <c r="BC10" i="37"/>
  <c r="BC26" i="37"/>
  <c r="AJ26" i="37"/>
  <c r="AJ8" i="37"/>
  <c r="AJ6" i="37"/>
  <c r="AJ20" i="37"/>
  <c r="AJ10" i="37"/>
  <c r="AJ18" i="37"/>
  <c r="AJ24" i="37"/>
  <c r="AJ22" i="37"/>
  <c r="AJ16" i="37"/>
  <c r="AQ6" i="37"/>
  <c r="AQ16" i="37"/>
  <c r="AQ10" i="37"/>
  <c r="AQ20" i="37"/>
  <c r="AQ22" i="37"/>
  <c r="AQ18" i="37"/>
  <c r="AQ8" i="37"/>
  <c r="AQ24" i="37"/>
  <c r="AQ26" i="37"/>
  <c r="AD16" i="37"/>
  <c r="AD6" i="37"/>
  <c r="AD24" i="37"/>
  <c r="AD10" i="37"/>
  <c r="AD20" i="37"/>
  <c r="AD18" i="37"/>
  <c r="AD26" i="37"/>
  <c r="AD22" i="37"/>
  <c r="AD8" i="37"/>
  <c r="BX20" i="37"/>
  <c r="BX10" i="37"/>
  <c r="BX18" i="37"/>
  <c r="BX22" i="37"/>
  <c r="BX8" i="37"/>
  <c r="BX16" i="37"/>
  <c r="BX24" i="37"/>
  <c r="BX26" i="37"/>
  <c r="BX6" i="37"/>
  <c r="BN8" i="37"/>
  <c r="BN6" i="37"/>
  <c r="BN20" i="37"/>
  <c r="BN18" i="37"/>
  <c r="BN10" i="37"/>
  <c r="BN24" i="37"/>
  <c r="BN22" i="37"/>
  <c r="BN16" i="37"/>
  <c r="BN26" i="37"/>
  <c r="BW6" i="37"/>
  <c r="BW26" i="37"/>
  <c r="BW20" i="37"/>
  <c r="BW18" i="37"/>
  <c r="BW16" i="37"/>
  <c r="BW8" i="37"/>
  <c r="BW24" i="37"/>
  <c r="BW10" i="37"/>
  <c r="BW22" i="37"/>
  <c r="AP8" i="37"/>
  <c r="AP10" i="37"/>
  <c r="AP16" i="37"/>
  <c r="AP24" i="37"/>
  <c r="AP22" i="37"/>
  <c r="AP6" i="37"/>
  <c r="AP20" i="37"/>
  <c r="AP26" i="37"/>
  <c r="AP18" i="37"/>
  <c r="W10" i="37"/>
  <c r="W22" i="37"/>
  <c r="W16" i="37"/>
  <c r="W18" i="37"/>
  <c r="W20" i="37"/>
  <c r="W26" i="37"/>
  <c r="W8" i="37"/>
  <c r="W24" i="37"/>
  <c r="W6" i="37"/>
  <c r="AY20" i="37"/>
  <c r="AY26" i="37"/>
  <c r="AY24" i="37"/>
  <c r="AY22" i="37"/>
  <c r="AY6" i="37"/>
  <c r="AY10" i="37"/>
  <c r="AY16" i="37"/>
  <c r="AY8" i="37"/>
  <c r="AY18" i="37"/>
  <c r="AM10" i="37"/>
  <c r="AM6" i="37"/>
  <c r="AM20" i="37"/>
  <c r="AM18" i="37"/>
  <c r="AM8" i="37"/>
  <c r="AM16" i="37"/>
  <c r="AM26" i="37"/>
  <c r="AM24" i="37"/>
  <c r="AM22" i="37"/>
  <c r="AU22" i="37"/>
  <c r="AU24" i="37"/>
  <c r="AU18" i="37"/>
  <c r="AU10" i="37"/>
  <c r="AU6" i="37"/>
  <c r="AU8" i="37"/>
  <c r="AU26" i="37"/>
  <c r="AU16" i="37"/>
  <c r="AU20" i="37"/>
  <c r="BU6" i="37"/>
  <c r="BU26" i="37"/>
  <c r="BU24" i="37"/>
  <c r="BU18" i="37"/>
  <c r="BU10" i="37"/>
  <c r="BU22" i="37"/>
  <c r="BU16" i="37"/>
  <c r="BU8" i="37"/>
  <c r="BU20" i="37"/>
  <c r="BH24" i="37"/>
  <c r="BH18" i="37"/>
  <c r="BH10" i="37"/>
  <c r="BH26" i="37"/>
  <c r="BH20" i="37"/>
  <c r="BH6" i="37"/>
  <c r="BH8" i="37"/>
  <c r="BH22" i="37"/>
  <c r="BH16" i="37"/>
  <c r="AN22" i="37"/>
  <c r="AN6" i="37"/>
  <c r="AN18" i="37"/>
  <c r="AN20" i="37"/>
  <c r="AN16" i="37"/>
  <c r="AN8" i="37"/>
  <c r="AN10" i="37"/>
  <c r="AN24" i="37"/>
  <c r="AN26" i="37"/>
  <c r="R16" i="37"/>
  <c r="R18" i="37"/>
  <c r="R10" i="37"/>
  <c r="R8" i="37"/>
  <c r="R26" i="37"/>
  <c r="R20" i="37"/>
  <c r="R22" i="37"/>
  <c r="R24" i="37"/>
  <c r="R6" i="37"/>
  <c r="BB18" i="37"/>
  <c r="BB8" i="37"/>
  <c r="BB26" i="37"/>
  <c r="BB22" i="37"/>
  <c r="BB24" i="37"/>
  <c r="BB16" i="37"/>
  <c r="BB10" i="37"/>
  <c r="BB20" i="37"/>
  <c r="BB6" i="37"/>
  <c r="AB20" i="37"/>
  <c r="AB24" i="37"/>
  <c r="AB26" i="37"/>
  <c r="AB22" i="37"/>
  <c r="AB8" i="37"/>
  <c r="AB6" i="37"/>
  <c r="AB16" i="37"/>
  <c r="AB18" i="37"/>
  <c r="AB10" i="37"/>
  <c r="AF24" i="37"/>
  <c r="AF8" i="37"/>
  <c r="AF18" i="37"/>
  <c r="AF20" i="37"/>
  <c r="AF22" i="37"/>
  <c r="AF16" i="37"/>
  <c r="AF6" i="37"/>
  <c r="AF10" i="37"/>
  <c r="AF26" i="37"/>
  <c r="AV24" i="37"/>
  <c r="AV6" i="37"/>
  <c r="AV26" i="37"/>
  <c r="AV20" i="37"/>
  <c r="AV8" i="37"/>
  <c r="AV18" i="37"/>
  <c r="AV22" i="37"/>
  <c r="AV10" i="37"/>
  <c r="AV16" i="37"/>
  <c r="N8" i="37"/>
  <c r="N6" i="37"/>
  <c r="N24" i="37"/>
  <c r="N20" i="37"/>
  <c r="N26" i="37"/>
  <c r="N18" i="37"/>
  <c r="N10" i="37"/>
  <c r="N22" i="37"/>
  <c r="N16" i="37"/>
  <c r="BG20" i="37"/>
  <c r="BG10" i="37"/>
  <c r="BG8" i="37"/>
  <c r="BG24" i="37"/>
  <c r="BG26" i="37"/>
  <c r="BG22" i="37"/>
  <c r="BG18" i="37"/>
  <c r="BG16" i="37"/>
  <c r="BG6" i="37"/>
  <c r="BO26" i="37"/>
  <c r="BO22" i="37"/>
  <c r="BO20" i="37"/>
  <c r="BO16" i="37"/>
  <c r="BO18" i="37"/>
  <c r="BO8" i="37"/>
  <c r="BO6" i="37"/>
  <c r="BO24" i="37"/>
  <c r="BO10" i="37"/>
</calcChain>
</file>

<file path=xl/comments1.xml><?xml version="1.0" encoding="utf-8"?>
<comments xmlns="http://schemas.openxmlformats.org/spreadsheetml/2006/main">
  <authors>
    <author>Jeffrey Feldman</author>
    <author>Deborah Gordon</author>
    <author>Debbie  Gordon</author>
  </authors>
  <commentList>
    <comment ref="I13" authorId="0">
      <text>
        <r>
          <rPr>
            <sz val="9"/>
            <color indexed="81"/>
            <rFont val="Tahoma"/>
            <family val="2"/>
          </rPr>
          <t>The given API gravity is unrepresentative of the overall crude, which is heavy.</t>
        </r>
      </text>
    </comment>
    <comment ref="BK13" authorId="0">
      <text>
        <r>
          <rPr>
            <sz val="9"/>
            <color indexed="81"/>
            <rFont val="Tahoma"/>
            <family val="2"/>
          </rPr>
          <t>The given API gravity is unrepresentative of the overall crude, which is heavy.</t>
        </r>
      </text>
    </comment>
    <comment ref="D719" authorId="1">
      <text>
        <r>
          <rPr>
            <b/>
            <sz val="9"/>
            <color indexed="81"/>
            <rFont val="Calibri"/>
            <family val="2"/>
          </rPr>
          <t>Deborah Gordon:</t>
        </r>
        <r>
          <rPr>
            <sz val="9"/>
            <color indexed="81"/>
            <rFont val="Calibri"/>
            <family val="2"/>
          </rPr>
          <t xml:space="preserve">
Removed transport and combustion here so as not to confuse DS</t>
        </r>
      </text>
    </comment>
    <comment ref="B734" authorId="1">
      <text>
        <r>
          <rPr>
            <b/>
            <sz val="9"/>
            <color indexed="81"/>
            <rFont val="Calibri"/>
            <family val="2"/>
          </rPr>
          <t>Deborah Gordon:</t>
        </r>
        <r>
          <rPr>
            <sz val="9"/>
            <color indexed="81"/>
            <rFont val="Calibri"/>
            <family val="2"/>
          </rPr>
          <t xml:space="preserve">
missing row for petrochems here: added new row</t>
        </r>
      </text>
    </comment>
    <comment ref="B735" authorId="1">
      <text>
        <r>
          <rPr>
            <b/>
            <sz val="9"/>
            <color indexed="81"/>
            <rFont val="Calibri"/>
            <family val="2"/>
          </rPr>
          <t>Deborah Gordon:</t>
        </r>
        <r>
          <rPr>
            <sz val="9"/>
            <color indexed="81"/>
            <rFont val="Calibri"/>
            <family val="2"/>
          </rPr>
          <t xml:space="preserve">
need current asphalt price and historic price (forthcoming from Zach)</t>
        </r>
      </text>
    </comment>
    <comment ref="B752" authorId="1">
      <text>
        <r>
          <rPr>
            <b/>
            <sz val="9"/>
            <color indexed="81"/>
            <rFont val="Calibri"/>
            <family val="2"/>
          </rPr>
          <t>Deborah Gordon:</t>
        </r>
        <r>
          <rPr>
            <sz val="9"/>
            <color indexed="81"/>
            <rFont val="Calibri"/>
            <family val="2"/>
          </rPr>
          <t xml:space="preserve">
missing row for petrochems here: added new row</t>
        </r>
      </text>
    </comment>
    <comment ref="D762" authorId="1">
      <text>
        <r>
          <rPr>
            <b/>
            <sz val="9"/>
            <color indexed="81"/>
            <rFont val="Calibri"/>
            <family val="2"/>
          </rPr>
          <t>Deborah Gordon:</t>
        </r>
        <r>
          <rPr>
            <sz val="9"/>
            <color indexed="81"/>
            <rFont val="Calibri"/>
            <family val="2"/>
          </rPr>
          <t xml:space="preserve">
Removed transport and combustion here so as not to confuse DS</t>
        </r>
      </text>
    </comment>
    <comment ref="D768" authorId="1">
      <text>
        <r>
          <rPr>
            <b/>
            <sz val="9"/>
            <color indexed="81"/>
            <rFont val="Calibri"/>
            <family val="2"/>
          </rPr>
          <t>Deborah Gordon:</t>
        </r>
        <r>
          <rPr>
            <sz val="9"/>
            <color indexed="81"/>
            <rFont val="Calibri"/>
            <family val="2"/>
          </rPr>
          <t xml:space="preserve">
Removed transport and combustion here so as not to confuse DS</t>
        </r>
      </text>
    </comment>
    <comment ref="B773" authorId="2">
      <text>
        <r>
          <rPr>
            <b/>
            <sz val="9"/>
            <color indexed="81"/>
            <rFont val="Calibri"/>
            <family val="2"/>
          </rPr>
          <t>Debbie  Gordon:</t>
        </r>
        <r>
          <rPr>
            <sz val="9"/>
            <color indexed="81"/>
            <rFont val="Calibri"/>
            <family val="2"/>
          </rPr>
          <t xml:space="preserve">
FF: Let's make sure carbon tax is editable in web tool and NOTE it is in $ per ton (not metric ton). Note that conversion is 1.1 MT per 1 ton</t>
        </r>
      </text>
    </comment>
    <comment ref="D780" authorId="0">
      <text>
        <r>
          <rPr>
            <b/>
            <sz val="9"/>
            <color indexed="81"/>
            <rFont val="Tahoma"/>
            <family val="2"/>
          </rPr>
          <t>Jeffrey Feldman:</t>
        </r>
        <r>
          <rPr>
            <sz val="9"/>
            <color indexed="81"/>
            <rFont val="Tahoma"/>
            <family val="2"/>
          </rPr>
          <t xml:space="preserve">
Made-up inputs for now</t>
        </r>
      </text>
    </comment>
  </commentList>
</comments>
</file>

<file path=xl/comments2.xml><?xml version="1.0" encoding="utf-8"?>
<comments xmlns="http://schemas.openxmlformats.org/spreadsheetml/2006/main">
  <authors>
    <author>Jeffrey Feldman</author>
    <author>Florencia Franzini</author>
  </authors>
  <commentList>
    <comment ref="K2" authorId="0">
      <text>
        <r>
          <rPr>
            <b/>
            <sz val="9"/>
            <color indexed="81"/>
            <rFont val="Tahoma"/>
            <family val="2"/>
          </rPr>
          <t>Jeffrey Feldman:</t>
        </r>
        <r>
          <rPr>
            <sz val="9"/>
            <color indexed="81"/>
            <rFont val="Tahoma"/>
            <family val="2"/>
          </rPr>
          <t xml:space="preserve">
Added 2014 and 2015 to-date numbers 1.5.16</t>
        </r>
      </text>
    </comment>
    <comment ref="D19" authorId="1">
      <text>
        <r>
          <rPr>
            <sz val="9"/>
            <color indexed="81"/>
            <rFont val="Tahoma"/>
            <family val="2"/>
          </rPr>
          <t>This constant figure can be found in the "Opgee v1.1 draft E Suncor H Synthetic" workbook under the "Bitumen Extraction and Upgrading" tab, cell D227.</t>
        </r>
      </text>
    </comment>
    <comment ref="E19" authorId="1">
      <text>
        <r>
          <rPr>
            <b/>
            <sz val="12"/>
            <color indexed="81"/>
            <rFont val="Tahoma"/>
            <family val="2"/>
          </rPr>
          <t>Florencia Franzini:</t>
        </r>
        <r>
          <rPr>
            <sz val="12"/>
            <color indexed="81"/>
            <rFont val="Tahoma"/>
            <family val="2"/>
          </rPr>
          <t xml:space="preserve">
This constant figure can be found in the "Opgee v1.1 draft E Syncrude Synthetic" workbook under the "Bitumen Extraction and Upgrading" tab, cell D227.</t>
        </r>
        <r>
          <rPr>
            <sz val="9"/>
            <color indexed="81"/>
            <rFont val="Tahoma"/>
            <family val="2"/>
          </rPr>
          <t xml:space="preserve">
</t>
        </r>
      </text>
    </comment>
  </commentList>
</comments>
</file>

<file path=xl/comments3.xml><?xml version="1.0" encoding="utf-8"?>
<comments xmlns="http://schemas.openxmlformats.org/spreadsheetml/2006/main">
  <authors>
    <author>Debbie  Gordon</author>
  </authors>
  <commentList>
    <comment ref="B5" authorId="0">
      <text>
        <r>
          <rPr>
            <b/>
            <sz val="9"/>
            <color indexed="81"/>
            <rFont val="Calibri"/>
            <family val="2"/>
          </rPr>
          <t>Debbie  Gordon:</t>
        </r>
        <r>
          <rPr>
            <sz val="9"/>
            <color indexed="81"/>
            <rFont val="Calibri"/>
            <family val="2"/>
          </rPr>
          <t xml:space="preserve">
FF: Let's make sure carbon tax is editable in web tool and NOTE it is in $ per ton (not metric ton). Note that conversion is 1.1 MT per 1 ton</t>
        </r>
      </text>
    </comment>
    <comment ref="B15" authorId="0">
      <text>
        <r>
          <rPr>
            <b/>
            <sz val="9"/>
            <color indexed="81"/>
            <rFont val="Calibri"/>
            <family val="2"/>
          </rPr>
          <t>Debbie  Gordon:</t>
        </r>
        <r>
          <rPr>
            <sz val="9"/>
            <color indexed="81"/>
            <rFont val="Calibri"/>
            <family val="2"/>
          </rPr>
          <t xml:space="preserve">
FF: Let's make sure carbon tax is editable in web tool and NOTE it is in $ per ton (not metric ton). Note that conversion is 1.1 MT per 1 ton</t>
        </r>
      </text>
    </comment>
  </commentList>
</comments>
</file>

<file path=xl/comments4.xml><?xml version="1.0" encoding="utf-8"?>
<comments xmlns="http://schemas.openxmlformats.org/spreadsheetml/2006/main">
  <authors>
    <author>Jeffrey Feldman</author>
  </authors>
  <commentList>
    <comment ref="B72" authorId="0">
      <text>
        <r>
          <rPr>
            <b/>
            <sz val="9"/>
            <color indexed="81"/>
            <rFont val="Tahoma"/>
            <family val="2"/>
          </rPr>
          <t>Jeffrey Feldman:</t>
        </r>
        <r>
          <rPr>
            <sz val="9"/>
            <color indexed="81"/>
            <rFont val="Tahoma"/>
            <family val="2"/>
          </rPr>
          <t xml:space="preserve">
will need concrete measure, e.g.: both density and LHV are the same, one is the same, one is different across models.</t>
        </r>
      </text>
    </comment>
  </commentList>
</comments>
</file>

<file path=xl/sharedStrings.xml><?xml version="1.0" encoding="utf-8"?>
<sst xmlns="http://schemas.openxmlformats.org/spreadsheetml/2006/main" count="10490" uniqueCount="1638">
  <si>
    <t>Ekofisk</t>
  </si>
  <si>
    <t>Tengiz</t>
  </si>
  <si>
    <t>South Belridge</t>
  </si>
  <si>
    <t>bbl/d</t>
  </si>
  <si>
    <t>MJ/d</t>
  </si>
  <si>
    <t>kg/d</t>
  </si>
  <si>
    <t>kg CO2eq/bbl crude</t>
  </si>
  <si>
    <t>Crude</t>
  </si>
  <si>
    <t>Fuel Oil</t>
  </si>
  <si>
    <t>Coke</t>
  </si>
  <si>
    <t>Light Ends (RFG)</t>
  </si>
  <si>
    <t>Gasoline S wt%</t>
  </si>
  <si>
    <t>Gasoline H2 wt%</t>
  </si>
  <si>
    <t>RFG</t>
  </si>
  <si>
    <t>Feedstock</t>
  </si>
  <si>
    <t>Process Energy</t>
  </si>
  <si>
    <t>Electricity</t>
  </si>
  <si>
    <t>Heat</t>
  </si>
  <si>
    <t>Natural Gas</t>
  </si>
  <si>
    <t>Steam</t>
  </si>
  <si>
    <t>Hydrogen via SMR</t>
  </si>
  <si>
    <t>Steam RFG</t>
  </si>
  <si>
    <t>Steam Natural Gas</t>
  </si>
  <si>
    <t>Steam Electricity</t>
  </si>
  <si>
    <t>RFG, heat SMR</t>
  </si>
  <si>
    <t>Natural Gas, Heat SMR</t>
  </si>
  <si>
    <t>RFG, Feed SMR</t>
  </si>
  <si>
    <t>Natural Gas, Feed SMR</t>
  </si>
  <si>
    <t>Hydrogen via CNR</t>
  </si>
  <si>
    <t>FCC Cat. Regeneration</t>
  </si>
  <si>
    <t>Excess of RFG</t>
  </si>
  <si>
    <t xml:space="preserve">Total Refinery Processes </t>
  </si>
  <si>
    <t>ANS</t>
  </si>
  <si>
    <t>Offshore</t>
  </si>
  <si>
    <t>1 Inputs</t>
  </si>
  <si>
    <t>Output variables</t>
  </si>
  <si>
    <t>Unit</t>
  </si>
  <si>
    <t>Girassol</t>
  </si>
  <si>
    <t>Frade</t>
  </si>
  <si>
    <t>Bozhong</t>
  </si>
  <si>
    <t>Mars</t>
  </si>
  <si>
    <t>Duri</t>
  </si>
  <si>
    <t>Chayvo</t>
  </si>
  <si>
    <t>1.1   Production methods</t>
  </si>
  <si>
    <t>Notes: Enter "1" where applicable and "0" where not applicable</t>
  </si>
  <si>
    <t>NA</t>
  </si>
  <si>
    <t>1.2    Field properties</t>
  </si>
  <si>
    <t>Generic</t>
  </si>
  <si>
    <t>Angola</t>
  </si>
  <si>
    <t>Brazil</t>
  </si>
  <si>
    <t>US Continental</t>
  </si>
  <si>
    <t>China</t>
  </si>
  <si>
    <t>Nigeria</t>
  </si>
  <si>
    <t>US Alaska</t>
  </si>
  <si>
    <t>UK</t>
  </si>
  <si>
    <t>Russia</t>
  </si>
  <si>
    <t>Midway-Sunset</t>
  </si>
  <si>
    <t>Agbami</t>
  </si>
  <si>
    <t>yr.</t>
  </si>
  <si>
    <t>ft</t>
  </si>
  <si>
    <t>[-]</t>
  </si>
  <si>
    <t>in</t>
  </si>
  <si>
    <t>bbl/psi-d</t>
  </si>
  <si>
    <t>psi</t>
  </si>
  <si>
    <t>1.3   Fluid properties</t>
  </si>
  <si>
    <t>deg. API</t>
  </si>
  <si>
    <t>mol%</t>
  </si>
  <si>
    <t>1.4   Production practices</t>
  </si>
  <si>
    <t>Notes: Enter "NA" where not applicable</t>
  </si>
  <si>
    <t>scf/bbl oil</t>
  </si>
  <si>
    <t>bbl water/bbl oil</t>
  </si>
  <si>
    <t>scf/bbl liquid</t>
  </si>
  <si>
    <t>bbl steam/bbl oil</t>
  </si>
  <si>
    <t>1.5   Processing practices</t>
  </si>
  <si>
    <t>1.6   Land use impacts</t>
  </si>
  <si>
    <t>1.7   Non-integrated upgrader</t>
  </si>
  <si>
    <t>Mile</t>
  </si>
  <si>
    <t>Ton</t>
  </si>
  <si>
    <t>1.9   Small sources emissions</t>
  </si>
  <si>
    <t>1.10   Run bulk assessment</t>
  </si>
  <si>
    <t>2 Outputs</t>
  </si>
  <si>
    <t>Field name</t>
  </si>
  <si>
    <t>2.1   Exploration (e)</t>
  </si>
  <si>
    <t>MJ/MJ</t>
  </si>
  <si>
    <t>2.2   Drilling &amp; Development (d)</t>
  </si>
  <si>
    <t>2.5   Maintenance (m)</t>
  </si>
  <si>
    <t>2.6   Waste disposal (w)</t>
  </si>
  <si>
    <t>2.7   Diluent</t>
  </si>
  <si>
    <t>2.8   Non-integrated upgrader</t>
  </si>
  <si>
    <t>2.9   Crude transport (t)</t>
  </si>
  <si>
    <t>2.10   Other small sources</t>
  </si>
  <si>
    <t>2.11   Offsite emissions credit/debit</t>
  </si>
  <si>
    <t>2.13   Lifecycle GHG emissions</t>
  </si>
  <si>
    <t>FIELD-BY-FIELD CHECK</t>
  </si>
  <si>
    <t>OK</t>
  </si>
  <si>
    <t>3 Oil carbon index post-processing</t>
  </si>
  <si>
    <t>3.1   Crude oil energy density</t>
  </si>
  <si>
    <t>MJ LHV/bbl</t>
  </si>
  <si>
    <t>Flaring-to-oil ratio</t>
  </si>
  <si>
    <t>Venting-to-oil ratio</t>
  </si>
  <si>
    <t>Obagi</t>
  </si>
  <si>
    <t>Bonny</t>
  </si>
  <si>
    <t>Zubair</t>
  </si>
  <si>
    <t>Lula</t>
  </si>
  <si>
    <t>Thunder Horse</t>
  </si>
  <si>
    <t>Ratawi</t>
  </si>
  <si>
    <t>Suncor</t>
  </si>
  <si>
    <t>Hamaca</t>
  </si>
  <si>
    <t>Extra-Heavy</t>
  </si>
  <si>
    <t>Ultra-Light</t>
  </si>
  <si>
    <t>Light</t>
  </si>
  <si>
    <t>Heavy</t>
  </si>
  <si>
    <t>Oil Type</t>
  </si>
  <si>
    <t>Indonesia</t>
  </si>
  <si>
    <t>Iraq</t>
  </si>
  <si>
    <t>Kuwait</t>
  </si>
  <si>
    <t>Norway</t>
  </si>
  <si>
    <t>Venezuela</t>
  </si>
  <si>
    <t>Canada</t>
  </si>
  <si>
    <t>Conventional</t>
  </si>
  <si>
    <t>3.2  Upstream Crude oil GHG per bbl</t>
  </si>
  <si>
    <r>
      <t>OPGEE kgCO</t>
    </r>
    <r>
      <rPr>
        <b/>
        <i/>
        <vertAlign val="subscript"/>
        <sz val="12"/>
        <rFont val="Arial"/>
        <family val="2"/>
      </rPr>
      <t>2</t>
    </r>
    <r>
      <rPr>
        <b/>
        <i/>
        <sz val="12"/>
        <rFont val="Arial"/>
        <family val="2"/>
      </rPr>
      <t>eq/bbl</t>
    </r>
  </si>
  <si>
    <t xml:space="preserve"> Emission Factors</t>
  </si>
  <si>
    <t>Medium</t>
  </si>
  <si>
    <t>Sweet</t>
  </si>
  <si>
    <t>Sour</t>
  </si>
  <si>
    <t>Shallow; Deep; Ultra-Deep</t>
  </si>
  <si>
    <t>Country</t>
  </si>
  <si>
    <t>Oil Field Name</t>
  </si>
  <si>
    <t>Onshore/Offshore</t>
  </si>
  <si>
    <t>Oil Sands</t>
  </si>
  <si>
    <t>Onshore</t>
  </si>
  <si>
    <t>Rail</t>
  </si>
  <si>
    <t>Pipeline</t>
  </si>
  <si>
    <t>EOR</t>
  </si>
  <si>
    <t>Production Volume</t>
  </si>
  <si>
    <t>Barge</t>
  </si>
  <si>
    <t>North America</t>
  </si>
  <si>
    <t>Asia-Pacific</t>
  </si>
  <si>
    <t>Europe</t>
  </si>
  <si>
    <t>Kazakhstan</t>
  </si>
  <si>
    <t>Region</t>
  </si>
  <si>
    <t>Oil Climate Index Consolidated Data</t>
  </si>
  <si>
    <t>Units</t>
  </si>
  <si>
    <t>API Crude Category</t>
  </si>
  <si>
    <t>Data Field Names</t>
  </si>
  <si>
    <t>CO2eq footprint</t>
  </si>
  <si>
    <t>Surplus Refinery Fuel Gas (RFG)</t>
  </si>
  <si>
    <t>Surplus RFG</t>
  </si>
  <si>
    <t>Surplus NCR H2</t>
  </si>
  <si>
    <t>Crude ecosystem carbon richness</t>
  </si>
  <si>
    <t>Field development intensity</t>
  </si>
  <si>
    <t>Low carbon richness (semi-arid grasslands)</t>
  </si>
  <si>
    <t>Moderate carbon richness (mixed)</t>
  </si>
  <si>
    <t>High carbon richness (forested)</t>
  </si>
  <si>
    <t>Low intensity development and low oxidation</t>
  </si>
  <si>
    <t>Moderate intensity development and moderate oxidation</t>
  </si>
  <si>
    <t>High intensity development and high oxidation</t>
  </si>
  <si>
    <t>Fraction of oil transported by each mode</t>
  </si>
  <si>
    <t>Transport distance (one way)</t>
  </si>
  <si>
    <t>Ocean tanker size, if applicable</t>
  </si>
  <si>
    <t>Ocean tanker</t>
  </si>
  <si>
    <t>Crude Exporter</t>
  </si>
  <si>
    <t>List of oils</t>
  </si>
  <si>
    <t>OPGEE - Oil Production Greenhouse Gas Emissions Estimator</t>
  </si>
  <si>
    <t>PRELIM Float Case - Petroleum Refinery Life-Cycle Inventory Model</t>
  </si>
  <si>
    <t>Convert Results to Other Functional Units</t>
  </si>
  <si>
    <t>Hydrogen</t>
  </si>
  <si>
    <t>Asphalt</t>
  </si>
  <si>
    <t>Per MJ Product Energy Output</t>
  </si>
  <si>
    <t>Market Value Product as of Date</t>
  </si>
  <si>
    <t>USD/gallon</t>
  </si>
  <si>
    <t>USD/ton</t>
  </si>
  <si>
    <t>Ocean Tanker</t>
  </si>
  <si>
    <t>gCO2/kg</t>
  </si>
  <si>
    <t>grams CO2eq/kgkm</t>
  </si>
  <si>
    <t>Back Conversion</t>
  </si>
  <si>
    <t>Total Emissions: gramsCO2eq/MMBtu-mile fuel transported</t>
  </si>
  <si>
    <t>Coking coal</t>
  </si>
  <si>
    <t>Bituminous coal</t>
  </si>
  <si>
    <t>Coal</t>
  </si>
  <si>
    <t>Petroleum coke</t>
  </si>
  <si>
    <t>Btu/ton</t>
  </si>
  <si>
    <t>Solid fuels</t>
  </si>
  <si>
    <t>Still gas (in refineries)</t>
  </si>
  <si>
    <t>Carbon Dioxide</t>
  </si>
  <si>
    <t>Gaseous hydrogen</t>
  </si>
  <si>
    <t>MMBtu/MWh</t>
  </si>
  <si>
    <t>MMBtu per MWh</t>
  </si>
  <si>
    <t>Natural gas</t>
  </si>
  <si>
    <t>Btu/kWh</t>
  </si>
  <si>
    <t>Btu per kWh</t>
  </si>
  <si>
    <t>gms/ft3</t>
  </si>
  <si>
    <t>Btu/ft3</t>
  </si>
  <si>
    <t>Gaseous Fuels (at 32F and 1atm):</t>
  </si>
  <si>
    <t>kWh/Btu</t>
  </si>
  <si>
    <t>kWh per Btu</t>
  </si>
  <si>
    <t>Residual oil</t>
  </si>
  <si>
    <t>kWh/MJ</t>
  </si>
  <si>
    <t>kWh per MJ</t>
  </si>
  <si>
    <t>Liquid petroleum gas (LPG)</t>
  </si>
  <si>
    <t>MJ/kWh</t>
  </si>
  <si>
    <t>MJ per kWh</t>
  </si>
  <si>
    <t>Low-sulfur diesel</t>
  </si>
  <si>
    <t>J/cal</t>
  </si>
  <si>
    <t>Joules per calorie</t>
  </si>
  <si>
    <t>Diesel for non-road engines</t>
  </si>
  <si>
    <t>MJ/MMBtu</t>
  </si>
  <si>
    <t>MJ per MMBtu</t>
  </si>
  <si>
    <t>U.S. conventional diesel</t>
  </si>
  <si>
    <t>MJ/Btu</t>
  </si>
  <si>
    <t>MJ per Btu</t>
  </si>
  <si>
    <t>CA reformulated gasoline</t>
  </si>
  <si>
    <t>J/Btu</t>
  </si>
  <si>
    <t>Joules per Btu</t>
  </si>
  <si>
    <t>Reformulated or low-sulfur gasoline</t>
  </si>
  <si>
    <t>Btu/MJ</t>
  </si>
  <si>
    <t>Btu per MJ</t>
  </si>
  <si>
    <t>Gasoline Blendstock</t>
  </si>
  <si>
    <t>Btu/J</t>
  </si>
  <si>
    <t>Btu per Joule</t>
  </si>
  <si>
    <t>Crude oil</t>
  </si>
  <si>
    <t>Value</t>
  </si>
  <si>
    <t>Case</t>
  </si>
  <si>
    <t>Parameter</t>
  </si>
  <si>
    <t>(% by wt)</t>
  </si>
  <si>
    <t>grams/gal</t>
  </si>
  <si>
    <t>Btu/gal</t>
  </si>
  <si>
    <t>Liquid Fuels:</t>
  </si>
  <si>
    <t>Table 1.4: Energy conversion factors</t>
  </si>
  <si>
    <t>C ratio</t>
  </si>
  <si>
    <t>Density</t>
  </si>
  <si>
    <t>HHV</t>
  </si>
  <si>
    <t>LHV</t>
  </si>
  <si>
    <t>Fuel</t>
  </si>
  <si>
    <t>kgCO2/barrel of crude</t>
  </si>
  <si>
    <t>$ Value Products/Bbl Crude input</t>
  </si>
  <si>
    <t>Unit conversions and Product Properties:</t>
  </si>
  <si>
    <t>gallons/bbl</t>
  </si>
  <si>
    <t>BTU/MJ</t>
  </si>
  <si>
    <t>Ton/Metric Ton</t>
  </si>
  <si>
    <t>Density Coke bbl/ton</t>
  </si>
  <si>
    <t>Density Bunker fuel (lb/gal)</t>
  </si>
  <si>
    <t>http://www.epa.gov/ttnchie1/ap42/ch01/bgdocs/b01s03.pdf</t>
  </si>
  <si>
    <t>Cold Lake</t>
  </si>
  <si>
    <t>Note: SCO produces coke</t>
  </si>
  <si>
    <t>Add into combustion for SCOs</t>
  </si>
  <si>
    <t>Kuito</t>
  </si>
  <si>
    <t>Azerbaijan</t>
  </si>
  <si>
    <t>High Flare</t>
  </si>
  <si>
    <t>High</t>
  </si>
  <si>
    <t>Low</t>
  </si>
  <si>
    <t>Offical Run</t>
  </si>
  <si>
    <t>High Gas</t>
  </si>
  <si>
    <t>Net Upstream Petcoke</t>
  </si>
  <si>
    <t>Tons PC/Bbl SCO</t>
  </si>
  <si>
    <t>Suncor Energy Inc. - ABOS0077189 SUNCOR ENERGY OSG</t>
  </si>
  <si>
    <t>Syncrude Canada Ltd. - ABOS0077533 SYNCRUDE MILDRED LAKE</t>
  </si>
  <si>
    <t>Crude Bitumen (m³)</t>
  </si>
  <si>
    <t>January</t>
  </si>
  <si>
    <t>February</t>
  </si>
  <si>
    <t>March</t>
  </si>
  <si>
    <t>April</t>
  </si>
  <si>
    <t>May</t>
  </si>
  <si>
    <t>June</t>
  </si>
  <si>
    <t>July</t>
  </si>
  <si>
    <t>August</t>
  </si>
  <si>
    <t>September</t>
  </si>
  <si>
    <t>October</t>
  </si>
  <si>
    <t>November</t>
  </si>
  <si>
    <t>December</t>
  </si>
  <si>
    <t>Opening Inventory</t>
  </si>
  <si>
    <t>Receipts</t>
  </si>
  <si>
    <t>Production</t>
  </si>
  <si>
    <t>Closing Inventory</t>
  </si>
  <si>
    <t>Further Processing</t>
  </si>
  <si>
    <t>Deliveries</t>
  </si>
  <si>
    <t>Plant Use</t>
  </si>
  <si>
    <t>Flared/Wasted</t>
  </si>
  <si>
    <t>Metering Difference</t>
  </si>
  <si>
    <t>Inventory Adjustment</t>
  </si>
  <si>
    <t>Syncrude</t>
  </si>
  <si>
    <t>Tons/Bbl SCO</t>
  </si>
  <si>
    <t>Coke (tonnes)</t>
  </si>
  <si>
    <t>Net Petcoke Production (tons/bbl SCO)</t>
  </si>
  <si>
    <t>Converted per bbl SCO</t>
  </si>
  <si>
    <t>Net Petcoke Production (kg/bbl SCO)</t>
  </si>
  <si>
    <t>Hibernia</t>
  </si>
  <si>
    <t>Sub-Saharan Africa</t>
  </si>
  <si>
    <t>Subtitle/Reference</t>
  </si>
  <si>
    <t>Lower Bound</t>
  </si>
  <si>
    <t>Classification</t>
  </si>
  <si>
    <t>Sulfur Category</t>
  </si>
  <si>
    <t>Very Low</t>
  </si>
  <si>
    <t>Very High</t>
  </si>
  <si>
    <t>Shallow</t>
  </si>
  <si>
    <t>Deep</t>
  </si>
  <si>
    <t>Ultra-Deep</t>
  </si>
  <si>
    <t>Low Flare</t>
  </si>
  <si>
    <t>Minimal Flare</t>
  </si>
  <si>
    <t>Low Water</t>
  </si>
  <si>
    <t>Watery Oil</t>
  </si>
  <si>
    <t>Flaring Class</t>
  </si>
  <si>
    <t>Gassy Oil</t>
  </si>
  <si>
    <t>Low Gas</t>
  </si>
  <si>
    <t>Emissions Factors (gCO2eq/kgkm)</t>
  </si>
  <si>
    <t>kgCO2eq/bblcrude</t>
  </si>
  <si>
    <t>Dilbit Conversion Factor</t>
  </si>
  <si>
    <t>OPGEE Emissions</t>
  </si>
  <si>
    <t>PRELIM Emissions</t>
  </si>
  <si>
    <t>COMBUST Emissions</t>
  </si>
  <si>
    <t>TRANSPORT Emissions</t>
  </si>
  <si>
    <t>Total Emissions</t>
  </si>
  <si>
    <t>OPGEE % of Total Emissions</t>
  </si>
  <si>
    <t>PRELIM % of Total Emissions</t>
  </si>
  <si>
    <t>Downstream Emissions</t>
  </si>
  <si>
    <t>Unique</t>
  </si>
  <si>
    <t>US</t>
  </si>
  <si>
    <t>Oil Field Name (OPGEE)</t>
  </si>
  <si>
    <t>Assay Name (PRELIM)</t>
  </si>
  <si>
    <t>1.1.1   Downhole pump</t>
  </si>
  <si>
    <t xml:space="preserve">1.1.2   Water reinjection </t>
  </si>
  <si>
    <t>1.1.3   Gas reinjection</t>
  </si>
  <si>
    <t>1.1.4   Water flooding</t>
  </si>
  <si>
    <t>1.1.5   Gas lifting</t>
  </si>
  <si>
    <t>1.1.6   Gas flooding</t>
  </si>
  <si>
    <t>1.1.7   Steam flooding</t>
  </si>
  <si>
    <t>1.2.1   Field location (Country)</t>
  </si>
  <si>
    <t>1.2.2   Field name</t>
  </si>
  <si>
    <t>1.2.3   Field age</t>
  </si>
  <si>
    <t>1.2.4   Field depth</t>
  </si>
  <si>
    <t>1.2.5   Oil production volume</t>
  </si>
  <si>
    <t>1.2.6   Number of producing wells</t>
  </si>
  <si>
    <t>1.2.7   Number of water injecting wells</t>
  </si>
  <si>
    <t>1.2.8   Well diameter</t>
  </si>
  <si>
    <t>1.2.9   Productivity index</t>
  </si>
  <si>
    <t>1.2.10   Reservoir pressure</t>
  </si>
  <si>
    <t>1.3.1   API gravity</t>
  </si>
  <si>
    <t>1.3.2   Gas composition</t>
  </si>
  <si>
    <r>
      <t>N</t>
    </r>
    <r>
      <rPr>
        <vertAlign val="subscript"/>
        <sz val="12"/>
        <color theme="1"/>
        <rFont val="Times New Roman"/>
        <family val="1"/>
      </rPr>
      <t>2</t>
    </r>
  </si>
  <si>
    <r>
      <t>CO</t>
    </r>
    <r>
      <rPr>
        <vertAlign val="subscript"/>
        <sz val="12"/>
        <color theme="1"/>
        <rFont val="Times New Roman"/>
        <family val="1"/>
      </rPr>
      <t>2</t>
    </r>
  </si>
  <si>
    <r>
      <t>C</t>
    </r>
    <r>
      <rPr>
        <vertAlign val="subscript"/>
        <sz val="12"/>
        <color theme="1"/>
        <rFont val="Times New Roman"/>
        <family val="1"/>
      </rPr>
      <t>1</t>
    </r>
  </si>
  <si>
    <r>
      <t>C</t>
    </r>
    <r>
      <rPr>
        <vertAlign val="subscript"/>
        <sz val="12"/>
        <color theme="1"/>
        <rFont val="Times New Roman"/>
        <family val="1"/>
      </rPr>
      <t>2</t>
    </r>
  </si>
  <si>
    <r>
      <t>C</t>
    </r>
    <r>
      <rPr>
        <vertAlign val="subscript"/>
        <sz val="12"/>
        <color theme="1"/>
        <rFont val="Times New Roman"/>
        <family val="1"/>
      </rPr>
      <t>3</t>
    </r>
  </si>
  <si>
    <r>
      <t>C</t>
    </r>
    <r>
      <rPr>
        <vertAlign val="subscript"/>
        <sz val="12"/>
        <color theme="1"/>
        <rFont val="Times New Roman"/>
        <family val="1"/>
      </rPr>
      <t>4</t>
    </r>
    <r>
      <rPr>
        <sz val="12"/>
        <color theme="1"/>
        <rFont val="Times New Roman"/>
        <family val="1"/>
      </rPr>
      <t>+</t>
    </r>
  </si>
  <si>
    <r>
      <t>H</t>
    </r>
    <r>
      <rPr>
        <vertAlign val="subscript"/>
        <sz val="12"/>
        <color theme="1"/>
        <rFont val="Times New Roman"/>
        <family val="1"/>
      </rPr>
      <t>2</t>
    </r>
    <r>
      <rPr>
        <sz val="12"/>
        <color theme="1"/>
        <rFont val="Times New Roman"/>
        <family val="1"/>
      </rPr>
      <t>S</t>
    </r>
  </si>
  <si>
    <t>1.4.1   Gas-to-oil ratio (GOR)</t>
  </si>
  <si>
    <t>1.4.2   Water-to-oil ratio (WOR)</t>
  </si>
  <si>
    <t>1.4.3   Water injection ratio</t>
  </si>
  <si>
    <t>1.4.4   Gas lifting injection ratio</t>
  </si>
  <si>
    <t>1.4.5   Gas flooding injection ratio</t>
  </si>
  <si>
    <t>1.4.6   Steam-to-oil ratio (SOR)</t>
  </si>
  <si>
    <t>1.4.7   Fraction of required electricity generated onsite</t>
  </si>
  <si>
    <t>1.4.8   Fraction of remaining gas reinjected</t>
  </si>
  <si>
    <t>1.4.9   Fraction of water produced water reinjected</t>
  </si>
  <si>
    <t xml:space="preserve">1.4.10   Fraction of steam generation via cogeneration </t>
  </si>
  <si>
    <t>1.5.1   Heater/treater</t>
  </si>
  <si>
    <t>1.5.2   Stabilizer column</t>
  </si>
  <si>
    <t>1.5.3   Application of AGR unit</t>
  </si>
  <si>
    <t>1.5.4   Application of gas dehydration unit</t>
  </si>
  <si>
    <t>1.5.5   Application of demethanizer unit</t>
  </si>
  <si>
    <t>1.5.6   Flaring-to-oil ratio</t>
  </si>
  <si>
    <t>1.5.7   Venting-to-oil ratio</t>
  </si>
  <si>
    <t>1.5.8   Volume fraction of diluent</t>
  </si>
  <si>
    <t>1.6.1   Crude ecosystem carbon richness</t>
  </si>
  <si>
    <t>1.6.1.1   Low carbon richness (semi-arid grasslands)</t>
  </si>
  <si>
    <t>Y/N</t>
  </si>
  <si>
    <t>1.6.1.2   Moderate carbon richness (mixed)</t>
  </si>
  <si>
    <t>1.6.1.3   High carbon richness (forested)</t>
  </si>
  <si>
    <t>1.6.2   Field development intensity</t>
  </si>
  <si>
    <t>1.6.2.1   Low intensity development and low oxidation</t>
  </si>
  <si>
    <t>1.6.2.2   Moderate intensity development and moderate oxidation</t>
  </si>
  <si>
    <t>1.6.2.3   High intensity development and high oxidation</t>
  </si>
  <si>
    <t>1.8   Crude oil transport</t>
  </si>
  <si>
    <t>1.8.1   Fraction of oil transported by each mode</t>
  </si>
  <si>
    <t>1.8.1.1   Ocean tanker</t>
  </si>
  <si>
    <t>1.8.1.2   Barge</t>
  </si>
  <si>
    <t>1.8.1.3   Pipeline</t>
  </si>
  <si>
    <t>1.8.1.4   Rail</t>
  </si>
  <si>
    <t>1.8.2   Transport distance (one way)</t>
  </si>
  <si>
    <t>1.8.2.1   Ocean tanker</t>
  </si>
  <si>
    <t>1.8.2.2   Barge</t>
  </si>
  <si>
    <t>1.8.2.3   Pipeline</t>
  </si>
  <si>
    <t>1.8.2.4   Rail</t>
  </si>
  <si>
    <t>1.8.3   Ocean tanker size, if applicable</t>
  </si>
  <si>
    <r>
      <t>gCO</t>
    </r>
    <r>
      <rPr>
        <vertAlign val="subscript"/>
        <sz val="12"/>
        <color theme="1"/>
        <rFont val="Times New Roman"/>
        <family val="1"/>
      </rPr>
      <t>2</t>
    </r>
    <r>
      <rPr>
        <sz val="12"/>
        <color theme="1"/>
        <rFont val="Times New Roman"/>
        <family val="1"/>
      </rPr>
      <t>eq/MJ</t>
    </r>
  </si>
  <si>
    <t>Wilmington-Duffy</t>
  </si>
  <si>
    <t>Azeri</t>
  </si>
  <si>
    <t>g CO2eq/MJ product</t>
  </si>
  <si>
    <t xml:space="preserve"> </t>
  </si>
  <si>
    <t>Alaskan North Slope_Exxon</t>
  </si>
  <si>
    <t>Bonny Light_Chevron</t>
  </si>
  <si>
    <t>Cold Lake_Crude Monitor</t>
  </si>
  <si>
    <t>Results for the Coking Refinery</t>
  </si>
  <si>
    <t>Product slate</t>
  </si>
  <si>
    <t>Product slate (mass flow rates)</t>
  </si>
  <si>
    <t>Sulphur</t>
  </si>
  <si>
    <t>Energy use and greenhouse gas emissions</t>
  </si>
  <si>
    <t>Refinery CO2 emissions: using hydrogen from naphtha catalytic reforming and RFG</t>
  </si>
  <si>
    <t>Functional unit</t>
  </si>
  <si>
    <t>Per bbl of crude</t>
  </si>
  <si>
    <t xml:space="preserve">Total refinery processes </t>
  </si>
  <si>
    <t>Per energy content of refinery product</t>
  </si>
  <si>
    <t>Sulfur (emissions per kg of sulfur)</t>
  </si>
  <si>
    <t xml:space="preserve">Surplus NCR H2 </t>
  </si>
  <si>
    <t>Allocation to gasoline</t>
  </si>
  <si>
    <t>Hamaca Venezuela_Knovel</t>
  </si>
  <si>
    <t>Mars USA-Gulf of Mexico_BP</t>
  </si>
  <si>
    <t>Suncor Synthetic A_Crude Monitor</t>
  </si>
  <si>
    <t>Syncrude Synthetic_Crude Monitor</t>
  </si>
  <si>
    <t>Tengiz_Chevron</t>
  </si>
  <si>
    <t>Wilmington CA_Knovel</t>
  </si>
  <si>
    <t>Belridge_Knovel</t>
  </si>
  <si>
    <t>Refinery Configuration Slider</t>
  </si>
  <si>
    <t>bbl product per day</t>
  </si>
  <si>
    <t>OPEM % of Total Emissions</t>
  </si>
  <si>
    <t>MJProduct/bblCrude</t>
  </si>
  <si>
    <t>Oil Sands Inputs Only</t>
  </si>
  <si>
    <t>Crude API Gravity</t>
  </si>
  <si>
    <t>SCO API Gravity</t>
  </si>
  <si>
    <t>Diluent API Gravity</t>
  </si>
  <si>
    <t>Oil production rate</t>
  </si>
  <si>
    <t>Hydrocarbon upgraded?</t>
  </si>
  <si>
    <t>Hydrocarbon diluted?</t>
  </si>
  <si>
    <t>Mining integrated</t>
  </si>
  <si>
    <t>Mining non-integrated</t>
  </si>
  <si>
    <t>In situ - Primary</t>
  </si>
  <si>
    <t>In situ - SAGD</t>
  </si>
  <si>
    <t>In situ - CSS</t>
  </si>
  <si>
    <t>SOR - SAGD</t>
  </si>
  <si>
    <t>bbl water/bbl bitumen</t>
  </si>
  <si>
    <t>SOR - CSS</t>
  </si>
  <si>
    <t>bbl diluent/bbl dilbit</t>
  </si>
  <si>
    <t>Gas composition</t>
  </si>
  <si>
    <t>Fuel intensity primary bitumen extraction</t>
  </si>
  <si>
    <t>Diesel</t>
  </si>
  <si>
    <t>MMBtu/bbl</t>
  </si>
  <si>
    <t>Still gas</t>
  </si>
  <si>
    <t>Fuel intensity for upgrading</t>
  </si>
  <si>
    <t>scf/bbl</t>
  </si>
  <si>
    <t>Final Inputs and Outputs - Conventional</t>
  </si>
  <si>
    <t>6.1   Exploration</t>
  </si>
  <si>
    <t>6.1.1   Total energy consumption</t>
  </si>
  <si>
    <t>6.1.2   Total GHG emissions</t>
  </si>
  <si>
    <t xml:space="preserve">6.1.2.1   Combustion/land use </t>
  </si>
  <si>
    <t xml:space="preserve">6.1.2.2   VFF </t>
  </si>
  <si>
    <t>6.2   Drilling &amp; Development</t>
  </si>
  <si>
    <t>6.2.1   Total energy consumption</t>
  </si>
  <si>
    <t>6.2.2   Total GHG emissions</t>
  </si>
  <si>
    <t xml:space="preserve">6.2.2.1   Combustion/land use </t>
  </si>
  <si>
    <t xml:space="preserve">6.2.2.2   VFF </t>
  </si>
  <si>
    <t>6.3  Bitumen extraction</t>
  </si>
  <si>
    <t>6.3.1   Total energy consumption</t>
  </si>
  <si>
    <t>6.3.2   Total GHG emissions</t>
  </si>
  <si>
    <t xml:space="preserve">6.3.2.1   Combustion/land use </t>
  </si>
  <si>
    <t xml:space="preserve">6.3.2.2   VFF </t>
  </si>
  <si>
    <t>6.4   Upgrading</t>
  </si>
  <si>
    <t>6.4.1   Total energy consumption</t>
  </si>
  <si>
    <t>6.4.2   Total GHG emissions</t>
  </si>
  <si>
    <t xml:space="preserve">6.4.2.1   Combustion/land use </t>
  </si>
  <si>
    <t xml:space="preserve">6.4.2.2   VFF </t>
  </si>
  <si>
    <t>6.5   Maintenance</t>
  </si>
  <si>
    <t>6.5.1   Total energy consumption</t>
  </si>
  <si>
    <t>6.5.2   Total GHG emissions</t>
  </si>
  <si>
    <t xml:space="preserve">6.5.2.1   Combustion/land use </t>
  </si>
  <si>
    <t xml:space="preserve">6.5.2.2   VFF </t>
  </si>
  <si>
    <t>6.6   Waste disposal</t>
  </si>
  <si>
    <t>6.6.1   Total energy consumption</t>
  </si>
  <si>
    <t>6.6.2   Total GHG emissions</t>
  </si>
  <si>
    <t xml:space="preserve">6.6.2.1   Combustion/land use </t>
  </si>
  <si>
    <t xml:space="preserve">6.6.2.2   VFF </t>
  </si>
  <si>
    <t>6.7   Crude transport</t>
  </si>
  <si>
    <t>6.7.1   Total energy consumption</t>
  </si>
  <si>
    <t>6.7.2   Total GHG emissions</t>
  </si>
  <si>
    <t>6.7.3   Loss factor</t>
  </si>
  <si>
    <t>6.8   Other small sources</t>
  </si>
  <si>
    <t>6.9   Offsite emissions credit/debit</t>
  </si>
  <si>
    <t>6.10   Lifecycle energy consumption</t>
  </si>
  <si>
    <t>6.11   Lifecycle GHG emissions</t>
  </si>
  <si>
    <t>BITUMEN OUTPUTS</t>
  </si>
  <si>
    <t>Heavy Products</t>
  </si>
  <si>
    <t>km by Truck</t>
  </si>
  <si>
    <t>km by Ocean Tanker</t>
  </si>
  <si>
    <t>km by Barge</t>
  </si>
  <si>
    <t>km by Pipeline</t>
  </si>
  <si>
    <t>km by Rail</t>
  </si>
  <si>
    <t>Light Product Transport Emissions per Barrel of Product</t>
  </si>
  <si>
    <t>Heavy Product Transport Emissions per Barrel of Product</t>
  </si>
  <si>
    <t>Total Transport Emissions</t>
  </si>
  <si>
    <t>Mass of Light Products per Barrel of Crude</t>
  </si>
  <si>
    <t>kg/barrelCrude</t>
  </si>
  <si>
    <t>Emissions from Transport of Light Products</t>
  </si>
  <si>
    <t>kgCO2/bblcrude</t>
  </si>
  <si>
    <t>Mass of Heavy Products per Barrel of Crude</t>
  </si>
  <si>
    <t>Emissions from Transport of Heavy Products</t>
  </si>
  <si>
    <r>
      <t>N</t>
    </r>
    <r>
      <rPr>
        <vertAlign val="subscript"/>
        <sz val="12"/>
        <color theme="1"/>
        <rFont val="Helvetica"/>
        <family val="2"/>
      </rPr>
      <t>2</t>
    </r>
  </si>
  <si>
    <r>
      <t>CO</t>
    </r>
    <r>
      <rPr>
        <vertAlign val="subscript"/>
        <sz val="12"/>
        <color theme="1"/>
        <rFont val="Helvetica"/>
        <family val="2"/>
      </rPr>
      <t>2</t>
    </r>
  </si>
  <si>
    <r>
      <t>C</t>
    </r>
    <r>
      <rPr>
        <vertAlign val="subscript"/>
        <sz val="12"/>
        <color theme="1"/>
        <rFont val="Helvetica"/>
        <family val="2"/>
      </rPr>
      <t>1</t>
    </r>
  </si>
  <si>
    <r>
      <t>C</t>
    </r>
    <r>
      <rPr>
        <vertAlign val="subscript"/>
        <sz val="12"/>
        <color theme="1"/>
        <rFont val="Helvetica"/>
        <family val="2"/>
      </rPr>
      <t>2</t>
    </r>
  </si>
  <si>
    <r>
      <t>C</t>
    </r>
    <r>
      <rPr>
        <vertAlign val="subscript"/>
        <sz val="12"/>
        <color theme="1"/>
        <rFont val="Helvetica"/>
        <family val="2"/>
      </rPr>
      <t>3</t>
    </r>
  </si>
  <si>
    <r>
      <t>C</t>
    </r>
    <r>
      <rPr>
        <vertAlign val="subscript"/>
        <sz val="12"/>
        <color theme="1"/>
        <rFont val="Helvetica"/>
        <family val="2"/>
      </rPr>
      <t>4</t>
    </r>
    <r>
      <rPr>
        <sz val="11"/>
        <color theme="1"/>
        <rFont val="Calibri"/>
        <family val="2"/>
        <scheme val="minor"/>
      </rPr>
      <t>+</t>
    </r>
  </si>
  <si>
    <r>
      <t>H</t>
    </r>
    <r>
      <rPr>
        <vertAlign val="subscript"/>
        <sz val="12"/>
        <color theme="1"/>
        <rFont val="Helvetica"/>
        <family val="2"/>
      </rPr>
      <t>2</t>
    </r>
    <r>
      <rPr>
        <sz val="11"/>
        <color theme="1"/>
        <rFont val="Calibri"/>
        <family val="2"/>
        <scheme val="minor"/>
      </rPr>
      <t>S</t>
    </r>
  </si>
  <si>
    <r>
      <t>gCO</t>
    </r>
    <r>
      <rPr>
        <vertAlign val="subscript"/>
        <sz val="12"/>
        <color theme="1"/>
        <rFont val="Helvetica"/>
        <family val="2"/>
      </rPr>
      <t>2</t>
    </r>
    <r>
      <rPr>
        <sz val="11"/>
        <color theme="1"/>
        <rFont val="Calibri"/>
        <family val="2"/>
        <scheme val="minor"/>
      </rPr>
      <t>eq/MJ</t>
    </r>
  </si>
  <si>
    <t>2.1.1   Total energy consumption</t>
  </si>
  <si>
    <t>2.1.2   Total GHG emissions</t>
  </si>
  <si>
    <t>2.1.2.1   Combustion/land use</t>
  </si>
  <si>
    <t>2.1.2.2   VFF</t>
  </si>
  <si>
    <t>2.2.1   Total energy consumption</t>
  </si>
  <si>
    <t>2.2.2   Total GHG emissions</t>
  </si>
  <si>
    <t>2.2.2.1   Combustion/land use</t>
  </si>
  <si>
    <t>2.2.2.2   VFF</t>
  </si>
  <si>
    <t>2.3   Crude production &amp; extraction (p)</t>
  </si>
  <si>
    <t>2.3.1   Total energy consumption</t>
  </si>
  <si>
    <t>2.3.2   Total GHG emissions</t>
  </si>
  <si>
    <t>2.3.2.1   Combustion/land use</t>
  </si>
  <si>
    <t>2.3.2.2   VFF</t>
  </si>
  <si>
    <t>2.4   Surface processing (s)</t>
  </si>
  <si>
    <t>2.4.1   Total energy consumption</t>
  </si>
  <si>
    <t>2.4.2   Total GHG emissions</t>
  </si>
  <si>
    <t>2.4.2.1   Combustion/land use</t>
  </si>
  <si>
    <t>2.4.2.2   VFF</t>
  </si>
  <si>
    <t>2.5.1   Total energy consumption</t>
  </si>
  <si>
    <t>2.5.2   Total GHG emissions</t>
  </si>
  <si>
    <t>2.5.2.1   Combustion/land use</t>
  </si>
  <si>
    <t>2.5.2.2   VFF</t>
  </si>
  <si>
    <t>2.6.1   Total energy consumption</t>
  </si>
  <si>
    <t>2.6.2   Total GHG emissions</t>
  </si>
  <si>
    <t>2.6.2.1   Combustion\land use</t>
  </si>
  <si>
    <t>2.6.2.2   VFF</t>
  </si>
  <si>
    <t>2.7.1   Total energy consumption</t>
  </si>
  <si>
    <t>2.7.2   Total GHG emissions</t>
  </si>
  <si>
    <t>2.8.1   Total energy consumption</t>
  </si>
  <si>
    <t>2.8.2   Total GHG emissions</t>
  </si>
  <si>
    <t>2.9.1   Total energy consumption</t>
  </si>
  <si>
    <t>2.9.2   Total GHG emissions</t>
  </si>
  <si>
    <t>2.9.3   Loss factor</t>
  </si>
  <si>
    <t>2.12   Lifecycle energy consumption</t>
  </si>
  <si>
    <t>Upstream Emissions</t>
  </si>
  <si>
    <t>Midstream Emissions</t>
  </si>
  <si>
    <t>Deg API</t>
  </si>
  <si>
    <t>LHV - MJ/bbl</t>
  </si>
  <si>
    <t>Crude Oil Heating Values</t>
  </si>
  <si>
    <t>Exploration</t>
  </si>
  <si>
    <t>Drilling</t>
  </si>
  <si>
    <t>Processing</t>
  </si>
  <si>
    <t>Upgrading</t>
  </si>
  <si>
    <t>Maintenance</t>
  </si>
  <si>
    <t>Waste</t>
  </si>
  <si>
    <t>Diluent</t>
  </si>
  <si>
    <t>Offsite emissions</t>
  </si>
  <si>
    <t>Net lifecycle emissions</t>
  </si>
  <si>
    <t>Summary GHG emissions [gCO2eq/MJ]</t>
  </si>
  <si>
    <t>Petroleum Coke</t>
  </si>
  <si>
    <t>Refinery Type</t>
  </si>
  <si>
    <t>per MJ Petroleum Products</t>
  </si>
  <si>
    <t>Types of Sort</t>
  </si>
  <si>
    <t>DecreasingAPI</t>
  </si>
  <si>
    <t>IncreasingUpstreamEmissions</t>
  </si>
  <si>
    <t>DecreasingUpstreamEmissions</t>
  </si>
  <si>
    <t>IncreasingMidstreamEmissions</t>
  </si>
  <si>
    <t>DecreasingMidstreamEmissions</t>
  </si>
  <si>
    <t>IncreasingDownstreamEmissions</t>
  </si>
  <si>
    <t>DecreasingDownstreamEmissions</t>
  </si>
  <si>
    <t>IncreasingAPI</t>
  </si>
  <si>
    <t>IncreasingEmissionsperMJ</t>
  </si>
  <si>
    <t>DecreasingEmissionsperMJ</t>
  </si>
  <si>
    <t>IncreasingEmissionsperUSD</t>
  </si>
  <si>
    <t>DecreasingEmissionsperUSD</t>
  </si>
  <si>
    <t>IncreasingEROEI</t>
  </si>
  <si>
    <t>DecreasingEROEI</t>
  </si>
  <si>
    <t>nosort</t>
  </si>
  <si>
    <t>IncreasingTotalEmissions</t>
  </si>
  <si>
    <t>DecreasingTotalEmissions</t>
  </si>
  <si>
    <t>http://www.eia.gov/dnav/pet/pet_pri_spt_s1_d.htm</t>
  </si>
  <si>
    <t>Default product transport</t>
  </si>
  <si>
    <t>kgCO2eq/bblCrude</t>
  </si>
  <si>
    <t>Assumptions</t>
  </si>
  <si>
    <t>Sources for Assays included here</t>
  </si>
  <si>
    <t>The bounds for these classifications can be changed on the 'Classification Bounds' sheet</t>
  </si>
  <si>
    <t>Oil sands can not be put into the Bulk Assessment of OPGEE.   Instead these values have to be entered manually.  The respective cells for these numbers are listed below.  Unless otherwise stated, the values should be pasted into the 'Bitumen Extraction and Upgrading' Sheet of OPGEE.</t>
  </si>
  <si>
    <t>M31</t>
  </si>
  <si>
    <t>M36</t>
  </si>
  <si>
    <t>M41</t>
  </si>
  <si>
    <t>M52</t>
  </si>
  <si>
    <t>M53</t>
  </si>
  <si>
    <t>M57</t>
  </si>
  <si>
    <t>M58</t>
  </si>
  <si>
    <t>M59</t>
  </si>
  <si>
    <t>M60</t>
  </si>
  <si>
    <t>M61</t>
  </si>
  <si>
    <t>M64</t>
  </si>
  <si>
    <t>M65</t>
  </si>
  <si>
    <t>M69</t>
  </si>
  <si>
    <t>User Inputs and Results'!B107</t>
  </si>
  <si>
    <t>User Inputs and Results'!B108</t>
  </si>
  <si>
    <t>M99</t>
  </si>
  <si>
    <t>M100</t>
  </si>
  <si>
    <t>M101</t>
  </si>
  <si>
    <t>M104</t>
  </si>
  <si>
    <t>M105</t>
  </si>
  <si>
    <t>M106</t>
  </si>
  <si>
    <t>User Inputs and Results'!J70</t>
  </si>
  <si>
    <t>E198</t>
  </si>
  <si>
    <t>E199</t>
  </si>
  <si>
    <t>E200</t>
  </si>
  <si>
    <t>E201</t>
  </si>
  <si>
    <t>E202</t>
  </si>
  <si>
    <t>Table 4.2 - Energy Demand for primary bitumen extraction - CSS Column</t>
  </si>
  <si>
    <t>Table 4.4 - Energy Demand for Upgrading - Integrated mining &amp; upgrading Column</t>
  </si>
  <si>
    <t>D224</t>
  </si>
  <si>
    <t>D225</t>
  </si>
  <si>
    <t>D226</t>
  </si>
  <si>
    <t>D227</t>
  </si>
  <si>
    <t>D228</t>
  </si>
  <si>
    <t>User Inputs &amp; Results! J125</t>
  </si>
  <si>
    <t>User Inputs &amp; Results! J126</t>
  </si>
  <si>
    <t>User Inputs &amp; Results! J127</t>
  </si>
  <si>
    <t>User Inputs &amp; Results! J128</t>
  </si>
  <si>
    <t>User Inputs &amp; Results! J129</t>
  </si>
  <si>
    <t>User Inputs &amp; Results! J130</t>
  </si>
  <si>
    <t>User Inputs &amp; Results! J131</t>
  </si>
  <si>
    <t>User Inputs &amp; Results! J132</t>
  </si>
  <si>
    <t>User Inputs &amp; Results! J133</t>
  </si>
  <si>
    <t>User Inputs &amp; Results! J134</t>
  </si>
  <si>
    <t xml:space="preserve">These are inputs that can be copied and pasted into the Bulk Assessment of OPGEE v1.1d. Many of these are blank, but OPGEE uses smart defaults to obtain a reasonable estimate for each parameter.  Sources for each of these variables are available upon request.  </t>
  </si>
  <si>
    <t>Notes/Sources</t>
  </si>
  <si>
    <t>0 = Default, 1 = Hydroskimming, 2 = Medium Conversion, 3 = Deep Conversion (Coking), 4 = Deep Conversion (Hydrotreating)</t>
  </si>
  <si>
    <t>Very Low Gas</t>
  </si>
  <si>
    <t>Medium Gas</t>
  </si>
  <si>
    <t>Venting, Flaring, and Fugitive Emissions</t>
  </si>
  <si>
    <t>Miscellaneous</t>
  </si>
  <si>
    <t>Transport to Refinery</t>
  </si>
  <si>
    <t>Heat RFG</t>
  </si>
  <si>
    <t>Heat Natural Gas</t>
  </si>
  <si>
    <t>Hydrogen Steam RFG</t>
  </si>
  <si>
    <t>Hydrogen Steam Natural Gas</t>
  </si>
  <si>
    <t>Hydrogen Steam Electricity</t>
  </si>
  <si>
    <t>Hydrogen RFG, heat SMR</t>
  </si>
  <si>
    <t>Hydrogen Natural Gas, Heat SMR</t>
  </si>
  <si>
    <t>Hydrogen RFG, Feed SMR</t>
  </si>
  <si>
    <t>Hydrogen Natural Gas, Feed SMR</t>
  </si>
  <si>
    <t>Fluid Catalytic Cracking Regeneration</t>
  </si>
  <si>
    <t>Gasoline</t>
  </si>
  <si>
    <t>Jet Fuel</t>
  </si>
  <si>
    <t>Light Sweet SCO</t>
  </si>
  <si>
    <t>Medium Sweet SCO</t>
  </si>
  <si>
    <t>Emission Factors</t>
  </si>
  <si>
    <t>See highlighted results in kg CO2 equivalent per barrel</t>
  </si>
  <si>
    <t>Petroleum Products*</t>
  </si>
  <si>
    <t>CO2</t>
  </si>
  <si>
    <t>CH4</t>
  </si>
  <si>
    <t>N2O</t>
  </si>
  <si>
    <t>Total CO2 eq</t>
  </si>
  <si>
    <t>kg/gal</t>
  </si>
  <si>
    <t>g/gal</t>
  </si>
  <si>
    <t>kg/bbl</t>
  </si>
  <si>
    <t>if used for petrochemical feedstock</t>
  </si>
  <si>
    <t>RFG for process heat</t>
  </si>
  <si>
    <t>Petrochemical Feedstock</t>
  </si>
  <si>
    <t>Kerosene</t>
  </si>
  <si>
    <t>Petcoke</t>
  </si>
  <si>
    <t>Note: Use stationary combustion emission factors below that give GHG eq. for CH4 and N2O</t>
  </si>
  <si>
    <t>Volume conversion</t>
  </si>
  <si>
    <t>gal/bbl</t>
  </si>
  <si>
    <t>g/kg</t>
  </si>
  <si>
    <t>cm3/bbl</t>
  </si>
  <si>
    <t>kg/ton</t>
  </si>
  <si>
    <t>Global Warming Factors</t>
  </si>
  <si>
    <t>Source: IPCC, AR5, p. 714</t>
  </si>
  <si>
    <t>*Notes:</t>
  </si>
  <si>
    <t>Diesel = Distallate Fuel Oil No. 2</t>
  </si>
  <si>
    <t>Fuel Oil = Distillate Fuel Oil No. 4</t>
  </si>
  <si>
    <t>INTENTIONALLY LEFT BLANK FOR ALL CONVENTIONAL OILS</t>
  </si>
  <si>
    <t>INTENTIONALLY LEFT BLANK FOR OIL SANDS</t>
  </si>
  <si>
    <t>Refer to oci.carnegiendowment.org/methodology</t>
  </si>
  <si>
    <t>Algeria</t>
  </si>
  <si>
    <t>Australia</t>
  </si>
  <si>
    <t>Colombia</t>
  </si>
  <si>
    <t>Denmark</t>
  </si>
  <si>
    <t>Ecuador</t>
  </si>
  <si>
    <t>Iran</t>
  </si>
  <si>
    <t>Hassi R'Mel</t>
  </si>
  <si>
    <t>Takula</t>
  </si>
  <si>
    <t>Cossack</t>
  </si>
  <si>
    <t>Nanhai Light</t>
  </si>
  <si>
    <t>Cano Limon</t>
  </si>
  <si>
    <t>Cusiana</t>
  </si>
  <si>
    <t>Sacha</t>
  </si>
  <si>
    <t>Minas</t>
  </si>
  <si>
    <t>Ardeshir</t>
  </si>
  <si>
    <t>Marun</t>
  </si>
  <si>
    <t>Huizhou 21-1</t>
  </si>
  <si>
    <t>Qinhuangdao 32-6</t>
  </si>
  <si>
    <t>Columbia</t>
  </si>
  <si>
    <t>Iranian Heavy_COA</t>
  </si>
  <si>
    <t>Algerian Condensate_BP</t>
  </si>
  <si>
    <t>Girassol_Exxon</t>
  </si>
  <si>
    <t>Kuito_Chevron</t>
  </si>
  <si>
    <t>Cossack_Chevron</t>
  </si>
  <si>
    <t>Azeri Light_Statoil</t>
  </si>
  <si>
    <t xml:space="preserve"> Frade_Chevron</t>
  </si>
  <si>
    <t>Lula_BG Group</t>
  </si>
  <si>
    <t>Hibernia_Exxon</t>
  </si>
  <si>
    <t>Bozhong_Chevron</t>
  </si>
  <si>
    <t>Nanhai Light_Checron</t>
  </si>
  <si>
    <t>Qin Huang Dao_Chevron</t>
  </si>
  <si>
    <t>Cusiana_COA</t>
  </si>
  <si>
    <t>North Sea Dansk Blend_Statoil</t>
  </si>
  <si>
    <t>Duri_Chevron</t>
  </si>
  <si>
    <t>Sumatran Light (Minas)_Chevron</t>
  </si>
  <si>
    <t>Iran Ardeshir_COA</t>
  </si>
  <si>
    <t>Hydroskimming Configuration (0)</t>
  </si>
  <si>
    <t>Medium Conversion: FCC &amp; GO-HC (3)</t>
  </si>
  <si>
    <t>Deep Conversion: FCC &amp; GO-HC (6)</t>
  </si>
  <si>
    <t>Libya</t>
  </si>
  <si>
    <t>Mexico</t>
  </si>
  <si>
    <t>Qatar</t>
  </si>
  <si>
    <t>Rumaila</t>
  </si>
  <si>
    <t>Kirkuk</t>
  </si>
  <si>
    <t>Burgan</t>
  </si>
  <si>
    <t>Waha</t>
  </si>
  <si>
    <t>Cantarell</t>
  </si>
  <si>
    <t>Chuc</t>
  </si>
  <si>
    <t>Bonga</t>
  </si>
  <si>
    <t>Escravos Beach</t>
  </si>
  <si>
    <t>Pennington</t>
  </si>
  <si>
    <t>Dukhan</t>
  </si>
  <si>
    <t>Bul Hanine</t>
  </si>
  <si>
    <t>Romashkinskoye</t>
  </si>
  <si>
    <t>Samotlor</t>
  </si>
  <si>
    <t>West Qurna -2</t>
  </si>
  <si>
    <t>Skarv</t>
  </si>
  <si>
    <t>Basrah Medium_COA</t>
  </si>
  <si>
    <t>Basrah Heavy_O&amp;G</t>
  </si>
  <si>
    <t>Iraq Basrah Light_BP</t>
  </si>
  <si>
    <t>Kirkuk_O&amp;G</t>
  </si>
  <si>
    <t>Burgan (Wafra)_O&amp;G</t>
  </si>
  <si>
    <t xml:space="preserve"> Kuwait Ratawi_Chevron</t>
  </si>
  <si>
    <t>Es Sider_Total</t>
  </si>
  <si>
    <t>Agbami_Chevron</t>
  </si>
  <si>
    <t xml:space="preserve"> Bonga_Exxon</t>
  </si>
  <si>
    <t>Escravos_Chevron</t>
  </si>
  <si>
    <t>Bonny Light_Chevron for OBAGI</t>
  </si>
  <si>
    <t>Pennington_Chevron</t>
  </si>
  <si>
    <t>Ekofisk_Statoil</t>
  </si>
  <si>
    <t>North Sea Skarv_BP</t>
  </si>
  <si>
    <t>Dukhan_Qatar_COA</t>
  </si>
  <si>
    <t>Marine Qatar_O&amp;G</t>
  </si>
  <si>
    <t>Sokol_Exxon</t>
  </si>
  <si>
    <t>Siberian Light_COA</t>
  </si>
  <si>
    <t>UAE</t>
  </si>
  <si>
    <t>Ghawar</t>
  </si>
  <si>
    <t>Murban</t>
  </si>
  <si>
    <t>Bakken - Flaring</t>
  </si>
  <si>
    <t>Bakken - No flaring</t>
  </si>
  <si>
    <t>Eagle Ford - Black oil</t>
  </si>
  <si>
    <t>Eagle Ford - Volatile oil</t>
  </si>
  <si>
    <t>Eagle Ford - Condensate</t>
  </si>
  <si>
    <t>Salt Creek</t>
  </si>
  <si>
    <t>WC</t>
  </si>
  <si>
    <t>Saudi Arabia</t>
  </si>
  <si>
    <t>Forties Average</t>
  </si>
  <si>
    <t>Lake Washington Field</t>
  </si>
  <si>
    <t>Safaniya</t>
  </si>
  <si>
    <t>Zuluf</t>
  </si>
  <si>
    <t>Fateh</t>
  </si>
  <si>
    <t>East Texas Field</t>
  </si>
  <si>
    <t>Fath</t>
  </si>
  <si>
    <t>United Kingdom</t>
  </si>
  <si>
    <t>USA</t>
  </si>
  <si>
    <t>Fateh_COA</t>
  </si>
  <si>
    <t>Murban_BP</t>
  </si>
  <si>
    <t>Forties Blend_BP</t>
  </si>
  <si>
    <t>Bakken</t>
  </si>
  <si>
    <t xml:space="preserve"> East Texas Sweet_COA</t>
  </si>
  <si>
    <t xml:space="preserve"> Midway-Sunset_Knovel</t>
  </si>
  <si>
    <t>Wyoming Sweet_COA</t>
  </si>
  <si>
    <t>Spraberry field</t>
  </si>
  <si>
    <t>Yates</t>
  </si>
  <si>
    <t>Tia Juana</t>
  </si>
  <si>
    <t xml:space="preserve">Tia Juana </t>
  </si>
  <si>
    <t>Thunderhorse BP</t>
  </si>
  <si>
    <t>Merey_O&amp;G</t>
  </si>
  <si>
    <t>Canada Heavy Sour</t>
  </si>
  <si>
    <t>Canada Medium Sweet</t>
  </si>
  <si>
    <t>Canada Light Sweet</t>
  </si>
  <si>
    <t>Canada Dilbit</t>
  </si>
  <si>
    <t>Middle East &amp; N. Africa</t>
  </si>
  <si>
    <t>S. America &amp; Carribean</t>
  </si>
  <si>
    <t>MJ/bbl Crude</t>
  </si>
  <si>
    <t>kgCO2eq/MJ crude</t>
  </si>
  <si>
    <t>$ / bbl Crude</t>
  </si>
  <si>
    <t>$ CO2e / ton</t>
  </si>
  <si>
    <t>$ tax / bbl</t>
  </si>
  <si>
    <t>2014</t>
  </si>
  <si>
    <t>Synthetic Crude Oil (m³)</t>
  </si>
  <si>
    <t>Results for: Statoil Aasgard Blend proxy Eagleford Volatile</t>
  </si>
  <si>
    <t>Dansk Blend</t>
  </si>
  <si>
    <t>Crude Oil API</t>
  </si>
  <si>
    <t>OPGEE LHV of Crude Oil</t>
  </si>
  <si>
    <t>Download GREET models here</t>
  </si>
  <si>
    <t>Density Petcoke (Bbl/ton)</t>
  </si>
  <si>
    <t>Specifications of Fuels, Global Warming Potentials of Greenhouse Gases, and Carbon and Sulfur Ratios of Pollutants</t>
  </si>
  <si>
    <t xml:space="preserve"> Source: Alberta Energy Regulator, ST39 2014, Pg.14-18</t>
  </si>
  <si>
    <t xml:space="preserve"> Source: Alberta Energy Regulator, ST39 2014, Pg.19-23</t>
  </si>
  <si>
    <t>S ratio</t>
  </si>
  <si>
    <t>(ppm by wt)</t>
  </si>
  <si>
    <t>LHV/HHV</t>
  </si>
  <si>
    <t>Use LHV or HHV in calculations?</t>
  </si>
  <si>
    <t>1 -- LHV; 2 -- HHV</t>
  </si>
  <si>
    <t>Solid Fuels:</t>
  </si>
  <si>
    <t>Pet Coke</t>
  </si>
  <si>
    <t xml:space="preserve">Source: GREET, The Greenhouse Gases, Regulated Emissions, and Energy Use In Transportation Model, GREET 1 2015, developed by Argonne </t>
  </si>
  <si>
    <t>National Laboratory, Argonne, IL, released October 2, 2015.</t>
  </si>
  <si>
    <t>http://greet.es.anl.gov/</t>
  </si>
  <si>
    <t>2014 Bitumen Produced (bbl)</t>
  </si>
  <si>
    <t>2014 SCO Produced (bbl)</t>
  </si>
  <si>
    <t>Petcoke used upstream (tons/bbl SCO)</t>
  </si>
  <si>
    <t>2014 Petcoke produced (tons/bbl SCO)</t>
  </si>
  <si>
    <t>2014 Petcoke Produced</t>
  </si>
  <si>
    <t>2014 Petcoke Used in Upgrading</t>
  </si>
  <si>
    <t>2014 Net Upstream Petcoke</t>
  </si>
  <si>
    <t>Table 1.2.1 2014 Suncor Production Numbers</t>
  </si>
  <si>
    <t>Table 1.2.2 Syncurde 2014 Production Numbers</t>
  </si>
  <si>
    <t>MMBtu to Btu Conversion</t>
  </si>
  <si>
    <t>Petroluem Coke (Tons/bbl Syncrude SCO)</t>
  </si>
  <si>
    <t>Syncrude Synthetic (Btu LHV/bbl Syncrude SCO)</t>
  </si>
  <si>
    <t>2014 Petcoke Produced per barrel of SCO calculations</t>
  </si>
  <si>
    <t>2014 Petcoke Use in SCO Upstream Upgrading</t>
  </si>
  <si>
    <t>Synthetic Crude Oil</t>
  </si>
  <si>
    <r>
      <t>2014 Bitumen Produced (m</t>
    </r>
    <r>
      <rPr>
        <b/>
        <vertAlign val="superscript"/>
        <sz val="12"/>
        <rFont val="Arial"/>
        <family val="2"/>
      </rPr>
      <t>3</t>
    </r>
    <r>
      <rPr>
        <b/>
        <sz val="12"/>
        <rFont val="Arial"/>
        <family val="2"/>
      </rPr>
      <t xml:space="preserve"> )</t>
    </r>
  </si>
  <si>
    <r>
      <t>2014 SCO produced (m</t>
    </r>
    <r>
      <rPr>
        <b/>
        <vertAlign val="superscript"/>
        <sz val="12"/>
        <rFont val="Arial"/>
        <family val="2"/>
      </rPr>
      <t>3</t>
    </r>
    <r>
      <rPr>
        <b/>
        <sz val="12"/>
        <rFont val="Arial"/>
        <family val="2"/>
      </rPr>
      <t xml:space="preserve"> )</t>
    </r>
  </si>
  <si>
    <r>
      <t>SCO Conversion Rate (bbl/m</t>
    </r>
    <r>
      <rPr>
        <vertAlign val="superscript"/>
        <sz val="12"/>
        <rFont val="Arial"/>
        <family val="2"/>
      </rPr>
      <t>3</t>
    </r>
    <r>
      <rPr>
        <sz val="12"/>
        <rFont val="Arial"/>
        <family val="2"/>
      </rPr>
      <t>)</t>
    </r>
  </si>
  <si>
    <t>SCO (MMBtu LHV/bbl SCO)</t>
  </si>
  <si>
    <t>Bitumen conversion rate (bbl/m3)</t>
  </si>
  <si>
    <t>cm3/m3</t>
  </si>
  <si>
    <t>Oil Climate Index Webtool - Phase II</t>
  </si>
  <si>
    <t>API (PRELIM)</t>
  </si>
  <si>
    <t>Assay #</t>
  </si>
  <si>
    <t>Cutoff Temp [°C]</t>
  </si>
  <si>
    <t>Property</t>
  </si>
  <si>
    <t>Full Crude</t>
  </si>
  <si>
    <t>LSR</t>
  </si>
  <si>
    <t>Naphtha</t>
  </si>
  <si>
    <t>AGO</t>
  </si>
  <si>
    <t>LVGO</t>
  </si>
  <si>
    <t>HVGO</t>
  </si>
  <si>
    <t>VR</t>
  </si>
  <si>
    <t>AR</t>
  </si>
  <si>
    <t>Vol Flow</t>
  </si>
  <si>
    <t>bpd</t>
  </si>
  <si>
    <t>m^3/d</t>
  </si>
  <si>
    <t>Mass Flow</t>
  </si>
  <si>
    <t>wt%</t>
  </si>
  <si>
    <t>Nitrogen</t>
  </si>
  <si>
    <t>mass ppm</t>
  </si>
  <si>
    <t xml:space="preserve">API gravity </t>
  </si>
  <si>
    <t>oAPI</t>
  </si>
  <si>
    <t>kg/m^3</t>
  </si>
  <si>
    <t>MCR</t>
  </si>
  <si>
    <t>Characterization Factor</t>
  </si>
  <si>
    <t xml:space="preserve">Kw (Approximate) </t>
  </si>
  <si>
    <t>Tb(50%) weight basis</t>
  </si>
  <si>
    <t xml:space="preserve"> [°C]</t>
  </si>
  <si>
    <t xml:space="preserve">Sulphur </t>
  </si>
  <si>
    <t xml:space="preserve">Nitrogen </t>
  </si>
  <si>
    <t xml:space="preserve">Tb(50%) weight basis </t>
  </si>
  <si>
    <t/>
  </si>
  <si>
    <t>BRG</t>
  </si>
  <si>
    <t>MWS</t>
  </si>
  <si>
    <t>Conv,So,L</t>
  </si>
  <si>
    <t>Nigeria Pennington_Chevron</t>
  </si>
  <si>
    <t>Conv,Sw,L1</t>
  </si>
  <si>
    <t>BL</t>
  </si>
  <si>
    <t>Nigeria Escravos_Chevron</t>
  </si>
  <si>
    <t>Nigeria Agbami_Chevron</t>
  </si>
  <si>
    <t>Kuwait Ratawi_Chevron</t>
  </si>
  <si>
    <t>Canada Hibernia_Exxon</t>
  </si>
  <si>
    <t>Canada Hibernia_Chevron</t>
  </si>
  <si>
    <t>Stream</t>
  </si>
  <si>
    <t>Brazil Lula_BG Group</t>
  </si>
  <si>
    <t>Brazil Frade_Chevron</t>
  </si>
  <si>
    <t>Algeria_Algerian Condensate_BP</t>
  </si>
  <si>
    <t>Angola_Girassol_Statoil</t>
  </si>
  <si>
    <t>Angola_Girassol_Exxon</t>
  </si>
  <si>
    <t>Angola - Kuito</t>
  </si>
  <si>
    <t>Australia - Cossack_Chevron</t>
  </si>
  <si>
    <t>China - Bozhong_Chevron</t>
  </si>
  <si>
    <t>China - Nanhai Light_Checron</t>
  </si>
  <si>
    <t>China - Qin Huang Dao_Chevron</t>
  </si>
  <si>
    <t>Columbia - Cusiana_COA</t>
  </si>
  <si>
    <t>Indonesia - Duri_Chevron</t>
  </si>
  <si>
    <t>Iran - Ardeshir_COA</t>
  </si>
  <si>
    <t>Iraq - Basrah_Medium_COA</t>
  </si>
  <si>
    <t>Iraq - Kirkuk_O&amp;G</t>
  </si>
  <si>
    <t>Kazakhstan - Tengiz_Chevron</t>
  </si>
  <si>
    <t>Libya - Es Sider_Total</t>
  </si>
  <si>
    <t>Nigera Bonga_Exxon</t>
  </si>
  <si>
    <t>Nigeria - Bonny Light_Chevron</t>
  </si>
  <si>
    <t>Qatar - Dukhan_Qatar_COA</t>
  </si>
  <si>
    <t>United States - Alaskan North Slope_Exxon</t>
  </si>
  <si>
    <t>United States - Bakken_High Flare</t>
  </si>
  <si>
    <t>United States - Bakken_Low Flare</t>
  </si>
  <si>
    <t>United States_East Texas Sweet_COA</t>
  </si>
  <si>
    <t>United States _Mars -Gulf of Mexico_BP</t>
  </si>
  <si>
    <t>United States - South Belridge_Knovel</t>
  </si>
  <si>
    <t xml:space="preserve">United States -Thunderhorse_BP </t>
  </si>
  <si>
    <t>United States - Wilmington CA_Knovel</t>
  </si>
  <si>
    <t>Venezuela - Hamaca_Knovel</t>
  </si>
  <si>
    <t>Venezuela - Merey_O&amp;G</t>
  </si>
  <si>
    <t>Indonesia - Sumatran Light_Chevron</t>
  </si>
  <si>
    <t>Iran - Iran_Heavy_COA</t>
  </si>
  <si>
    <t>Iraq - Basrah_Heavy_O&amp;G</t>
  </si>
  <si>
    <t>Iraq - Basra Light_BP</t>
  </si>
  <si>
    <t>Qatar - Marine Qatar_O&amp;G</t>
  </si>
  <si>
    <t>Russia - Sokol_Exxon</t>
  </si>
  <si>
    <t>Russia - Siberian Light_COA</t>
  </si>
  <si>
    <t xml:space="preserve"> Statoil Snohvit Condensate proxy for Eagle Ford</t>
  </si>
  <si>
    <t>Norway - Ekofisk_Statoil</t>
  </si>
  <si>
    <t>Norway - North Sea Skarv_BP</t>
  </si>
  <si>
    <t>Norway_Statoil_Snohvit_Condensate</t>
  </si>
  <si>
    <t>United States - Wyoming Sweet_COA</t>
  </si>
  <si>
    <t>API</t>
  </si>
  <si>
    <t>Kuwait - Burgan (Wafra)_O&amp;G</t>
  </si>
  <si>
    <t>Dilbit</t>
  </si>
  <si>
    <t>CL</t>
  </si>
  <si>
    <t>Assay#</t>
  </si>
  <si>
    <t>OSA</t>
  </si>
  <si>
    <t>C5s</t>
  </si>
  <si>
    <t>Crude Assay</t>
  </si>
  <si>
    <t>Ultra High Flare</t>
  </si>
  <si>
    <t>*Current major refiner's posted prices except N. Slope lags 2 months.</t>
  </si>
  <si>
    <t>US CRUDE PRICES</t>
  </si>
  <si>
    <t>$/bbl*</t>
  </si>
  <si>
    <t>40° gravity crude unless differing gravity is shown. Source: Oil &amp; Gas Journal. Data available at PennEnergy Research Center</t>
  </si>
  <si>
    <t>Alaska North Slope</t>
  </si>
  <si>
    <t>Oil &amp; Gas Journal</t>
  </si>
  <si>
    <t>WORLD CRUDE PRICES</t>
  </si>
  <si>
    <t>$/bbl</t>
  </si>
  <si>
    <t>OPEC reference basket</t>
  </si>
  <si>
    <t>Mo. avg., $/bbl</t>
  </si>
  <si>
    <t>Arab light-Saudi Arabia</t>
  </si>
  <si>
    <t>Basrah light-Iraq</t>
  </si>
  <si>
    <t>Bonny light 37°-Nigeria</t>
  </si>
  <si>
    <t>Es Sider-Libya</t>
  </si>
  <si>
    <t>Girassol-Angola</t>
  </si>
  <si>
    <t>Iran heavy-Iran</t>
  </si>
  <si>
    <t>Kuwait export-Kuwait</t>
  </si>
  <si>
    <t>Marine-Qatar</t>
  </si>
  <si>
    <t>Merey-Venezuela</t>
  </si>
  <si>
    <t>Murban-UAE</t>
  </si>
  <si>
    <t>Oriente-Ecuador</t>
  </si>
  <si>
    <t>Saharan blend 44°-Algeria</t>
  </si>
  <si>
    <t>Other crudes</t>
  </si>
  <si>
    <t>Minas 34°-Indonesia</t>
  </si>
  <si>
    <t>Fateh 32°-Dubai</t>
  </si>
  <si>
    <t>Isthmus 33°-Mexico</t>
  </si>
  <si>
    <t>Brent 38°-UK</t>
  </si>
  <si>
    <t>Urals-Russia</t>
  </si>
  <si>
    <t>Differentials</t>
  </si>
  <si>
    <t>WTI/Brent</t>
  </si>
  <si>
    <t>Brent/Dubai</t>
  </si>
  <si>
    <t>Source: OPEC Monthly Oil Market Report.</t>
  </si>
  <si>
    <t>Data available at PennEnergy Research Center.</t>
  </si>
  <si>
    <t>Alaska-North Slope 27° ...</t>
  </si>
  <si>
    <t>Light Louisiana Sweet ...</t>
  </si>
  <si>
    <t>California-Midway Sunset 13° ...</t>
  </si>
  <si>
    <t>California Buena Vista Hills 26° ...</t>
  </si>
  <si>
    <t>Wyoming Sweet ...</t>
  </si>
  <si>
    <t>East Texas Sweet ...</t>
  </si>
  <si>
    <t>West Texas Sour 34° ...</t>
  </si>
  <si>
    <t>West Texas Intermediate ...</t>
  </si>
  <si>
    <t>Oklahoma Sweet ...</t>
  </si>
  <si>
    <t>Texas Upper Gulf Coast ...</t>
  </si>
  <si>
    <t>Michigan Sour ...</t>
  </si>
  <si>
    <t>Kansas Common ...</t>
  </si>
  <si>
    <t>North Dakota Sweet ...</t>
  </si>
  <si>
    <r>
      <t>LOAD-DATE: </t>
    </r>
    <r>
      <rPr>
        <sz val="10"/>
        <color rgb="FF000000"/>
        <rFont val="Courier New"/>
        <family val="3"/>
      </rPr>
      <t>January 21, 2016</t>
    </r>
  </si>
  <si>
    <t>API Crude Category (API)</t>
  </si>
  <si>
    <t>Sulfur (S %wt)</t>
  </si>
  <si>
    <t>Sulfur %wt (PRELIM)</t>
  </si>
  <si>
    <t>N/A</t>
  </si>
  <si>
    <t>Flaring-to-Oil Ratio (scf/bbl oil)</t>
  </si>
  <si>
    <t>West Texas Intermediate</t>
  </si>
  <si>
    <t>Gassy Oil : Gas-to-Oil Ratio (scf/bbl oil)</t>
  </si>
  <si>
    <t>Depth (ft.)</t>
  </si>
  <si>
    <t>Petrochemical Feedstocks</t>
  </si>
  <si>
    <t>United Arab Emirates - Fateh 32_COA</t>
  </si>
  <si>
    <t>United Arab Emirates - Murban_BP</t>
  </si>
  <si>
    <t>United Arab Emirates</t>
  </si>
  <si>
    <r>
      <t>kg CO</t>
    </r>
    <r>
      <rPr>
        <vertAlign val="subscript"/>
        <sz val="10"/>
        <rFont val="Arial"/>
        <family val="2"/>
      </rPr>
      <t>2</t>
    </r>
    <r>
      <rPr>
        <sz val="10"/>
        <rFont val="Arial"/>
        <family val="2"/>
      </rPr>
      <t>eq/bblCrude</t>
    </r>
  </si>
  <si>
    <t>Source: http://www.epa.gov/sites/production/files/2015-12/documents/emission-factors_nov_2015.pdf</t>
  </si>
  <si>
    <t>kg/short ton</t>
  </si>
  <si>
    <t>g/short ton</t>
  </si>
  <si>
    <t>kg/kg</t>
  </si>
  <si>
    <t>if combusted</t>
  </si>
  <si>
    <t>Liquefied Petroleum Gases (LPG)</t>
  </si>
  <si>
    <t>kg CO2 eq/bbl</t>
  </si>
  <si>
    <t>kg CO2 eq/kg</t>
  </si>
  <si>
    <t>Liquefied Petroleum Gas (LPG)</t>
  </si>
  <si>
    <t>not combusted</t>
  </si>
  <si>
    <t>Conventional Jet Fuel</t>
  </si>
  <si>
    <t>Liquefied petroleum gas (LPG)</t>
  </si>
  <si>
    <t>Liquified Petroluem Gas (LPG)</t>
  </si>
  <si>
    <t>Residual Oil</t>
  </si>
  <si>
    <t>Downstream % of Total Emissions</t>
  </si>
  <si>
    <t>Per $ Product Value (Current)</t>
  </si>
  <si>
    <t>Per $ Product Value (Historic)</t>
  </si>
  <si>
    <t>Petcoke (net upstream)</t>
  </si>
  <si>
    <t>Natural gas liquids</t>
  </si>
  <si>
    <t>-</t>
  </si>
  <si>
    <t>Petcoke Produced</t>
  </si>
  <si>
    <t>Net Upstream Petcoke Used</t>
  </si>
  <si>
    <t>100 years w/ Carbon Feedback Loops</t>
  </si>
  <si>
    <r>
      <t>CO</t>
    </r>
    <r>
      <rPr>
        <vertAlign val="subscript"/>
        <sz val="11"/>
        <color theme="1"/>
        <rFont val="Calibri"/>
        <family val="2"/>
        <scheme val="minor"/>
      </rPr>
      <t>2</t>
    </r>
  </si>
  <si>
    <r>
      <t>N</t>
    </r>
    <r>
      <rPr>
        <vertAlign val="subscript"/>
        <sz val="11"/>
        <color theme="1"/>
        <rFont val="Calibri"/>
        <family val="2"/>
        <scheme val="minor"/>
      </rPr>
      <t>2</t>
    </r>
    <r>
      <rPr>
        <sz val="11"/>
        <color theme="1"/>
        <rFont val="Calibri"/>
        <family val="2"/>
        <scheme val="minor"/>
      </rPr>
      <t>O</t>
    </r>
  </si>
  <si>
    <r>
      <t>CH</t>
    </r>
    <r>
      <rPr>
        <vertAlign val="subscript"/>
        <sz val="11"/>
        <color theme="1"/>
        <rFont val="Calibri"/>
        <family val="2"/>
        <scheme val="minor"/>
      </rPr>
      <t>4</t>
    </r>
  </si>
  <si>
    <t>Liquefied Petroleum Gas (LPG)*</t>
  </si>
  <si>
    <t>g/gallon</t>
  </si>
  <si>
    <t>5 Upstream Pet Coke Production</t>
  </si>
  <si>
    <t>Residual Fuels</t>
  </si>
  <si>
    <t>Combust "0" Petcoke</t>
  </si>
  <si>
    <t>Combust "50%" Petcoke</t>
  </si>
  <si>
    <t>GHG Emission price</t>
  </si>
  <si>
    <t>Total GHG Emissions</t>
  </si>
  <si>
    <t>OPGEE Emission price</t>
  </si>
  <si>
    <t>PRELIM Emission price</t>
  </si>
  <si>
    <t>TRANSPORT Emission price</t>
  </si>
  <si>
    <t>COMBUST Emission price</t>
  </si>
  <si>
    <t>Downstream Emission price</t>
  </si>
  <si>
    <t>TOTAL Combustion GHG/Bbl Crude Input (100 petcoke)</t>
  </si>
  <si>
    <t xml:space="preserve">Volume diluent blended </t>
  </si>
  <si>
    <t>Per MJ  Crude Oil</t>
  </si>
  <si>
    <t>Residual fuels</t>
  </si>
  <si>
    <t>Per $ Crude Oil - Current</t>
  </si>
  <si>
    <t>Per $ Crude Oil - Historic</t>
  </si>
  <si>
    <t>OPEC</t>
  </si>
  <si>
    <t>unit</t>
  </si>
  <si>
    <t>Residual fuels= Average of No. 5 and No. 6 Fuel Oils</t>
  </si>
  <si>
    <r>
      <t>Liquefied Petroleum Gas (LPG)</t>
    </r>
    <r>
      <rPr>
        <vertAlign val="superscript"/>
        <sz val="11"/>
        <color theme="1"/>
        <rFont val="Calibri"/>
        <family val="2"/>
        <scheme val="minor"/>
      </rPr>
      <t>1</t>
    </r>
  </si>
  <si>
    <r>
      <t>Petrochemical Feedstocks</t>
    </r>
    <r>
      <rPr>
        <vertAlign val="superscript"/>
        <sz val="11"/>
        <color theme="1"/>
        <rFont val="Calibri"/>
        <family val="2"/>
        <scheme val="minor"/>
      </rPr>
      <t>2</t>
    </r>
  </si>
  <si>
    <r>
      <rPr>
        <i/>
        <vertAlign val="superscript"/>
        <sz val="11"/>
        <color theme="1"/>
        <rFont val="Calibri"/>
        <family val="2"/>
        <scheme val="minor"/>
      </rPr>
      <t>1</t>
    </r>
    <r>
      <rPr>
        <i/>
        <sz val="11"/>
        <color theme="1"/>
        <rFont val="Calibri"/>
        <family val="2"/>
        <scheme val="minor"/>
      </rPr>
      <t>Source: GREET 1 2014, https://greet.es.anl.gov/index.php?content=download1x</t>
    </r>
  </si>
  <si>
    <t>Jet Fuel = Kerosene-Type Jet Fuel</t>
  </si>
  <si>
    <t>Prices Accessed in O+G Journal: Feb. 2015. See tab 6.</t>
  </si>
  <si>
    <r>
      <rPr>
        <i/>
        <vertAlign val="superscript"/>
        <sz val="11"/>
        <color theme="1"/>
        <rFont val="Calibri"/>
        <family val="2"/>
        <scheme val="minor"/>
      </rPr>
      <t>2</t>
    </r>
    <r>
      <rPr>
        <i/>
        <sz val="11"/>
        <color theme="1"/>
        <rFont val="Calibri"/>
        <family val="2"/>
        <scheme val="minor"/>
      </rPr>
      <t>Source: EIA, Emissions of GHG in the U.S., DOE/EIA-0573(2001), pp. B16, B17</t>
    </r>
  </si>
  <si>
    <t>lb/gal</t>
  </si>
  <si>
    <r>
      <t>Asphalt</t>
    </r>
    <r>
      <rPr>
        <vertAlign val="superscript"/>
        <sz val="11"/>
        <color theme="1"/>
        <rFont val="Calibri"/>
        <family val="2"/>
        <scheme val="minor"/>
      </rPr>
      <t>2</t>
    </r>
  </si>
  <si>
    <t>Density for Volume conversion</t>
  </si>
  <si>
    <t>Yes</t>
  </si>
  <si>
    <t>No</t>
  </si>
  <si>
    <t>Please check OPGEE workbook Forties Special Case for Calculations</t>
  </si>
  <si>
    <t>Denmark Dansk Blend</t>
  </si>
  <si>
    <t>Table 1.2 - US Crude Pricing for February 2015 from Oil and Gas Journal</t>
  </si>
  <si>
    <r>
      <t xml:space="preserve">SECTION: </t>
    </r>
    <r>
      <rPr>
        <sz val="10"/>
        <color theme="1"/>
        <rFont val="Courier New"/>
        <family val="3"/>
      </rPr>
      <t>STATISTICS; Pg. 31</t>
    </r>
  </si>
  <si>
    <r>
      <t>$/bbl</t>
    </r>
    <r>
      <rPr>
        <sz val="10"/>
        <color theme="1"/>
        <rFont val="Courier New"/>
        <family val="3"/>
      </rPr>
      <t xml:space="preserve"> *</t>
    </r>
  </si>
  <si>
    <t>Alaska-North Slope 27°</t>
  </si>
  <si>
    <t>Light Louisiana Sweet</t>
  </si>
  <si>
    <t>California-Midway Sunset 13°</t>
  </si>
  <si>
    <t>California Buena Vista Hills 26°</t>
  </si>
  <si>
    <t>Wyoming Sweet</t>
  </si>
  <si>
    <t>East Texas Sweet</t>
  </si>
  <si>
    <t>West Texas Sour 34°</t>
  </si>
  <si>
    <t>Oklahoma Sweet</t>
  </si>
  <si>
    <t>Texas Upper Gulf Coast</t>
  </si>
  <si>
    <t>Michigan Sour</t>
  </si>
  <si>
    <t>Kansas Common</t>
  </si>
  <si>
    <t>North Dakota Sweet</t>
  </si>
  <si>
    <t>* Current major refiner's posted prices except N. Slope lags 2 months. 40° gravity crude unless differing gravity is shown. Source: Oil &amp; Gas Journal. Data available at PennEnergy Research Center.</t>
  </si>
  <si>
    <r>
      <t xml:space="preserve">LOAD-DATE: </t>
    </r>
    <r>
      <rPr>
        <sz val="10"/>
        <color theme="1"/>
        <rFont val="Courier New"/>
        <family val="3"/>
      </rPr>
      <t>March 14, 2015</t>
    </r>
  </si>
  <si>
    <r>
      <t xml:space="preserve">LANGUAGE: </t>
    </r>
    <r>
      <rPr>
        <sz val="10"/>
        <color theme="1"/>
        <rFont val="Courier New"/>
        <family val="3"/>
      </rPr>
      <t>ENGLISH</t>
    </r>
  </si>
  <si>
    <r>
      <t xml:space="preserve">PUBLICATION-TYPE: </t>
    </r>
    <r>
      <rPr>
        <sz val="10"/>
        <color theme="1"/>
        <rFont val="Courier New"/>
        <family val="3"/>
      </rPr>
      <t>Magazine</t>
    </r>
  </si>
  <si>
    <t>Copyright 2015 PennWell Publishing Company</t>
  </si>
  <si>
    <t>All Rights Reserved</t>
  </si>
  <si>
    <t>Table 2.2 - Monthly World Crude Prices for February 2015 from Oil and Gas Journal</t>
  </si>
  <si>
    <r>
      <t xml:space="preserve">SECTION: </t>
    </r>
    <r>
      <rPr>
        <sz val="10"/>
        <color theme="1"/>
        <rFont val="Courier New"/>
        <family val="3"/>
      </rPr>
      <t>STATISTICS; Pg. 26</t>
    </r>
  </si>
  <si>
    <r>
      <t xml:space="preserve">SECTION: </t>
    </r>
    <r>
      <rPr>
        <sz val="10"/>
        <color theme="1"/>
        <rFont val="Courier New"/>
        <family val="3"/>
      </rPr>
      <t>STATISTICS; Pg. 32</t>
    </r>
  </si>
  <si>
    <t>Wkly. avg.</t>
  </si>
  <si>
    <t xml:space="preserve">Mo. avg., </t>
  </si>
  <si>
    <t>Jan. -15</t>
  </si>
  <si>
    <t>Feb. -15</t>
  </si>
  <si>
    <t>Source: OPEC Monthly Oil Market Report. Data available at PennEnergy Research Center.</t>
  </si>
  <si>
    <r>
      <t xml:space="preserve">LOAD-DATE: </t>
    </r>
    <r>
      <rPr>
        <sz val="10"/>
        <color theme="1"/>
        <rFont val="Courier New"/>
        <family val="3"/>
      </rPr>
      <t>March 27, 2015</t>
    </r>
  </si>
  <si>
    <t>Copyright 2016 PennWell Publishing Company</t>
  </si>
  <si>
    <t>Reference Table 1.1 - GREET 2015, Lower Heating Values of Fuels</t>
  </si>
  <si>
    <t>Synthetic Crude Oils</t>
  </si>
  <si>
    <t>http://www.eia.gov/dnav/pet/hist/LeafHandler.ashx?n=PET&amp;s=EMA_EPPR_PTG_NUS_DPG&amp;f=M</t>
  </si>
  <si>
    <t>Used in Refinery. Not sold.</t>
  </si>
  <si>
    <t>Propane Spot Prices</t>
  </si>
  <si>
    <t>Notes:</t>
  </si>
  <si>
    <t>Based on Monthly February U.S. Residual Fuel Oil Retail Sales by Refiners</t>
  </si>
  <si>
    <t>$ Value Crude (February 2015)</t>
  </si>
  <si>
    <t>*Priced for UK Brent</t>
  </si>
  <si>
    <t>**Priced for UK Brent</t>
  </si>
  <si>
    <t>2014 Net Petcoke Use in Upgrading</t>
  </si>
  <si>
    <t>Fuel Type</t>
  </si>
  <si>
    <t>Heating Value</t>
  </si>
  <si>
    <t>CO2 Factor</t>
  </si>
  <si>
    <t>CH4 Factor</t>
  </si>
  <si>
    <t>N20 Factor</t>
  </si>
  <si>
    <t>Petroluem Products</t>
  </si>
  <si>
    <t>Distillate Fuel Oil No. 4</t>
  </si>
  <si>
    <t>mmBtu per gallon</t>
  </si>
  <si>
    <t>kgCO2 per mmBtu</t>
  </si>
  <si>
    <t>g CH4 per mmBtu</t>
  </si>
  <si>
    <t>g N2O per mmBtu</t>
  </si>
  <si>
    <t>g CH4 per gallon</t>
  </si>
  <si>
    <t>kg CO2 per gallon</t>
  </si>
  <si>
    <t>S ratio Actual ratio by weight</t>
  </si>
  <si>
    <t>Stationary Combustion Emission Factors</t>
  </si>
  <si>
    <t>g N2O per gallon</t>
  </si>
  <si>
    <t>Souce: Intergovernmental Panel on Climate Change (IPCC), Fourth Assessment
Report (AR4), 2007. See the source note to Table 9 for further explanation.</t>
  </si>
  <si>
    <t>Source Available Online Here.</t>
  </si>
  <si>
    <t>Reference Table 1.2 - EPA Emissions Factors for Greenhouse Gas Inventories</t>
  </si>
  <si>
    <t>Loss Factor</t>
  </si>
  <si>
    <t>kg CO2e/MJ Petroleum Products</t>
  </si>
  <si>
    <t>Algeria Hassi R'Mel</t>
  </si>
  <si>
    <t>Angola Takula</t>
  </si>
  <si>
    <t>Angola Girassol</t>
  </si>
  <si>
    <t>Angola Kuito</t>
  </si>
  <si>
    <t>Australia Cossack</t>
  </si>
  <si>
    <t>Azerbaijan Azeri</t>
  </si>
  <si>
    <t>Brazil Frade</t>
  </si>
  <si>
    <t>Brazil Lula</t>
  </si>
  <si>
    <t>Canada Midale (Southeast Saskatchewan)</t>
  </si>
  <si>
    <t>Canada Hibernia</t>
  </si>
  <si>
    <t>China Bozhong</t>
  </si>
  <si>
    <t>China Nanhai Light</t>
  </si>
  <si>
    <t>China QinHuangDao</t>
  </si>
  <si>
    <t>Colombia Cano Limon</t>
  </si>
  <si>
    <t>Colombia Cusiana</t>
  </si>
  <si>
    <t>Ecuador Sacha</t>
  </si>
  <si>
    <t>Indonesia Duri</t>
  </si>
  <si>
    <t>Indonesia Minas</t>
  </si>
  <si>
    <t>Iran Ardeshir</t>
  </si>
  <si>
    <t>Iran Marun</t>
  </si>
  <si>
    <t>Iraq Rumaila</t>
  </si>
  <si>
    <t>Iraq West Qurna-2</t>
  </si>
  <si>
    <t>Iraq Zubair</t>
  </si>
  <si>
    <t>Iraq Kirkuk</t>
  </si>
  <si>
    <t>Kazakhstan Tengiz</t>
  </si>
  <si>
    <t>Kuwait Burgan</t>
  </si>
  <si>
    <t>Kuwait Ratawi</t>
  </si>
  <si>
    <t>Libya Waha</t>
  </si>
  <si>
    <t>Mexico Chuc</t>
  </si>
  <si>
    <t>Mexico Cantarell</t>
  </si>
  <si>
    <t>Nigeria Agbami</t>
  </si>
  <si>
    <t>Nigeria Bonga</t>
  </si>
  <si>
    <t>Nigeria Bonny</t>
  </si>
  <si>
    <t>Nigeria Escravos Beach</t>
  </si>
  <si>
    <t>Nigeria Obagi</t>
  </si>
  <si>
    <t>Nigeria Pennington</t>
  </si>
  <si>
    <t>Norway Ekofisk</t>
  </si>
  <si>
    <t>Norway North Sea Skarv</t>
  </si>
  <si>
    <t>Qatar Dukhan</t>
  </si>
  <si>
    <t>Qatar Bul Hanine</t>
  </si>
  <si>
    <t>Russia Romashkinskoye</t>
  </si>
  <si>
    <t>Russia Samotlor</t>
  </si>
  <si>
    <t>Saudi Arabia Ghawar</t>
  </si>
  <si>
    <t>Saudi Arab Safaniya</t>
  </si>
  <si>
    <t>Saudi Arabia Zuluf</t>
  </si>
  <si>
    <t>UAE Fateh</t>
  </si>
  <si>
    <t>UAE Murban</t>
  </si>
  <si>
    <t>US Alaska North Slope</t>
  </si>
  <si>
    <t>US Bakken - Flaring</t>
  </si>
  <si>
    <t>US Bakken - No flaring</t>
  </si>
  <si>
    <t>US Eagle Ford - Black oil</t>
  </si>
  <si>
    <t>US Eagle Ford - Volatile oil</t>
  </si>
  <si>
    <t>US Eagle Ford - Condensate</t>
  </si>
  <si>
    <t>US East Texas Field</t>
  </si>
  <si>
    <t>US Lake Washington Field</t>
  </si>
  <si>
    <t>US Mars</t>
  </si>
  <si>
    <t>US Midway-Sunset</t>
  </si>
  <si>
    <t>US Salt Creek</t>
  </si>
  <si>
    <t>US WC</t>
  </si>
  <si>
    <t>US South Belridge</t>
  </si>
  <si>
    <t>US Thunder Horse</t>
  </si>
  <si>
    <t>US Yates</t>
  </si>
  <si>
    <t>US Wilmington-Duffy</t>
  </si>
  <si>
    <t>Venezuela Hamaca</t>
  </si>
  <si>
    <t xml:space="preserve">Venezuela Orinoco Oil Belt </t>
  </si>
  <si>
    <t>Venezuela Tia Juana</t>
  </si>
  <si>
    <t>UK Forties Average</t>
  </si>
  <si>
    <t>Russia Chayvo</t>
  </si>
  <si>
    <t>kg CO2e/barrel</t>
  </si>
  <si>
    <t>kg CO2e/MJ Crude Oil</t>
  </si>
  <si>
    <t>kg CO2e/2016 $ value products</t>
  </si>
  <si>
    <t>kg CO2e/2015 $ value products</t>
  </si>
  <si>
    <t>kg CO2e/2016 $ value crude oil</t>
  </si>
  <si>
    <t>kg CO2e/2015 $ value crude oil</t>
  </si>
  <si>
    <t>Price GHGs @$20/ton</t>
  </si>
  <si>
    <r>
      <t xml:space="preserve">Please check OPGEE special case workbook </t>
    </r>
    <r>
      <rPr>
        <b/>
        <u/>
        <sz val="10"/>
        <color rgb="FF8C1515"/>
        <rFont val="Arial"/>
        <family val="2"/>
      </rPr>
      <t>CHAYVO</t>
    </r>
    <r>
      <rPr>
        <b/>
        <sz val="10"/>
        <color rgb="FF8C1515"/>
        <rFont val="Arial"/>
        <family val="2"/>
      </rPr>
      <t xml:space="preserve"> for inputs and results calculations</t>
    </r>
  </si>
  <si>
    <r>
      <rPr>
        <b/>
        <u/>
        <sz val="10"/>
        <rFont val="Arial"/>
        <family val="2"/>
      </rPr>
      <t>Special Cases Start Here</t>
    </r>
    <r>
      <rPr>
        <b/>
        <sz val="10"/>
        <rFont val="Arial"/>
        <family val="2"/>
      </rPr>
      <t xml:space="preserve"> -----&gt;</t>
    </r>
  </si>
  <si>
    <t>Please check OPGEE special case workbook CHAYVO for results calculations</t>
  </si>
  <si>
    <t>Please check OPGEE special case workbook CANTARELL for results calculations</t>
  </si>
  <si>
    <t>Please check OPGEE special case workbook DANSK BLEND for results calculations</t>
  </si>
  <si>
    <t>Please check OPGEE special case workbook FORTIES AVERAGE for results calculations</t>
  </si>
  <si>
    <t>Please check OPGEE workbook DANSK BLEND Special Case for Calculations</t>
  </si>
  <si>
    <t>Please check OPGEE workbook CANTARELL Special Case for Calculations</t>
  </si>
  <si>
    <t>Please check OPGEE workbook CHAYVO Special Case for Calculations</t>
  </si>
  <si>
    <t>Petrochemicals and Asphalt ARE NOT Being Made</t>
  </si>
  <si>
    <t>Bombay High</t>
  </si>
  <si>
    <t>Merey Blend</t>
  </si>
  <si>
    <t>Please check OPGEE workbook Merey Special Case for Calculations</t>
  </si>
  <si>
    <t>India</t>
  </si>
  <si>
    <t>Oseberg</t>
  </si>
  <si>
    <t>Orinoco 60% / Santa Barbaros 40%</t>
  </si>
  <si>
    <t>Light Products (Gasoline, Diesel, Jet Fuel, LPG)</t>
  </si>
  <si>
    <t>Bombay High_COA</t>
  </si>
  <si>
    <t>Oseberg_Statoil</t>
  </si>
  <si>
    <t>Christina Lake_Crude Monitor</t>
  </si>
  <si>
    <t>United States - Midway-Sunset_Knovel</t>
  </si>
  <si>
    <t>Canada Cold Lake_Crude Monitor</t>
  </si>
  <si>
    <t>India - Bombay High_COA</t>
  </si>
  <si>
    <t>Norway - Oseberg_Statoil</t>
  </si>
  <si>
    <t>Please check OPGEE workbook MEREY Special Case for Calculations</t>
  </si>
  <si>
    <t>Please check OPGEE workbook FORTIES Special Case for Calculations</t>
  </si>
  <si>
    <t>Please check OPGEE workbook HAMACA Special Case for Calculations</t>
  </si>
  <si>
    <t>Please check OPGEE special case workbook Merey Special Case" for inputs &amp; how results are calculated</t>
  </si>
  <si>
    <t>Please check OPGEE special case workbook "Forties Special Case" for inputs &amp; how results are calculated</t>
  </si>
  <si>
    <t>Please check OPGEE special case workbook Dansk Blend for inputs and how results are calculated</t>
  </si>
  <si>
    <t>India Bombay High</t>
  </si>
  <si>
    <t>Norway Oseberg</t>
  </si>
  <si>
    <t>Canada Cold Lake</t>
  </si>
  <si>
    <t>Canada Foster Creek</t>
  </si>
  <si>
    <t>Canada Light Sweet SCO</t>
  </si>
  <si>
    <t>Canada Medium Sweet SCO</t>
  </si>
  <si>
    <t>Venezuela Merey Blend</t>
  </si>
  <si>
    <t>Condensate</t>
  </si>
  <si>
    <t>Field 8</t>
  </si>
  <si>
    <t>Denmark - North Sea Dansk Blend_Statoil</t>
  </si>
  <si>
    <t>Assay Name</t>
  </si>
  <si>
    <t>Depleted</t>
  </si>
  <si>
    <t xml:space="preserve">Flaring, Venting and Fugitives, Pumping, Refinery heat, </t>
  </si>
  <si>
    <t xml:space="preserve">Venting and Fugitives, </t>
  </si>
  <si>
    <t>Petcoke,Refinery heat, Refinery hydrogen</t>
  </si>
  <si>
    <t>Venting and Fugitives, Refinery heat, Refinery hydrogen</t>
  </si>
  <si>
    <t>Venting and Fugitives, Petcoke,Refinery heat, Refinery hydrogen</t>
  </si>
  <si>
    <t xml:space="preserve">Flaring, </t>
  </si>
  <si>
    <t xml:space="preserve">Land Use, </t>
  </si>
  <si>
    <t xml:space="preserve">Pumping, </t>
  </si>
  <si>
    <t xml:space="preserve">Flaring, Land Use, </t>
  </si>
  <si>
    <t xml:space="preserve">Flaring, Venting and Fugitives, Pumping, </t>
  </si>
  <si>
    <t>Land Use, Steam, Petcoke,Refinery heat, Refinery hydrogen</t>
  </si>
  <si>
    <t xml:space="preserve">Flaring, Land Use, Pumping, </t>
  </si>
  <si>
    <t>Flaring, Refinery heat, Refinery hydrogen</t>
  </si>
  <si>
    <t xml:space="preserve">Refinery heat, </t>
  </si>
  <si>
    <t>Refinery hydrogen</t>
  </si>
  <si>
    <t xml:space="preserve">Venting and Fugitives, Pumping, </t>
  </si>
  <si>
    <t xml:space="preserve">Flaring, Land Use, Venting and Fugitives, </t>
  </si>
  <si>
    <t xml:space="preserve">Land Use, Venting and Fugitives, </t>
  </si>
  <si>
    <t>Flaring, Pumping, Refinery hydrogen</t>
  </si>
  <si>
    <t>Refinery heat, Refinery hydrogen</t>
  </si>
  <si>
    <t xml:space="preserve">Flaring, Venting and Fugitives, Refinery heat, </t>
  </si>
  <si>
    <t>Steam, Refinery hydrogen</t>
  </si>
  <si>
    <t xml:space="preserve">Land Use, Pumping, </t>
  </si>
  <si>
    <t xml:space="preserve">Land Use, Venting and Fugitives, Pumping, </t>
  </si>
  <si>
    <t>Steam, Petcoke,Refinery heat, Refinery hydrogen</t>
  </si>
  <si>
    <t>Pumping, Petcoke,Refinery heat, Refinery hydrogen</t>
  </si>
  <si>
    <t>Land Use, Steam, Refinery heat, Refinery hydrogen</t>
  </si>
  <si>
    <t>Land Use, Upgrading,Petcoke,</t>
  </si>
  <si>
    <t>Land Use, Upgrading,Petcoke,Refinery heat, Refinery hydrogen</t>
  </si>
  <si>
    <t xml:space="preserve">Flaring, Venting and Fugitives, </t>
  </si>
  <si>
    <t>Pumping, Refinery heat, Refinery hydrogen</t>
  </si>
  <si>
    <t>Land Use, Steam, Venting and Fugitives, Pumping, Petcoke,Refinery heat, Refinery hydrogen</t>
  </si>
  <si>
    <t>Land Use, Petcoke,</t>
  </si>
  <si>
    <t>Field location (Country)</t>
  </si>
  <si>
    <t>Foster creek</t>
  </si>
  <si>
    <t>Forties</t>
  </si>
  <si>
    <t xml:space="preserve">Flaring </t>
  </si>
  <si>
    <t>Land Use</t>
  </si>
  <si>
    <t>Venting</t>
  </si>
  <si>
    <t>Fugitives</t>
  </si>
  <si>
    <t>Venting and Fugitives</t>
  </si>
  <si>
    <t>Pumping (Downhole, water reinjection, water flooding)</t>
  </si>
  <si>
    <t>Petcoke combustion</t>
  </si>
  <si>
    <t>Refinery heat</t>
  </si>
  <si>
    <t>Drivers: Absolute</t>
  </si>
  <si>
    <t>Drivers: Relative to stage</t>
  </si>
  <si>
    <t>Drivers: Relative to total</t>
  </si>
  <si>
    <t xml:space="preserve">Venting and Fugitives, Refinery heat, </t>
  </si>
  <si>
    <t>Petcoke, Refinery hydrogen</t>
  </si>
  <si>
    <t>Venting and Fugitives, Petcoke, Refinery hydrogen</t>
  </si>
  <si>
    <t xml:space="preserve">Flaring, Refinery heat, </t>
  </si>
  <si>
    <t>Land Use, Steam, Petcoke, Refinery hydrogen</t>
  </si>
  <si>
    <t xml:space="preserve">Pumping, Refinery heat, </t>
  </si>
  <si>
    <t>Flaring, Refinery hydrogen</t>
  </si>
  <si>
    <t>Venting and Fugitives, Refinery hydrogen</t>
  </si>
  <si>
    <t xml:space="preserve">Land Use, Pumping, Refinery heat, </t>
  </si>
  <si>
    <t xml:space="preserve">Land Use, Venting and Fugitives, Refinery heat, </t>
  </si>
  <si>
    <t xml:space="preserve">Flaring, Land Use, Refinery heat, </t>
  </si>
  <si>
    <t xml:space="preserve">Flaring, Land Use, Venting and Fugitives, Refinery heat, </t>
  </si>
  <si>
    <t xml:space="preserve">Steam, </t>
  </si>
  <si>
    <t xml:space="preserve">Land Use, Venting and Fugitives, Pumping, Refinery heat, </t>
  </si>
  <si>
    <t>Steam, Petcoke, Refinery hydrogen</t>
  </si>
  <si>
    <t>Pumping, Petcoke, Refinery hydrogen</t>
  </si>
  <si>
    <t>Land Use, Steam, Refinery hydrogen</t>
  </si>
  <si>
    <t xml:space="preserve">Upgrading, Petcoke, Refinery heat, </t>
  </si>
  <si>
    <t>Upgrading, Petcoke, Refinery hydrogen</t>
  </si>
  <si>
    <t>Pumping, Refinery hydrogen</t>
  </si>
  <si>
    <t>Land Use, Steam, Pumping, Petcoke, Refinery hydrogen</t>
  </si>
  <si>
    <t xml:space="preserve">Land Use, Petcoke, </t>
  </si>
  <si>
    <t>Petcoke, Refinery heat, Refinery hydrogen</t>
  </si>
  <si>
    <t>Land Use, Steam, Petcoke, Refinery heat, Refinery hydrogen</t>
  </si>
  <si>
    <t>Steam, Petcoke, Refinery heat, Refinery hydrogen</t>
  </si>
  <si>
    <t>Pumping, Petcoke, Refinery heat, Refinery hydrogen</t>
  </si>
  <si>
    <t>% total</t>
  </si>
  <si>
    <t>Nanhai Light (Huizhou 21-1)</t>
  </si>
  <si>
    <t xml:space="preserve">Note: Emissions drivers are assigned to a particular oil when the percentage contribution of a particular process to an oil's total emissions is in the top quartile of the OCI sample. </t>
  </si>
  <si>
    <t>Flaring</t>
  </si>
  <si>
    <t>Land use</t>
  </si>
  <si>
    <t>Pumping</t>
  </si>
  <si>
    <t>Venting and fugitives</t>
  </si>
  <si>
    <t>75th percentile: relative contribution to total emissions</t>
  </si>
  <si>
    <t>Emissions drivers</t>
  </si>
  <si>
    <t xml:space="preserve">Land Use, Upgrading, Petcoke, </t>
  </si>
  <si>
    <t>Overall Crude Category</t>
  </si>
  <si>
    <t>Related oils</t>
  </si>
  <si>
    <t>US West Texas Intermediate</t>
  </si>
  <si>
    <t>US Spraberry</t>
  </si>
  <si>
    <t>Wilmington</t>
  </si>
  <si>
    <t>carbon tax calculator</t>
  </si>
  <si>
    <t>Per Ton</t>
  </si>
  <si>
    <t>Per Metric Ton (Tonne)</t>
  </si>
  <si>
    <t>Norway Skarv</t>
  </si>
  <si>
    <t>Saudi Arabia Safaniya</t>
  </si>
  <si>
    <t>USA Alaska North Slope</t>
  </si>
  <si>
    <t>USA Bakken - Flaring</t>
  </si>
  <si>
    <t>USA Bakken - No flaring</t>
  </si>
  <si>
    <t>USA Eagle Ford - Black oil</t>
  </si>
  <si>
    <t>USA Eagle Ford - Volatile oil</t>
  </si>
  <si>
    <t>USA Eagle Ford - Condensate</t>
  </si>
  <si>
    <t>USA East Texas Field</t>
  </si>
  <si>
    <t>USA Lake Washington Field</t>
  </si>
  <si>
    <t>USA Mars</t>
  </si>
  <si>
    <t>USA Midway-Sunset</t>
  </si>
  <si>
    <t>USA Salt Creek</t>
  </si>
  <si>
    <t>USA South Belridge</t>
  </si>
  <si>
    <t>USA Thunder Horse</t>
  </si>
  <si>
    <t>USA WC</t>
  </si>
  <si>
    <t>USA Wilmington</t>
  </si>
  <si>
    <t>USA Yates</t>
  </si>
  <si>
    <t>Canada Cold Lake Dilbit</t>
  </si>
  <si>
    <t>Canada Foster Creek Dilbit</t>
  </si>
  <si>
    <t>Venezuela Hamaca SCO</t>
  </si>
  <si>
    <t>per ton</t>
  </si>
  <si>
    <r>
      <t>$ CO</t>
    </r>
    <r>
      <rPr>
        <b/>
        <vertAlign val="subscript"/>
        <sz val="10"/>
        <rFont val="Arial"/>
        <family val="2"/>
      </rPr>
      <t>2e</t>
    </r>
  </si>
  <si>
    <r>
      <t>$ CO</t>
    </r>
    <r>
      <rPr>
        <b/>
        <vertAlign val="subscript"/>
        <sz val="10"/>
        <rFont val="Arial"/>
        <family val="2"/>
      </rPr>
      <t xml:space="preserve">2 </t>
    </r>
  </si>
  <si>
    <t>per metric ton</t>
  </si>
  <si>
    <r>
      <t>Carbon Tax: $ per metric ton CO</t>
    </r>
    <r>
      <rPr>
        <b/>
        <vertAlign val="subscript"/>
        <sz val="10"/>
        <rFont val="Arial"/>
        <family val="2"/>
      </rPr>
      <t>2 e</t>
    </r>
  </si>
  <si>
    <t>$ CO2e / metric ton</t>
  </si>
  <si>
    <t>Watery Oil: Water-to-Oil Ratio (bbl water/bbl oil)</t>
  </si>
  <si>
    <t>Cold Lake CSS</t>
  </si>
  <si>
    <t>Athabasca DC</t>
  </si>
  <si>
    <t>Athabasca FC-HC</t>
  </si>
  <si>
    <t>Alberta Energy Regulator ST39-2014/Oil and Gas Journal vol 96 issue 42</t>
  </si>
  <si>
    <t>Note: For Hamaca calculations, see Figure 1: http://www.ogj.com/articles/print/volume-96/issue-42/in-this-issue/general-interest/upgrading-and-refining-essential-parts-of-orinoco-development.html</t>
  </si>
  <si>
    <t>Russia &amp; Eurasia</t>
  </si>
  <si>
    <t>Forties Blend</t>
  </si>
  <si>
    <t>g CO2 eq./USD Value of Products</t>
  </si>
  <si>
    <t>gCO2eq / USD Value Crude</t>
  </si>
  <si>
    <t xml:space="preserve">  </t>
  </si>
  <si>
    <t>g CO2 eq./MJ Products</t>
  </si>
  <si>
    <t>FINAL RESULT - SLIDER IN ROW 1030</t>
  </si>
  <si>
    <t>Aboozar</t>
  </si>
  <si>
    <t>Bbls/Day</t>
  </si>
  <si>
    <t>Column1</t>
  </si>
  <si>
    <t>Column2</t>
  </si>
  <si>
    <t>US Wilmington</t>
  </si>
  <si>
    <t>UK Forties Blend</t>
  </si>
  <si>
    <t>Eagle Ford - Black Oil Zone</t>
  </si>
  <si>
    <t>Eagle Ford - Volatile Oil Zone</t>
  </si>
  <si>
    <t>Eagle Ford - Condensate Zone</t>
  </si>
  <si>
    <t>Canada Cold Lake CSS Dilbit</t>
  </si>
  <si>
    <t>Canada Cold Lake SAGD Dilbit</t>
  </si>
  <si>
    <t>Canada Athabasca DC SCO</t>
  </si>
  <si>
    <t>Canada Athabasca FC-HC SCO</t>
  </si>
  <si>
    <t>Iran Aboozar</t>
  </si>
  <si>
    <t>US Eagle Ford - Black Oil Zone</t>
  </si>
  <si>
    <t>US Eagle Ford - Volatile Oil Zone</t>
  </si>
  <si>
    <t>US Eagle Ford - Condensate Zone</t>
  </si>
  <si>
    <r>
      <t xml:space="preserve">Source: PRELIM's Assay Inventory - </t>
    </r>
    <r>
      <rPr>
        <b/>
        <u/>
        <sz val="12"/>
        <color theme="0"/>
        <rFont val="Arial"/>
        <family val="2"/>
      </rPr>
      <t>DEFAULT:</t>
    </r>
    <r>
      <rPr>
        <u/>
        <sz val="12"/>
        <color theme="0"/>
        <rFont val="Arial"/>
        <family val="2"/>
      </rPr>
      <t xml:space="preserve"> Producing - LPG; Not Producing - Asphalt/Petrochemicals</t>
    </r>
  </si>
  <si>
    <t>DEFAULT REFINERY RUN</t>
  </si>
  <si>
    <t>Refined Process Transport to End Users- LPG ON; ASPHALT/PETROCHEMICALS OFF</t>
  </si>
  <si>
    <t>Default Combustion Emission Results - LPG ON; ASPHALT/PETROCHEMICALS OFF</t>
  </si>
  <si>
    <t xml:space="preserve"> TOTAL LIFE-CYCLE EMISSIONS - LPG ON; ASPHALT/PETROCHEMICALS OFF</t>
  </si>
  <si>
    <t>Barrels per day (PRELIM)</t>
  </si>
  <si>
    <t>OPGEE Data Quality</t>
  </si>
  <si>
    <t>PRELIM Data Quality</t>
  </si>
  <si>
    <t>OPEM Data Quality</t>
  </si>
  <si>
    <t>Lower Heating Values</t>
  </si>
  <si>
    <t>MJ product/bbl product</t>
  </si>
  <si>
    <t>MJProduct/metric ton</t>
  </si>
  <si>
    <t>MJProduct/bbl product</t>
  </si>
  <si>
    <t>MJ product/kg</t>
  </si>
  <si>
    <t>Absolute Emissions Icons</t>
  </si>
  <si>
    <t>Iraq West Qurna</t>
  </si>
  <si>
    <t>Refinery exception</t>
  </si>
  <si>
    <t>Eagle Ford Ultralight_Platts</t>
  </si>
  <si>
    <t>Eagle Ford Ultralight_Platts for Eagle Ford Black Oil</t>
  </si>
  <si>
    <t>Margham Light_Ceric Emir proxy Eagleford Volatile</t>
  </si>
  <si>
    <t>ID</t>
  </si>
  <si>
    <t>1. Representativeness</t>
  </si>
  <si>
    <t>2. Vintage</t>
  </si>
  <si>
    <t>3. Transparency</t>
  </si>
  <si>
    <t xml:space="preserve">4.1 OPGEE Primary Parameters </t>
  </si>
  <si>
    <t xml:space="preserve">4.2 OPGEE Secondary Parameters </t>
  </si>
  <si>
    <t>5. Availability of flaring data</t>
  </si>
  <si>
    <t>score Criterion 1</t>
  </si>
  <si>
    <t>score Criterion 2</t>
  </si>
  <si>
    <t>score Criterion 3</t>
  </si>
  <si>
    <t>score Criterion 4.1</t>
  </si>
  <si>
    <t>score Criterion 4.2</t>
  </si>
  <si>
    <t>weighted of criterion 4.1 and 4.2</t>
  </si>
  <si>
    <t>score Criterion 5</t>
  </si>
  <si>
    <t>Total Score
All criteria same weight</t>
  </si>
  <si>
    <t>Overall Quality Level</t>
  </si>
  <si>
    <t>Assay or field data selected from several samples</t>
  </si>
  <si>
    <t>Assay and field data are recent (e.g.,last 10 years?)</t>
  </si>
  <si>
    <t>Exceeds Quality Requirements</t>
  </si>
  <si>
    <t>Assay and field data represented by one sample</t>
  </si>
  <si>
    <t>Full set publicly data</t>
  </si>
  <si>
    <t>Meets Minimum Requirements</t>
  </si>
  <si>
    <t>Assay or field data are aging (e.g.,last 10 to 30 years?)</t>
  </si>
  <si>
    <t>Frade_Chevron</t>
  </si>
  <si>
    <t>Assay and field data required to be updated (e.g.,&gt;30 years?)</t>
  </si>
  <si>
    <t>Ful set publicly data</t>
  </si>
  <si>
    <t>Several data sources</t>
  </si>
  <si>
    <t>OCI Acceptable Criteria</t>
  </si>
  <si>
    <t xml:space="preserve">Overall Evaluation </t>
  </si>
  <si>
    <t>Score</t>
  </si>
  <si>
    <t>Expected Impact on Results as crude differentiation*</t>
  </si>
  <si>
    <t>Moderate</t>
  </si>
  <si>
    <t>OCI Levels of Data Quality</t>
  </si>
  <si>
    <t>Below Mininum Quality Requirements</t>
  </si>
  <si>
    <t>Data Quality Element</t>
  </si>
  <si>
    <t>Criteria
       Indicator</t>
  </si>
  <si>
    <t>Reliability and reproducibiltiy</t>
  </si>
  <si>
    <t>Consistency and Completeness</t>
  </si>
  <si>
    <t>TBP number of cuts equal or &gt; PRELIM</t>
  </si>
  <si>
    <t>TBP number of cuts &lt; PRELIM</t>
  </si>
  <si>
    <t>Hydrogen content in fractions is included</t>
  </si>
  <si>
    <t>Hydrogen content in fractions is not included but H2 whole crude is</t>
  </si>
  <si>
    <t>No Hydrogen data</t>
  </si>
  <si>
    <t>CR data is included</t>
  </si>
  <si>
    <t>CR data is not included</t>
  </si>
  <si>
    <t>Accuracy</t>
  </si>
  <si>
    <t>Heavy and medium crudes (medium and deep conversion)</t>
  </si>
  <si>
    <t>Light crudes (hydroskiming)</t>
  </si>
  <si>
    <t xml:space="preserve">Heavy and medium crudes </t>
  </si>
  <si>
    <t xml:space="preserve">Light crudes </t>
  </si>
  <si>
    <t>Field data selected from several samples</t>
  </si>
  <si>
    <t>Field data represented by one sample</t>
  </si>
  <si>
    <t>Government dataset or tech lit</t>
  </si>
  <si>
    <t xml:space="preserve">     Other private data source or web references</t>
  </si>
  <si>
    <t>Default for OPGEE model (no data)</t>
  </si>
  <si>
    <t>4.1 OPGEE Primary Parameters (66.67% weight factor)</t>
  </si>
  <si>
    <t xml:space="preserve">     If all parameters exist </t>
  </si>
  <si>
    <t xml:space="preserve">     If one parameter is missed</t>
  </si>
  <si>
    <t xml:space="preserve">     If more than one parameter is missed </t>
  </si>
  <si>
    <t>4.2. OPGEE Secondary Parameters (33.33% weight factor)</t>
  </si>
  <si>
    <t>Data available from both satellite and reporting, and magnitudes of reported and measured agree within 25% absolute deviation</t>
  </si>
  <si>
    <t>Data available from either satellite or reporting</t>
  </si>
  <si>
    <t>No information available about flaring</t>
  </si>
  <si>
    <t>OPGEE</t>
  </si>
  <si>
    <t>PRELIM</t>
  </si>
  <si>
    <t>Representativeness</t>
  </si>
  <si>
    <t>Vintage</t>
  </si>
  <si>
    <t>Transparency</t>
  </si>
  <si>
    <t>Certainty in applicable refinery configuration</t>
  </si>
  <si>
    <t>PRELIM hydrogen modelling aproach impact</t>
  </si>
  <si>
    <t>score Criteria 1</t>
  </si>
  <si>
    <t>score Criteria 2</t>
  </si>
  <si>
    <t>score Criteria 3</t>
  </si>
  <si>
    <t>score Criteria 6</t>
  </si>
  <si>
    <t>OPEM</t>
  </si>
  <si>
    <t>U.S. Texas Spraberry</t>
  </si>
  <si>
    <t>Christina Lake</t>
  </si>
  <si>
    <t>PRELIM Minimun Assay Data Transformations TBP</t>
  </si>
  <si>
    <t>PRELIM Minimun Assay Data Transformations CR</t>
  </si>
  <si>
    <t>score Criteria 4.1</t>
  </si>
  <si>
    <t>score Criteria 4.2</t>
  </si>
  <si>
    <t>score Criteria 4.3</t>
  </si>
  <si>
    <t>score Criteria 5</t>
  </si>
  <si>
    <t>Assay data have been reviewed and prepared by experts (accepted quality within commercial/market intelligence groups)</t>
  </si>
  <si>
    <t>Assay data are recent (e.g.,last 10 years)</t>
  </si>
  <si>
    <t>The source is a public data set or peer-reviewed technical literature</t>
  </si>
  <si>
    <t>Assay data are aging (e.g.,last 10 to 30 years)</t>
  </si>
  <si>
    <t xml:space="preserve">Assay data represented by one sample, proxy assay, and/or assay without information about sampling/data collection methods </t>
  </si>
  <si>
    <t>Nanhai Light_Chevron</t>
  </si>
  <si>
    <t>Assay data required to be updated (e.g.,&gt;30 years)- Proxy assay</t>
  </si>
  <si>
    <t>Assay is a proxy or data required to be updated (e.g.,&gt;30 years)</t>
  </si>
  <si>
    <t>Several data sources validated with private information - Proxy assay</t>
  </si>
  <si>
    <t>Hydrogen content in fractions is not included but hydrogen content of the whole crude is</t>
  </si>
  <si>
    <t>Statoil Snohvit Condensate proxy for Eagle Ford</t>
  </si>
  <si>
    <t>Midway-Sunset_Knovel</t>
  </si>
  <si>
    <t>Assay data selected from several published samples</t>
  </si>
  <si>
    <t>The source is a private data source (uncommon) or a web reference (due to uncertain provenace of general web data)</t>
  </si>
  <si>
    <t>4. PRELIM minimum assay data transformations</t>
  </si>
  <si>
    <t>4.1 True Boiling Point</t>
  </si>
  <si>
    <t xml:space="preserve">4.2 Hydrogen </t>
  </si>
  <si>
    <t>4.3 Carbon Residue</t>
  </si>
  <si>
    <t>5. Certainty in applicable refinery configuration</t>
  </si>
  <si>
    <t>6. PRELIM hydrogen modelling approach impact</t>
  </si>
  <si>
    <t>3. Transparency and validity</t>
  </si>
  <si>
    <t>SCO,Sw,L</t>
  </si>
  <si>
    <t>SYN, SSB</t>
  </si>
  <si>
    <t>Canada Athabasca SAGD Dilbit</t>
  </si>
  <si>
    <t>China Qinhuangdao</t>
  </si>
  <si>
    <t>United Arab Emirates Fateh</t>
  </si>
  <si>
    <t>United Arab Emirates Murban</t>
  </si>
  <si>
    <t>U.S.  Alaska North Slope</t>
  </si>
  <si>
    <t>U.S.  East Texas Field</t>
  </si>
  <si>
    <t>U.S. Louisiana Lake Washington Field</t>
  </si>
  <si>
    <t>U.S. Gulf Mars</t>
  </si>
  <si>
    <t>U.S. Wyoming Salt Creek</t>
  </si>
  <si>
    <t>U.S. California South Belridge</t>
  </si>
  <si>
    <t>U.S. Gulf Thunder Horse</t>
  </si>
  <si>
    <t>U.S. Wyoming WC</t>
  </si>
  <si>
    <t>U.S. California Wilmington</t>
  </si>
  <si>
    <t>U.S. Texas Yates</t>
  </si>
  <si>
    <t>QinHuangDao</t>
  </si>
  <si>
    <t>West Qurna-2</t>
  </si>
  <si>
    <t>Christina Lake SAGD</t>
  </si>
  <si>
    <t xml:space="preserve">Foster Creek </t>
  </si>
  <si>
    <t>PRELIM Minimun Assay Data Transformations H2</t>
  </si>
  <si>
    <t>Margham Light_COA proxy Eagleford Volatile</t>
  </si>
  <si>
    <t>Colombia Caño Limón</t>
  </si>
  <si>
    <t>U.S. California Midway Sunset</t>
  </si>
  <si>
    <t>Margham Light_COA</t>
  </si>
  <si>
    <t xml:space="preserve">Land Use, Steam, Petcoke, </t>
  </si>
  <si>
    <t>Land Use, Upgrading, Petcoke, Refinery heat, Refinery hydrogen</t>
  </si>
  <si>
    <t xml:space="preserve">Petcoke, </t>
  </si>
  <si>
    <t>Land Use, Steam, Venting and Fugitives, Pumping, Refinery heat, Refinery hydrogen</t>
  </si>
  <si>
    <t>U.S. Texas Eagle Ford Black Oil Zone</t>
  </si>
  <si>
    <t>U.S. Texas Eagle Ford Volatile Oil Zone</t>
  </si>
  <si>
    <t>U.S. Texas Eagle Ford Condensate Zone</t>
  </si>
  <si>
    <t>U.S. Bakken No Flare</t>
  </si>
  <si>
    <t>U.S. Bakken Flare</t>
  </si>
  <si>
    <t>Algeria Hassi R’Mel</t>
  </si>
  <si>
    <t>West texas intermediate_Stratiev</t>
  </si>
  <si>
    <t>Cabinda_Stratiev</t>
  </si>
  <si>
    <t>Cano Limon_Stratiev</t>
  </si>
  <si>
    <t>Oriente_Stratiev</t>
  </si>
  <si>
    <t>Isthmus_Stratiev</t>
  </si>
  <si>
    <t xml:space="preserve"> Russian Export Blend_Stratiev</t>
  </si>
  <si>
    <t>Arab Light_Stratiev</t>
  </si>
  <si>
    <t>Arab Heavy_Stratiev</t>
  </si>
  <si>
    <t>Arab Medium_Stratiev</t>
  </si>
  <si>
    <t xml:space="preserve"> Louisiana light sweet_Stratiev</t>
  </si>
  <si>
    <t>West texas sour_Stratiev</t>
  </si>
  <si>
    <t>Venezuela Tia Juana_Stratiev</t>
  </si>
  <si>
    <t>MAYA_Stratiev</t>
  </si>
  <si>
    <t>Angola_Cabinda_Stratiev</t>
  </si>
  <si>
    <t>West texas intermediate_Stratiev PROXY for Eagle Ford Black Oil</t>
  </si>
  <si>
    <t>Colombia - Cano Limon_Stratiev</t>
  </si>
  <si>
    <t>Ecuador - Oriente_Stratiev</t>
  </si>
  <si>
    <t>Mexico Isthmus_Stratiev</t>
  </si>
  <si>
    <t>Russia - Russia Export Blend_Stratiev</t>
  </si>
  <si>
    <t>Saudi Arabia - Arab Light_Stratiev</t>
  </si>
  <si>
    <t>Saudi Arabia - Arab Heavy_Stratiev</t>
  </si>
  <si>
    <t>Saudi Arabia - Arab Medium_Stratiev</t>
  </si>
  <si>
    <t>United States - Louisiana light sweet_Stratiev</t>
  </si>
  <si>
    <t>United States - West texas intermediate_Stratiev</t>
  </si>
  <si>
    <t>United States - West texas sour_Stratiev</t>
  </si>
  <si>
    <t>Venezuela - Tia Juana_Stratiev</t>
  </si>
  <si>
    <t>Mexico - MAYA_Stratiev</t>
  </si>
  <si>
    <t>Azeri Light_Chevron</t>
  </si>
  <si>
    <t>Azerbaijan - Azeri Light_Chevron</t>
  </si>
  <si>
    <t>Bbls/day2</t>
  </si>
  <si>
    <r>
      <t>Source: API &lt; 46 Schmidt (1985)</t>
    </r>
    <r>
      <rPr>
        <i/>
        <sz val="12"/>
        <color theme="0" tint="-0.34998626667073579"/>
        <rFont val="Helvetica"/>
        <family val="2"/>
      </rPr>
      <t xml:space="preserve"> Fuel Oil Manual, </t>
    </r>
    <r>
      <rPr>
        <sz val="12"/>
        <color theme="0" tint="-0.34998626667073579"/>
        <rFont val="Helvetica"/>
        <family val="2"/>
      </rPr>
      <t>API &gt; 45 John Jechura (2016) http://inside.mines.edu/~jjechura/Refining/02_Feedstocks_&amp;_Products.pdf</t>
    </r>
  </si>
  <si>
    <t>Note(s): Correlations relating crude oil energy density as a function of API gravity. For API &gt; 45, the function from slide 102 of Jechura was converted from Btu/lb using the density of the OCI crudes with the respective gravities, which you can find on the "PRELIM Crude Oil Assays" tab</t>
  </si>
  <si>
    <t>Spraberry</t>
  </si>
  <si>
    <t>Tons PC/Year</t>
  </si>
  <si>
    <t>2014  Petcoke Produced (ton)</t>
  </si>
  <si>
    <t>2007 Petcoke Produced (ton)</t>
  </si>
  <si>
    <t>2014 Petcoke produced (short ton)</t>
  </si>
  <si>
    <t>Petcoke Produced (Short ton/Bbl SCO)</t>
  </si>
  <si>
    <t>Petroluem Coke (Short tons/bbl Syncrude SCO)</t>
  </si>
  <si>
    <t>Petcoke produced (Ton/bbl bitumen)</t>
  </si>
  <si>
    <t>Petcoke produced (Ton/Bbl SCO)</t>
  </si>
  <si>
    <t>Petroluem Coke (Btu LHV/short ton)</t>
  </si>
  <si>
    <t>Athabasca DC SCO</t>
  </si>
  <si>
    <t>Athabasca FC-HC SCO</t>
  </si>
  <si>
    <r>
      <t>SECTION: </t>
    </r>
    <r>
      <rPr>
        <sz val="10"/>
        <color rgb="FF000000"/>
        <rFont val="Courier New"/>
        <family val="3"/>
      </rPr>
      <t>STATISTICS; Pg. 25</t>
    </r>
  </si>
  <si>
    <t>Wkly. avg. 07-08-16</t>
  </si>
  <si>
    <t>Average of NY Harbor/LA RBOB February 2015 Spot Prices</t>
  </si>
  <si>
    <t>http://www.eia.gov/dnav/pet/pet_pri_spt_s1_m.htm</t>
  </si>
  <si>
    <t>US Gulf Coast Spot Price February 2015</t>
  </si>
  <si>
    <t>Average of NY Harbor/LA RBOB April 2016 Prices</t>
  </si>
  <si>
    <t>US Gulf Coast Monthly Price April 2016</t>
  </si>
  <si>
    <t>NY Harbor April 2016</t>
  </si>
  <si>
    <t>No. 2 Heating Oil April 2016</t>
  </si>
  <si>
    <t>U.S. Residual Fuel Oil Retail Sales by Refiners April 2016</t>
  </si>
  <si>
    <t>Propane April 2016</t>
  </si>
  <si>
    <t>Prices for April 2016 accessed July 19, 2016</t>
  </si>
  <si>
    <t>http://www.eia.gov/dnav/pet/hist/LeafHandler.ashx?n=PET&amp;s=EER_EPJK_PF4_RGC_DPG&amp;f=M</t>
  </si>
  <si>
    <t>NY Harbor February 2015</t>
  </si>
  <si>
    <t>http://www.eia.gov/dnav/pet/hist/LeafHandler.ashx?n=PET&amp;s=EER_EPD2DXL0_PF4_Y35NY_DPG&amp;f=M</t>
  </si>
  <si>
    <t>http://www.eia.gov/dnav/pet/hist/LeafHandler.ashx?n=pet&amp;s=eer_epd2f_pf4_y35ny_dpg&amp;f=m</t>
  </si>
  <si>
    <t>No. 2 Heating Oil February 2015</t>
  </si>
  <si>
    <t>http://www.eia.gov/electricity/monthly/epm_table_grapher.cfm?t=epmt_4_12_a</t>
  </si>
  <si>
    <t>Average Cost of Petroleum Coke Delivered for Electricity Generation (U.S. Total - Electric Utilities) April 2016</t>
  </si>
  <si>
    <t>Ton to Short Ton Conversion Rate</t>
  </si>
  <si>
    <t>http://www.eia.gov/electricity/monthly/current_year/april2015.pdf</t>
  </si>
  <si>
    <t>Average Cost of Petroleum Coke Delivered for Electricity Generation (U.S. Total - Electric Utilities) February 2015</t>
  </si>
  <si>
    <t>Prices for February 2015</t>
  </si>
  <si>
    <t>http://www.eia.gov/dnav/pet/hist/LeafHandler.ashx?n=pet&amp;s=eer_epllpa_pf4_y44mb_dpg&amp;f=m</t>
  </si>
  <si>
    <t>$ Value Crude (April 2016)</t>
  </si>
  <si>
    <t>Prices in O+G Journal: April 2016. See tab 6.</t>
  </si>
  <si>
    <t>Table 1.1 - US Crude Pricing for April 2016 from Oil and Gas Journal</t>
  </si>
  <si>
    <t>Table 2.1 - Monthly World Crude Prices for April 2016 from Oil and Gas Journal</t>
  </si>
  <si>
    <t>Azerbaijan Azeri Light</t>
  </si>
  <si>
    <t>Emissions factor represents a wide range of product examples</t>
  </si>
  <si>
    <t>Emissions factors have some variability across examples of this product</t>
  </si>
  <si>
    <t>Emissions factors vary widely across examples of this product</t>
  </si>
  <si>
    <t>2. Transparency and validity</t>
  </si>
  <si>
    <t>Several data sources validated with private information</t>
  </si>
  <si>
    <t>3. OPEM alignment with PRELIM and OPGEE</t>
  </si>
  <si>
    <t>3.1 Conversion factors in calculations</t>
  </si>
  <si>
    <t>4. Combustion efficiency</t>
  </si>
  <si>
    <t>End-use combustion efficiency falls within narrow range</t>
  </si>
  <si>
    <t>End-use combustion efficiency has some variability</t>
  </si>
  <si>
    <t>End-use combustion efficiency varies widely</t>
  </si>
  <si>
    <t>5. Transport</t>
  </si>
  <si>
    <t>5.1 Estimates of distance travelled (Houston to New York to Boston)</t>
  </si>
  <si>
    <t>Product travels similar distances on average</t>
  </si>
  <si>
    <t>Product travels different distances on average</t>
  </si>
  <si>
    <t>5.2 Mode-of-transport emissions factors</t>
  </si>
  <si>
    <t>Emissions factors are fairly accurate</t>
  </si>
  <si>
    <t>Emissions factors vary widely</t>
  </si>
  <si>
    <t>5.3 Certainty of last miles by truck</t>
  </si>
  <si>
    <t>Distance travelled is fairly accurate</t>
  </si>
  <si>
    <t>Distance travelled varies widely</t>
  </si>
  <si>
    <t>Field data are recent (e.g.,last 10 years)</t>
  </si>
  <si>
    <t>Field data are aging (e.g.,last 10 to 30 years)</t>
  </si>
  <si>
    <t>Field data required to be updated (e.g.,&gt;30 years)</t>
  </si>
  <si>
    <t>3,4</t>
  </si>
  <si>
    <t>3, 4</t>
  </si>
</sst>
</file>

<file path=xl/styles.xml><?xml version="1.0" encoding="utf-8"?>
<styleSheet xmlns="http://schemas.openxmlformats.org/spreadsheetml/2006/main" xmlns:mc="http://schemas.openxmlformats.org/markup-compatibility/2006" xmlns:x14ac="http://schemas.microsoft.com/office/spreadsheetml/2009/9/ac" mc:Ignorable="x14ac">
  <numFmts count="21">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_ ;\-#,##0\ "/>
    <numFmt numFmtId="167" formatCode="0.000"/>
    <numFmt numFmtId="168" formatCode="#,##0.00_ ;\-#,##0.00\ "/>
    <numFmt numFmtId="169" formatCode="&quot;$&quot;#,##0.00"/>
    <numFmt numFmtId="170" formatCode="0.0000"/>
    <numFmt numFmtId="171" formatCode="_(* #,##0_);_(* \(#,##0\);_(* &quot;-&quot;??_);_(@_)"/>
    <numFmt numFmtId="172" formatCode="[$-10409]#,##0.00;\-#,##0.00"/>
    <numFmt numFmtId="173" formatCode="_(* #,##0.0_);_(* \(#,##0.0\);_(* &quot;-&quot;??_);_(@_)"/>
    <numFmt numFmtId="174" formatCode="_(* #,##0.000_);_(* \(#,##0.000\);_(* &quot;-&quot;??_);_(@_)"/>
    <numFmt numFmtId="175" formatCode="[$-10409]#,##0;\-#,##0"/>
    <numFmt numFmtId="176" formatCode="_(* #,##0.0000_);_(* \(#,##0.0000\);_(* &quot;-&quot;??_);_(@_)"/>
    <numFmt numFmtId="177" formatCode="_(* #,##0.0000_);_(* \(#,##0.0000\);_(* &quot;-&quot;????_);_(@_)"/>
    <numFmt numFmtId="178" formatCode="0.0%"/>
    <numFmt numFmtId="179" formatCode="#,##0.000000"/>
    <numFmt numFmtId="180" formatCode="0\ &quot;+&quot;"/>
    <numFmt numFmtId="181" formatCode="0_)"/>
  </numFmts>
  <fonts count="182">
    <font>
      <sz val="11"/>
      <color theme="1"/>
      <name val="Calibri"/>
      <family val="2"/>
      <scheme val="minor"/>
    </font>
    <font>
      <u/>
      <sz val="11"/>
      <color theme="10"/>
      <name val="Calibri"/>
      <family val="2"/>
      <scheme val="minor"/>
    </font>
    <font>
      <u/>
      <sz val="11"/>
      <color theme="11"/>
      <name val="Calibri"/>
      <family val="2"/>
      <scheme val="minor"/>
    </font>
    <font>
      <sz val="8"/>
      <name val="Calibri"/>
      <family val="2"/>
      <scheme val="minor"/>
    </font>
    <font>
      <sz val="11"/>
      <color theme="1"/>
      <name val="Calibri"/>
      <family val="2"/>
      <scheme val="minor"/>
    </font>
    <font>
      <b/>
      <sz val="12"/>
      <color rgb="FFFA7D00"/>
      <name val="Calibri"/>
      <family val="2"/>
      <scheme val="minor"/>
    </font>
    <font>
      <b/>
      <sz val="10"/>
      <name val="Arial"/>
      <family val="2"/>
    </font>
    <font>
      <sz val="10"/>
      <name val="Arial"/>
      <family val="2"/>
    </font>
    <font>
      <b/>
      <sz val="16"/>
      <color theme="0"/>
      <name val="Helvetica"/>
      <family val="2"/>
    </font>
    <font>
      <sz val="10"/>
      <color theme="1"/>
      <name val="Helvetica"/>
      <family val="2"/>
    </font>
    <font>
      <b/>
      <sz val="12"/>
      <color theme="0"/>
      <name val="Helvetica"/>
      <family val="2"/>
    </font>
    <font>
      <sz val="10"/>
      <color theme="5"/>
      <name val="Helvetica"/>
      <family val="2"/>
    </font>
    <font>
      <b/>
      <sz val="12"/>
      <color theme="5"/>
      <name val="Helvetica"/>
      <family val="2"/>
    </font>
    <font>
      <sz val="10"/>
      <name val="Helvetica"/>
      <family val="2"/>
    </font>
    <font>
      <sz val="11"/>
      <name val="Arial"/>
      <family val="2"/>
    </font>
    <font>
      <b/>
      <sz val="16"/>
      <name val="Arial"/>
      <family val="2"/>
    </font>
    <font>
      <b/>
      <sz val="12"/>
      <name val="Arial"/>
      <family val="2"/>
    </font>
    <font>
      <i/>
      <sz val="10"/>
      <name val="Arial"/>
      <family val="2"/>
    </font>
    <font>
      <sz val="12"/>
      <name val="Arial"/>
      <family val="2"/>
    </font>
    <font>
      <b/>
      <sz val="11"/>
      <name val="Arial"/>
      <family val="2"/>
    </font>
    <font>
      <b/>
      <i/>
      <sz val="12"/>
      <name val="Arial"/>
      <family val="2"/>
    </font>
    <font>
      <b/>
      <i/>
      <vertAlign val="subscript"/>
      <sz val="12"/>
      <name val="Arial"/>
      <family val="2"/>
    </font>
    <font>
      <sz val="10"/>
      <color theme="1"/>
      <name val="Arial"/>
      <family val="2"/>
    </font>
    <font>
      <b/>
      <sz val="10"/>
      <color theme="1"/>
      <name val="Arial"/>
      <family val="2"/>
    </font>
    <font>
      <b/>
      <sz val="16"/>
      <color theme="0"/>
      <name val="Arial"/>
      <family val="2"/>
    </font>
    <font>
      <sz val="11"/>
      <color theme="1"/>
      <name val="Arial"/>
      <family val="2"/>
    </font>
    <font>
      <b/>
      <i/>
      <sz val="10"/>
      <name val="Arial"/>
      <family val="2"/>
    </font>
    <font>
      <sz val="10"/>
      <color rgb="FF000000"/>
      <name val="Arial"/>
      <family val="2"/>
    </font>
    <font>
      <b/>
      <sz val="15"/>
      <color theme="0"/>
      <name val="Arial"/>
      <family val="2"/>
    </font>
    <font>
      <sz val="10"/>
      <color rgb="FFC00000"/>
      <name val="Helvetica"/>
      <family val="2"/>
    </font>
    <font>
      <b/>
      <sz val="10"/>
      <name val="Helvetica"/>
      <family val="2"/>
    </font>
    <font>
      <sz val="10"/>
      <color theme="0"/>
      <name val="Helvetica"/>
      <family val="2"/>
    </font>
    <font>
      <sz val="12"/>
      <color theme="1"/>
      <name val="Helvetica"/>
      <family val="2"/>
    </font>
    <font>
      <b/>
      <sz val="12"/>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color rgb="FF8C1515"/>
      <name val="Helvetica"/>
      <family val="2"/>
    </font>
    <font>
      <sz val="10"/>
      <color rgb="FF000000"/>
      <name val="Helvetica"/>
      <family val="2"/>
    </font>
    <font>
      <b/>
      <sz val="12"/>
      <color theme="1"/>
      <name val="Helvetica"/>
      <family val="2"/>
    </font>
    <font>
      <sz val="10"/>
      <name val="Arial"/>
      <family val="2"/>
    </font>
    <font>
      <b/>
      <sz val="14"/>
      <name val="Arial"/>
      <family val="2"/>
    </font>
    <font>
      <sz val="8"/>
      <color rgb="FF000000"/>
      <name val="Arial"/>
      <family val="2"/>
    </font>
    <font>
      <sz val="9"/>
      <color rgb="FF000000"/>
      <name val="Arial"/>
      <family val="2"/>
    </font>
    <font>
      <b/>
      <sz val="10"/>
      <color rgb="FFC00000"/>
      <name val="Helvetica"/>
      <family val="2"/>
    </font>
    <font>
      <b/>
      <sz val="10"/>
      <color rgb="FF8C1515"/>
      <name val="Helvetica"/>
      <family val="2"/>
    </font>
    <font>
      <sz val="10"/>
      <color rgb="FF00505C"/>
      <name val="Helvetica"/>
      <family val="2"/>
    </font>
    <font>
      <sz val="12"/>
      <color rgb="FF000000"/>
      <name val="Helvetica"/>
      <family val="2"/>
    </font>
    <font>
      <b/>
      <sz val="12"/>
      <color rgb="FF000000"/>
      <name val="Helvetica"/>
      <family val="2"/>
    </font>
    <font>
      <b/>
      <sz val="12"/>
      <color rgb="FFFFFFFF"/>
      <name val="Helvetica"/>
      <family val="2"/>
    </font>
    <font>
      <u/>
      <sz val="10"/>
      <color rgb="FF000000"/>
      <name val="Helvetica"/>
      <family val="2"/>
    </font>
    <font>
      <sz val="12"/>
      <color rgb="FF000000"/>
      <name val="Times New Roman"/>
      <family val="1"/>
    </font>
    <font>
      <sz val="12"/>
      <color theme="1"/>
      <name val="Times New Roman"/>
      <family val="1"/>
    </font>
    <font>
      <vertAlign val="subscript"/>
      <sz val="12"/>
      <color theme="1"/>
      <name val="Times New Roman"/>
      <family val="1"/>
    </font>
    <font>
      <b/>
      <sz val="12"/>
      <color theme="1"/>
      <name val="Times New Roman"/>
      <family val="1"/>
    </font>
    <font>
      <b/>
      <sz val="16"/>
      <color theme="0"/>
      <name val="Calibri"/>
      <family val="2"/>
      <scheme val="minor"/>
    </font>
    <font>
      <b/>
      <sz val="14"/>
      <color theme="0"/>
      <name val="Calibri"/>
      <family val="2"/>
      <scheme val="minor"/>
    </font>
    <font>
      <b/>
      <sz val="11"/>
      <color indexed="12"/>
      <name val="Calibri"/>
      <family val="2"/>
      <scheme val="minor"/>
    </font>
    <font>
      <b/>
      <sz val="20"/>
      <name val="Arial"/>
      <family val="2"/>
    </font>
    <font>
      <vertAlign val="subscript"/>
      <sz val="12"/>
      <color theme="1"/>
      <name val="Helvetica"/>
      <family val="2"/>
    </font>
    <font>
      <sz val="12"/>
      <color theme="0" tint="-0.34998626667073579"/>
      <name val="Helvetica"/>
      <family val="2"/>
    </font>
    <font>
      <i/>
      <sz val="12"/>
      <color theme="0" tint="-0.34998626667073579"/>
      <name val="Helvetica"/>
      <family val="2"/>
    </font>
    <font>
      <sz val="12"/>
      <color rgb="FF8C1515"/>
      <name val="Helvetica"/>
      <family val="2"/>
    </font>
    <font>
      <b/>
      <sz val="12"/>
      <color rgb="FF000000"/>
      <name val="Times New Roman"/>
      <family val="1"/>
    </font>
    <font>
      <sz val="11"/>
      <color rgb="FF000000"/>
      <name val="Times New Roman"/>
      <family val="1"/>
    </font>
    <font>
      <sz val="12"/>
      <name val="Helvetica"/>
      <family val="2"/>
    </font>
    <font>
      <u/>
      <sz val="12"/>
      <color theme="10"/>
      <name val="Calibri"/>
      <family val="2"/>
      <scheme val="minor"/>
    </font>
    <font>
      <sz val="12"/>
      <color theme="1"/>
      <name val="Helvetica"/>
    </font>
    <font>
      <sz val="10"/>
      <color theme="1"/>
      <name val="Helvetica"/>
    </font>
    <font>
      <b/>
      <sz val="10"/>
      <name val="Helvetica"/>
    </font>
    <font>
      <b/>
      <sz val="12"/>
      <color theme="0"/>
      <name val="Helvetica"/>
    </font>
    <font>
      <b/>
      <sz val="12"/>
      <color theme="5"/>
      <name val="Helvetica"/>
    </font>
    <font>
      <b/>
      <sz val="10"/>
      <color theme="5"/>
      <name val="Helvetica"/>
    </font>
    <font>
      <sz val="10"/>
      <color rgb="FF8C1515"/>
      <name val="Helvetica"/>
    </font>
    <font>
      <b/>
      <sz val="10"/>
      <color rgb="FF8C1515"/>
      <name val="Helvetica"/>
    </font>
    <font>
      <sz val="10"/>
      <color rgb="FFC00000"/>
      <name val="Helvetica"/>
    </font>
    <font>
      <b/>
      <sz val="16"/>
      <color theme="1"/>
      <name val="Calibri"/>
      <family val="2"/>
      <scheme val="minor"/>
    </font>
    <font>
      <sz val="14"/>
      <color theme="1"/>
      <name val="Calibri"/>
      <family val="2"/>
      <scheme val="minor"/>
    </font>
    <font>
      <i/>
      <sz val="11"/>
      <color theme="1"/>
      <name val="Calibri"/>
      <family val="2"/>
      <scheme val="minor"/>
    </font>
    <font>
      <b/>
      <sz val="10"/>
      <color rgb="FF8C1515"/>
      <name val="Arial"/>
      <family val="2"/>
    </font>
    <font>
      <sz val="12"/>
      <color theme="0"/>
      <name val="Arial"/>
      <family val="2"/>
    </font>
    <font>
      <b/>
      <sz val="9"/>
      <name val="Arial"/>
      <family val="2"/>
    </font>
    <font>
      <b/>
      <sz val="9"/>
      <color indexed="81"/>
      <name val="Calibri"/>
      <family val="2"/>
    </font>
    <font>
      <sz val="9"/>
      <color indexed="81"/>
      <name val="Calibri"/>
      <family val="2"/>
    </font>
    <font>
      <sz val="10"/>
      <name val="Aharoni"/>
      <charset val="177"/>
    </font>
    <font>
      <sz val="9"/>
      <color indexed="81"/>
      <name val="Tahoma"/>
      <family val="2"/>
    </font>
    <font>
      <b/>
      <sz val="9"/>
      <color indexed="81"/>
      <name val="Tahoma"/>
      <family val="2"/>
    </font>
    <font>
      <b/>
      <u/>
      <sz val="16"/>
      <color theme="1"/>
      <name val="Calibri"/>
      <family val="2"/>
      <scheme val="minor"/>
    </font>
    <font>
      <b/>
      <sz val="9"/>
      <color rgb="FF000000"/>
      <name val="Arial"/>
      <family val="2"/>
    </font>
    <font>
      <sz val="9"/>
      <color theme="1"/>
      <name val="Calibri"/>
      <family val="2"/>
      <scheme val="minor"/>
    </font>
    <font>
      <sz val="12"/>
      <color indexed="81"/>
      <name val="Tahoma"/>
      <family val="2"/>
    </font>
    <font>
      <b/>
      <u/>
      <sz val="11"/>
      <color theme="1"/>
      <name val="Calibri"/>
      <family val="2"/>
      <scheme val="minor"/>
    </font>
    <font>
      <b/>
      <sz val="12"/>
      <color theme="1"/>
      <name val="Arial"/>
      <family val="2"/>
    </font>
    <font>
      <sz val="12"/>
      <color theme="1"/>
      <name val="Arial"/>
      <family val="2"/>
    </font>
    <font>
      <sz val="12"/>
      <color rgb="FF000000"/>
      <name val="Arial"/>
      <family val="2"/>
    </font>
    <font>
      <b/>
      <vertAlign val="superscript"/>
      <sz val="12"/>
      <name val="Arial"/>
      <family val="2"/>
    </font>
    <font>
      <vertAlign val="superscript"/>
      <sz val="12"/>
      <name val="Arial"/>
      <family val="2"/>
    </font>
    <font>
      <b/>
      <sz val="12"/>
      <color rgb="FF000000"/>
      <name val="Arial"/>
      <family val="2"/>
    </font>
    <font>
      <sz val="11"/>
      <color indexed="8"/>
      <name val="Calibri"/>
      <family val="2"/>
    </font>
    <font>
      <sz val="11"/>
      <color indexed="9"/>
      <name val="Calibri"/>
      <family val="2"/>
    </font>
    <font>
      <sz val="10"/>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5.95"/>
      <color theme="10"/>
      <name val="Calibri"/>
      <family val="2"/>
    </font>
    <font>
      <sz val="11"/>
      <color indexed="62"/>
      <name val="Calibri"/>
      <family val="2"/>
    </font>
    <font>
      <sz val="11"/>
      <color indexed="52"/>
      <name val="Calibri"/>
      <family val="2"/>
    </font>
    <font>
      <sz val="11"/>
      <color indexed="60"/>
      <name val="Calibri"/>
      <family val="2"/>
    </font>
    <font>
      <sz val="10"/>
      <color indexed="8"/>
      <name val="MS Sans Serif"/>
      <family val="2"/>
    </font>
    <font>
      <sz val="9"/>
      <name val="Arial"/>
      <family val="2"/>
    </font>
    <font>
      <b/>
      <sz val="11"/>
      <color indexed="63"/>
      <name val="Calibri"/>
      <family val="2"/>
    </font>
    <font>
      <sz val="10"/>
      <name val="Helv"/>
      <family val="2"/>
    </font>
    <font>
      <b/>
      <sz val="10"/>
      <color indexed="9"/>
      <name val="Calibri"/>
      <family val="2"/>
      <scheme val="minor"/>
    </font>
    <font>
      <sz val="8"/>
      <color rgb="FF0000FF"/>
      <name val="Arial"/>
      <family val="2"/>
    </font>
    <font>
      <b/>
      <sz val="18"/>
      <color indexed="56"/>
      <name val="Cambria"/>
      <family val="2"/>
    </font>
    <font>
      <b/>
      <sz val="11"/>
      <color indexed="8"/>
      <name val="Calibri"/>
      <family val="2"/>
    </font>
    <font>
      <sz val="11"/>
      <color indexed="10"/>
      <name val="Calibri"/>
      <family val="2"/>
    </font>
    <font>
      <b/>
      <sz val="12"/>
      <color indexed="81"/>
      <name val="Tahoma"/>
      <family val="2"/>
    </font>
    <font>
      <b/>
      <sz val="12"/>
      <color rgb="FF8C1515"/>
      <name val="Times New Roman"/>
      <family val="1"/>
    </font>
    <font>
      <sz val="10"/>
      <color theme="1"/>
      <name val="Courier New"/>
      <family val="3"/>
    </font>
    <font>
      <b/>
      <sz val="10"/>
      <color theme="1"/>
      <name val="Courier New"/>
      <family val="3"/>
    </font>
    <font>
      <b/>
      <sz val="14"/>
      <color theme="1"/>
      <name val="Courier New"/>
      <family val="3"/>
    </font>
    <font>
      <sz val="10"/>
      <color rgb="FF000000"/>
      <name val="Courier New"/>
      <family val="3"/>
    </font>
    <font>
      <b/>
      <sz val="10"/>
      <color rgb="FF000000"/>
      <name val="Courier New"/>
      <family val="3"/>
    </font>
    <font>
      <vertAlign val="subscript"/>
      <sz val="10"/>
      <name val="Arial"/>
      <family val="2"/>
    </font>
    <font>
      <b/>
      <sz val="11"/>
      <color rgb="FFFA7D00"/>
      <name val="Calibri"/>
      <family val="2"/>
      <scheme val="minor"/>
    </font>
    <font>
      <u/>
      <sz val="10"/>
      <color indexed="12"/>
      <name val="Arial"/>
      <family val="2"/>
    </font>
    <font>
      <i/>
      <sz val="9"/>
      <color theme="1"/>
      <name val="Calibri"/>
      <family val="2"/>
      <scheme val="minor"/>
    </font>
    <font>
      <vertAlign val="subscript"/>
      <sz val="11"/>
      <color theme="1"/>
      <name val="Calibri"/>
      <family val="2"/>
      <scheme val="minor"/>
    </font>
    <font>
      <b/>
      <u/>
      <sz val="12"/>
      <color theme="0"/>
      <name val="Arial"/>
      <family val="2"/>
    </font>
    <font>
      <u/>
      <sz val="12"/>
      <color theme="0"/>
      <name val="Arial"/>
      <family val="2"/>
    </font>
    <font>
      <b/>
      <vertAlign val="subscript"/>
      <sz val="10"/>
      <name val="Arial"/>
      <family val="2"/>
    </font>
    <font>
      <vertAlign val="superscript"/>
      <sz val="11"/>
      <color theme="1"/>
      <name val="Calibri"/>
      <family val="2"/>
      <scheme val="minor"/>
    </font>
    <font>
      <i/>
      <vertAlign val="superscript"/>
      <sz val="11"/>
      <color theme="1"/>
      <name val="Calibri"/>
      <family val="2"/>
      <scheme val="minor"/>
    </font>
    <font>
      <sz val="10"/>
      <color theme="0"/>
      <name val="Helvetica"/>
    </font>
    <font>
      <b/>
      <sz val="12"/>
      <color rgb="FF8C1515"/>
      <name val="Helvetica"/>
    </font>
    <font>
      <b/>
      <sz val="9"/>
      <color rgb="FF8C1515"/>
      <name val="Helvetica"/>
      <family val="2"/>
    </font>
    <font>
      <sz val="10"/>
      <color theme="5"/>
      <name val="Helvetica"/>
    </font>
    <font>
      <sz val="9"/>
      <color theme="1"/>
      <name val="Courier New"/>
      <family val="3"/>
    </font>
    <font>
      <i/>
      <sz val="8"/>
      <color theme="1"/>
      <name val="Arial"/>
      <family val="2"/>
    </font>
    <font>
      <sz val="8"/>
      <color theme="1"/>
      <name val="Arial"/>
      <family val="2"/>
    </font>
    <font>
      <u/>
      <sz val="8"/>
      <color theme="10"/>
      <name val="Calibri"/>
      <family val="2"/>
      <scheme val="minor"/>
    </font>
    <font>
      <sz val="8"/>
      <color theme="1"/>
      <name val="Calibri"/>
      <family val="2"/>
      <scheme val="minor"/>
    </font>
    <font>
      <sz val="10"/>
      <color theme="1"/>
      <name val="Calibri"/>
      <family val="2"/>
      <scheme val="minor"/>
    </font>
    <font>
      <b/>
      <sz val="10"/>
      <color theme="1"/>
      <name val="Calibri"/>
      <family val="2"/>
      <scheme val="minor"/>
    </font>
    <font>
      <i/>
      <u/>
      <sz val="9"/>
      <color theme="10"/>
      <name val="Calibri"/>
      <family val="2"/>
      <scheme val="minor"/>
    </font>
    <font>
      <i/>
      <sz val="10"/>
      <color theme="1"/>
      <name val="Calibri"/>
      <family val="2"/>
      <scheme val="minor"/>
    </font>
    <font>
      <b/>
      <u/>
      <sz val="10"/>
      <color rgb="FF8C1515"/>
      <name val="Arial"/>
      <family val="2"/>
    </font>
    <font>
      <b/>
      <u/>
      <sz val="10"/>
      <name val="Arial"/>
      <family val="2"/>
    </font>
    <font>
      <sz val="12"/>
      <color rgb="FFFFFFFF"/>
      <name val="Helvetica"/>
      <family val="2"/>
    </font>
    <font>
      <sz val="10"/>
      <name val="Arial"/>
      <family val="2"/>
    </font>
    <font>
      <sz val="10"/>
      <color rgb="FFED7D31"/>
      <name val="Arial"/>
      <family val="2"/>
      <charset val="1"/>
    </font>
    <font>
      <sz val="11"/>
      <color theme="1"/>
      <name val="Calibri"/>
      <family val="2"/>
      <charset val="134"/>
      <scheme val="minor"/>
    </font>
    <font>
      <sz val="11"/>
      <color rgb="FF000000"/>
      <name val="Calibri"/>
      <family val="2"/>
      <charset val="134"/>
    </font>
    <font>
      <u/>
      <sz val="11"/>
      <color theme="10"/>
      <name val="Calibri"/>
      <family val="2"/>
      <charset val="134"/>
      <scheme val="minor"/>
    </font>
    <font>
      <b/>
      <sz val="9"/>
      <name val="Calibri"/>
      <family val="2"/>
      <scheme val="minor"/>
    </font>
    <font>
      <sz val="9"/>
      <name val="Calibri"/>
      <family val="2"/>
      <scheme val="minor"/>
    </font>
    <font>
      <b/>
      <sz val="9"/>
      <color theme="1"/>
      <name val="Calibri"/>
      <family val="2"/>
      <scheme val="minor"/>
    </font>
    <font>
      <b/>
      <sz val="8"/>
      <color rgb="FF8C1515"/>
      <name val="Helvetica"/>
      <family val="2"/>
    </font>
    <font>
      <b/>
      <i/>
      <sz val="10"/>
      <color rgb="FF8C1515"/>
      <name val="Helvetica"/>
    </font>
    <font>
      <sz val="11"/>
      <color theme="1"/>
      <name val="Calibri"/>
      <family val="2"/>
    </font>
    <font>
      <b/>
      <sz val="12"/>
      <color rgb="FF000000"/>
      <name val="Helvetica"/>
    </font>
    <font>
      <sz val="10"/>
      <color rgb="FF000000"/>
      <name val="Helvetica"/>
    </font>
    <font>
      <b/>
      <sz val="11"/>
      <color rgb="FF000000"/>
      <name val="Calibri"/>
      <family val="2"/>
    </font>
    <font>
      <i/>
      <sz val="10"/>
      <color rgb="FF000000"/>
      <name val="Helvetica"/>
    </font>
    <font>
      <b/>
      <i/>
      <sz val="11"/>
      <color theme="1"/>
      <name val="Calibri"/>
      <family val="2"/>
      <scheme val="minor"/>
    </font>
    <font>
      <b/>
      <sz val="10"/>
      <color theme="6"/>
      <name val="Arial"/>
      <family val="2"/>
    </font>
    <font>
      <b/>
      <sz val="14"/>
      <color theme="1"/>
      <name val="Calibri"/>
      <family val="2"/>
      <scheme val="minor"/>
    </font>
    <font>
      <u/>
      <sz val="10"/>
      <name val="Arial"/>
      <family val="2"/>
    </font>
    <font>
      <sz val="12"/>
      <name val="Times New Roman"/>
      <family val="1"/>
    </font>
    <font>
      <sz val="11"/>
      <color rgb="FF000000"/>
      <name val="Calibri"/>
      <family val="2"/>
    </font>
    <font>
      <sz val="10"/>
      <color rgb="FF333333"/>
      <name val="Consolas"/>
      <family val="3"/>
    </font>
    <font>
      <b/>
      <i/>
      <sz val="14"/>
      <color rgb="FF2457FC"/>
      <name val="Calibri"/>
      <family val="2"/>
      <scheme val="minor"/>
    </font>
    <font>
      <sz val="12"/>
      <color theme="1"/>
      <name val="Calibri"/>
      <family val="2"/>
      <scheme val="minor"/>
    </font>
    <font>
      <sz val="11"/>
      <color rgb="FF1F497D"/>
      <name val="Calibri"/>
      <family val="2"/>
      <scheme val="minor"/>
    </font>
    <font>
      <b/>
      <sz val="9"/>
      <color theme="1"/>
      <name val="Courier New"/>
      <family val="3"/>
    </font>
  </fonts>
  <fills count="93">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F2F2F2"/>
      </patternFill>
    </fill>
    <fill>
      <patternFill patternType="solid">
        <fgColor theme="4" tint="0.79998168889431442"/>
        <bgColor indexed="64"/>
      </patternFill>
    </fill>
    <fill>
      <patternFill patternType="solid">
        <fgColor theme="0"/>
      </patternFill>
    </fill>
    <fill>
      <patternFill patternType="solid">
        <fgColor rgb="FFEDE8DD"/>
      </patternFill>
    </fill>
    <fill>
      <patternFill patternType="solid">
        <fgColor theme="4" tint="0.39997558519241921"/>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FFFFF"/>
        <bgColor rgb="FFFFFFFF"/>
      </patternFill>
    </fill>
    <fill>
      <patternFill patternType="solid">
        <fgColor rgb="FFF5C2C2"/>
        <bgColor rgb="FF000000"/>
      </patternFill>
    </fill>
    <fill>
      <patternFill patternType="solid">
        <fgColor theme="4"/>
        <bgColor theme="4"/>
      </patternFill>
    </fill>
    <fill>
      <patternFill patternType="solid">
        <fgColor theme="1" tint="0.14999847407452621"/>
        <bgColor indexed="64"/>
      </patternFill>
    </fill>
    <fill>
      <patternFill patternType="solid">
        <fgColor theme="4" tint="-0.499984740745262"/>
        <bgColor indexed="64"/>
      </patternFill>
    </fill>
    <fill>
      <patternFill patternType="solid">
        <fgColor theme="5"/>
        <bgColor rgb="FF000000"/>
      </patternFill>
    </fill>
    <fill>
      <patternFill patternType="solid">
        <fgColor theme="5" tint="0.59999389629810485"/>
        <bgColor indexed="64"/>
      </patternFill>
    </fill>
    <fill>
      <patternFill patternType="solid">
        <fgColor theme="5" tint="0.59999389629810485"/>
        <bgColor rgb="FFFFFFFF"/>
      </patternFill>
    </fill>
    <fill>
      <patternFill patternType="solid">
        <fgColor theme="5" tint="0.59999389629810485"/>
        <bgColor rgb="FF000000"/>
      </patternFill>
    </fill>
    <fill>
      <patternFill patternType="solid">
        <fgColor rgb="FFFFFFFF"/>
        <bgColor indexed="64"/>
      </patternFill>
    </fill>
    <fill>
      <patternFill patternType="solid">
        <fgColor rgb="FF009B76"/>
        <bgColor indexed="64"/>
      </patternFill>
    </fill>
    <fill>
      <patternFill patternType="solid">
        <fgColor rgb="FFF5C2C2"/>
        <bgColor indexed="64"/>
      </patternFill>
    </fill>
    <fill>
      <patternFill patternType="solid">
        <fgColor theme="0"/>
        <bgColor rgb="FF000000"/>
      </patternFill>
    </fill>
    <fill>
      <patternFill patternType="solid">
        <fgColor theme="0"/>
        <bgColor rgb="FFFFFFFF"/>
      </patternFill>
    </fill>
    <fill>
      <patternFill patternType="solid">
        <fgColor theme="7" tint="-0.249977111117893"/>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14999847407452621"/>
        <bgColor rgb="FF000000"/>
      </patternFill>
    </fill>
    <fill>
      <patternFill patternType="solid">
        <fgColor theme="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theme="1" tint="0.249977111117893"/>
        <bgColor indexed="64"/>
      </patternFill>
    </fill>
    <fill>
      <patternFill patternType="solid">
        <fgColor indexed="43"/>
      </patternFill>
    </fill>
    <fill>
      <patternFill patternType="solid">
        <fgColor indexed="26"/>
      </patternFill>
    </fill>
    <fill>
      <patternFill patternType="solid">
        <fgColor theme="9" tint="-0.249977111117893"/>
        <bgColor indexed="64"/>
      </patternFill>
    </fill>
    <fill>
      <patternFill patternType="solid">
        <fgColor theme="0"/>
        <bgColor indexed="9"/>
      </patternFill>
    </fill>
    <fill>
      <patternFill patternType="solid">
        <fgColor theme="6" tint="0.79998168889431442"/>
        <bgColor indexed="64"/>
      </patternFill>
    </fill>
    <fill>
      <patternFill patternType="solid">
        <fgColor theme="2"/>
        <bgColor rgb="FF000000"/>
      </patternFill>
    </fill>
    <fill>
      <patternFill patternType="solid">
        <fgColor theme="6" tint="0.79998168889431442"/>
        <bgColor rgb="FF000000"/>
      </patternFill>
    </fill>
    <fill>
      <patternFill patternType="solid">
        <fgColor rgb="FF00B0F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EAAB00"/>
        <bgColor indexed="64"/>
      </patternFill>
    </fill>
    <fill>
      <patternFill patternType="solid">
        <fgColor rgb="FF8C1515"/>
        <bgColor indexed="64"/>
      </patternFill>
    </fill>
    <fill>
      <patternFill patternType="solid">
        <fgColor theme="5" tint="0.79998168889431442"/>
        <bgColor rgb="FF000000"/>
      </patternFill>
    </fill>
    <fill>
      <patternFill patternType="solid">
        <fgColor theme="7"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theme="4" tint="0.39997558519241921"/>
        <bgColor rgb="FF000000"/>
      </patternFill>
    </fill>
    <fill>
      <patternFill patternType="solid">
        <fgColor theme="4"/>
        <bgColor indexed="64"/>
      </patternFill>
    </fill>
    <fill>
      <patternFill patternType="solid">
        <fgColor rgb="FFFFFFFF"/>
        <bgColor rgb="FFFFFFCC"/>
      </patternFill>
    </fill>
    <fill>
      <patternFill patternType="solid">
        <fgColor rgb="FFC5D9F1"/>
        <bgColor rgb="FF000000"/>
      </patternFill>
    </fill>
    <fill>
      <patternFill patternType="solid">
        <fgColor rgb="FFDA9694"/>
        <bgColor rgb="FF000000"/>
      </patternFill>
    </fill>
    <fill>
      <patternFill patternType="solid">
        <fgColor theme="4" tint="0.59999389629810485"/>
        <bgColor indexed="64"/>
      </patternFill>
    </fill>
    <fill>
      <patternFill patternType="solid">
        <fgColor theme="3" tint="0.39997558519241921"/>
        <bgColor indexed="64"/>
      </patternFill>
    </fill>
    <fill>
      <patternFill patternType="solid">
        <fgColor theme="4" tint="0.59999389629810485"/>
        <bgColor rgb="FFFFFFFF"/>
      </patternFill>
    </fill>
    <fill>
      <patternFill patternType="solid">
        <fgColor theme="4" tint="0.59999389629810485"/>
        <bgColor rgb="FF000000"/>
      </patternFill>
    </fill>
    <fill>
      <patternFill patternType="solid">
        <fgColor rgb="FFFF6EB6"/>
        <bgColor indexed="64"/>
      </patternFill>
    </fill>
    <fill>
      <patternFill patternType="solid">
        <fgColor theme="6" tint="0.59999389629810485"/>
        <bgColor indexed="64"/>
      </patternFill>
    </fill>
    <fill>
      <patternFill patternType="solid">
        <fgColor rgb="FFFC8808"/>
        <bgColor indexed="64"/>
      </patternFill>
    </fill>
    <fill>
      <patternFill patternType="solid">
        <fgColor rgb="FFFBE903"/>
        <bgColor indexed="64"/>
      </patternFill>
    </fill>
    <fill>
      <patternFill patternType="solid">
        <fgColor rgb="FF9EFC04"/>
        <bgColor indexed="64"/>
      </patternFill>
    </fill>
    <fill>
      <patternFill patternType="solid">
        <fgColor rgb="FFE4E915"/>
        <bgColor indexed="64"/>
      </patternFill>
    </fill>
    <fill>
      <patternFill patternType="solid">
        <fgColor rgb="FF92D050"/>
        <bgColor indexed="64"/>
      </patternFill>
    </fill>
    <fill>
      <patternFill patternType="solid">
        <fgColor rgb="FF8BFE82"/>
        <bgColor indexed="64"/>
      </patternFill>
    </fill>
    <fill>
      <patternFill patternType="solid">
        <fgColor theme="2" tint="-9.9978637043366805E-2"/>
        <bgColor indexed="64"/>
      </patternFill>
    </fill>
  </fills>
  <borders count="86">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style="thin">
        <color auto="1"/>
      </bottom>
      <diagonal/>
    </border>
    <border>
      <left/>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right/>
      <top style="medium">
        <color auto="1"/>
      </top>
      <bottom style="medium">
        <color auto="1"/>
      </bottom>
      <diagonal/>
    </border>
    <border>
      <left/>
      <right style="thin">
        <color auto="1"/>
      </right>
      <top/>
      <bottom/>
      <diagonal/>
    </border>
    <border>
      <left/>
      <right/>
      <top style="medium">
        <color auto="1"/>
      </top>
      <bottom/>
      <diagonal/>
    </border>
    <border>
      <left/>
      <right style="thin">
        <color rgb="FFD3D3D3"/>
      </right>
      <top style="thin">
        <color rgb="FFD3D3D3"/>
      </top>
      <bottom style="thin">
        <color rgb="FFD3D3D3"/>
      </bottom>
      <diagonal/>
    </border>
    <border>
      <left/>
      <right style="thin">
        <color rgb="FFD3D3D3"/>
      </right>
      <top/>
      <bottom style="thin">
        <color rgb="FFD3D3D3"/>
      </bottom>
      <diagonal/>
    </border>
    <border>
      <left/>
      <right style="thin">
        <color rgb="FFD3D3D3"/>
      </right>
      <top style="thin">
        <color rgb="FF000000"/>
      </top>
      <bottom style="thin">
        <color rgb="FFD3D3D3"/>
      </bottom>
      <diagonal/>
    </border>
    <border>
      <left/>
      <right style="thin">
        <color rgb="FFD3D3D3"/>
      </right>
      <top style="thin">
        <color rgb="FF000000"/>
      </top>
      <bottom style="double">
        <color rgb="FF000000"/>
      </bottom>
      <diagonal/>
    </border>
    <border>
      <left style="thin">
        <color theme="4" tint="0.39997558519241921"/>
      </left>
      <right/>
      <top/>
      <bottom style="thin">
        <color theme="4" tint="0.39997558519241921"/>
      </bottom>
      <diagonal/>
    </border>
    <border>
      <left/>
      <right style="thin">
        <color theme="4" tint="0.39997558519241921"/>
      </right>
      <top/>
      <bottom style="thin">
        <color theme="4" tint="0.39997558519241921"/>
      </bottom>
      <diagonal/>
    </border>
    <border>
      <left/>
      <right style="thin">
        <color auto="1"/>
      </right>
      <top/>
      <bottom style="thin">
        <color auto="1"/>
      </bottom>
      <diagonal/>
    </border>
    <border>
      <left/>
      <right style="medium">
        <color theme="1" tint="0.249977111117893"/>
      </right>
      <top/>
      <bottom/>
      <diagonal/>
    </border>
    <border>
      <left style="medium">
        <color theme="1" tint="0.249977111117893"/>
      </left>
      <right/>
      <top style="medium">
        <color theme="1" tint="0.249977111117893"/>
      </top>
      <bottom/>
      <diagonal/>
    </border>
    <border>
      <left/>
      <right style="medium">
        <color theme="1" tint="0.249977111117893"/>
      </right>
      <top style="medium">
        <color theme="1" tint="0.249977111117893"/>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rgb="FFD3D3D3"/>
      </right>
      <top/>
      <bottom style="thin">
        <color rgb="FFD3D3D3"/>
      </bottom>
      <diagonal/>
    </border>
    <border>
      <left/>
      <right style="medium">
        <color auto="1"/>
      </right>
      <top/>
      <bottom style="thin">
        <color rgb="FFD3D3D3"/>
      </bottom>
      <diagonal/>
    </border>
    <border>
      <left style="medium">
        <color auto="1"/>
      </left>
      <right/>
      <top/>
      <bottom/>
      <diagonal/>
    </border>
    <border>
      <left/>
      <right style="medium">
        <color auto="1"/>
      </right>
      <top/>
      <bottom/>
      <diagonal/>
    </border>
    <border>
      <left style="medium">
        <color auto="1"/>
      </left>
      <right/>
      <top style="thin">
        <color rgb="FFD3D3D3"/>
      </top>
      <bottom style="thin">
        <color rgb="FFD3D3D3"/>
      </bottom>
      <diagonal/>
    </border>
    <border>
      <left style="medium">
        <color auto="1"/>
      </left>
      <right/>
      <top style="medium">
        <color auto="1"/>
      </top>
      <bottom/>
      <diagonal/>
    </border>
    <border>
      <left/>
      <right style="medium">
        <color auto="1"/>
      </right>
      <top style="medium">
        <color auto="1"/>
      </top>
      <bottom/>
      <diagonal/>
    </border>
    <border>
      <left/>
      <right style="medium">
        <color auto="1"/>
      </right>
      <top style="thin">
        <color rgb="FF000000"/>
      </top>
      <bottom style="thin">
        <color rgb="FFD3D3D3"/>
      </bottom>
      <diagonal/>
    </border>
    <border>
      <left style="medium">
        <color auto="1"/>
      </left>
      <right/>
      <top/>
      <bottom style="medium">
        <color auto="1"/>
      </bottom>
      <diagonal/>
    </border>
    <border>
      <left/>
      <right/>
      <top/>
      <bottom style="medium">
        <color auto="1"/>
      </bottom>
      <diagonal/>
    </border>
    <border>
      <left/>
      <right style="medium">
        <color auto="1"/>
      </right>
      <top style="thin">
        <color rgb="FF000000"/>
      </top>
      <bottom style="double">
        <color rgb="FF000000"/>
      </bottom>
      <diagonal/>
    </border>
    <border>
      <left/>
      <right style="medium">
        <color auto="1"/>
      </right>
      <top style="thin">
        <color rgb="FFD3D3D3"/>
      </top>
      <bottom style="thin">
        <color rgb="FFD3D3D3"/>
      </bottom>
      <diagonal/>
    </border>
    <border>
      <left/>
      <right style="thin">
        <color rgb="FFD3D3D3"/>
      </right>
      <top/>
      <bottom/>
      <diagonal/>
    </border>
    <border>
      <left style="medium">
        <color auto="1"/>
      </left>
      <right/>
      <top/>
      <bottom style="thin">
        <color rgb="FFD3D3D3"/>
      </bottom>
      <diagonal/>
    </border>
    <border>
      <left/>
      <right/>
      <top/>
      <bottom style="thin">
        <color rgb="FFD3D3D3"/>
      </bottom>
      <diagonal/>
    </border>
    <border>
      <left/>
      <right style="medium">
        <color auto="1"/>
      </right>
      <top style="thin">
        <color auto="1"/>
      </top>
      <bottom/>
      <diagonal/>
    </border>
    <border>
      <left style="medium">
        <color auto="1"/>
      </left>
      <right/>
      <top style="thin">
        <color auto="1"/>
      </top>
      <bottom/>
      <diagonal/>
    </border>
    <border>
      <left style="medium">
        <color auto="1"/>
      </left>
      <right style="thin">
        <color rgb="FFD3D3D3"/>
      </right>
      <top/>
      <bottom style="medium">
        <color auto="1"/>
      </bottom>
      <diagonal/>
    </border>
    <border>
      <left/>
      <right style="thin">
        <color rgb="FFD3D3D3"/>
      </right>
      <top style="thin">
        <color rgb="FF000000"/>
      </top>
      <bottom style="medium">
        <color auto="1"/>
      </bottom>
      <diagonal/>
    </border>
    <border>
      <left/>
      <right style="medium">
        <color auto="1"/>
      </right>
      <top style="thin">
        <color rgb="FF000000"/>
      </top>
      <bottom style="medium">
        <color auto="1"/>
      </bottom>
      <diagonal/>
    </border>
    <border>
      <left style="thin">
        <color auto="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hair">
        <color auto="1"/>
      </left>
      <right style="hair">
        <color auto="1"/>
      </right>
      <top style="hair">
        <color auto="1"/>
      </top>
      <bottom style="hair">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theme="0"/>
      </left>
      <right style="thin">
        <color theme="0"/>
      </right>
      <top style="thin">
        <color theme="0"/>
      </top>
      <bottom style="thin">
        <color theme="0"/>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diagonal/>
    </border>
    <border>
      <left/>
      <right style="thin">
        <color auto="1"/>
      </right>
      <top style="medium">
        <color auto="1"/>
      </top>
      <bottom/>
      <diagonal/>
    </border>
    <border>
      <left/>
      <right style="thin">
        <color auto="1"/>
      </right>
      <top/>
      <bottom style="medium">
        <color auto="1"/>
      </bottom>
      <diagonal/>
    </border>
    <border>
      <left/>
      <right/>
      <top/>
      <bottom style="medium">
        <color indexed="30"/>
      </bottom>
      <diagonal/>
    </border>
  </borders>
  <cellStyleXfs count="1006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9" fontId="4" fillId="0" borderId="0" applyFon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0" borderId="0"/>
    <xf numFmtId="0" fontId="7" fillId="0" borderId="0"/>
    <xf numFmtId="0" fontId="7" fillId="0" borderId="0"/>
    <xf numFmtId="0" fontId="7"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8" fillId="4" borderId="3"/>
    <xf numFmtId="0" fontId="10" fillId="4" borderId="3"/>
    <xf numFmtId="0" fontId="11" fillId="9" borderId="1"/>
    <xf numFmtId="0" fontId="9" fillId="0" borderId="0"/>
    <xf numFmtId="0" fontId="12" fillId="10" borderId="3"/>
    <xf numFmtId="0" fontId="9" fillId="9" borderId="1"/>
    <xf numFmtId="165" fontId="11" fillId="5" borderId="1"/>
    <xf numFmtId="2" fontId="13" fillId="9" borderId="1"/>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1" fillId="4" borderId="1"/>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1"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43" fontId="4"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2" fillId="9" borderId="0"/>
    <xf numFmtId="0" fontId="32" fillId="2" borderId="3"/>
    <xf numFmtId="0" fontId="67" fillId="0" borderId="0" applyNumberFormat="0" applyFill="0" applyBorder="0" applyAlignment="0" applyProtection="0"/>
    <xf numFmtId="9" fontId="9"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71" fillId="4" borderId="3"/>
    <xf numFmtId="0" fontId="72" fillId="10" borderId="3"/>
    <xf numFmtId="0" fontId="68" fillId="2" borderId="3"/>
    <xf numFmtId="9" fontId="69"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44" fontId="4" fillId="0" borderId="0" applyFont="0" applyFill="0" applyBorder="0" applyAlignment="0" applyProtection="0"/>
    <xf numFmtId="0" fontId="4" fillId="0" borderId="0"/>
    <xf numFmtId="0" fontId="4" fillId="0" borderId="0"/>
    <xf numFmtId="0" fontId="7" fillId="0" borderId="0"/>
    <xf numFmtId="0" fontId="7" fillId="0" borderId="0"/>
    <xf numFmtId="0" fontId="7" fillId="0" borderId="0"/>
    <xf numFmtId="0" fontId="99" fillId="38" borderId="0" applyNumberFormat="0" applyBorder="0" applyAlignment="0" applyProtection="0"/>
    <xf numFmtId="0" fontId="99" fillId="39" borderId="0" applyNumberFormat="0" applyBorder="0" applyAlignment="0" applyProtection="0"/>
    <xf numFmtId="0" fontId="99" fillId="40" borderId="0" applyNumberFormat="0" applyBorder="0" applyAlignment="0" applyProtection="0"/>
    <xf numFmtId="0" fontId="99" fillId="41" borderId="0" applyNumberFormat="0" applyBorder="0" applyAlignment="0" applyProtection="0"/>
    <xf numFmtId="0" fontId="99" fillId="42" borderId="0" applyNumberFormat="0" applyBorder="0" applyAlignment="0" applyProtection="0"/>
    <xf numFmtId="0" fontId="99" fillId="43" borderId="0" applyNumberFormat="0" applyBorder="0" applyAlignment="0" applyProtection="0"/>
    <xf numFmtId="0" fontId="99" fillId="44" borderId="0" applyNumberFormat="0" applyBorder="0" applyAlignment="0" applyProtection="0"/>
    <xf numFmtId="0" fontId="99" fillId="45" borderId="0" applyNumberFormat="0" applyBorder="0" applyAlignment="0" applyProtection="0"/>
    <xf numFmtId="0" fontId="99" fillId="46" borderId="0" applyNumberFormat="0" applyBorder="0" applyAlignment="0" applyProtection="0"/>
    <xf numFmtId="0" fontId="99" fillId="41" borderId="0" applyNumberFormat="0" applyBorder="0" applyAlignment="0" applyProtection="0"/>
    <xf numFmtId="0" fontId="99" fillId="44" borderId="0" applyNumberFormat="0" applyBorder="0" applyAlignment="0" applyProtection="0"/>
    <xf numFmtId="0" fontId="99" fillId="47" borderId="0" applyNumberFormat="0" applyBorder="0" applyAlignment="0" applyProtection="0"/>
    <xf numFmtId="0" fontId="100" fillId="48" borderId="0" applyNumberFormat="0" applyBorder="0" applyAlignment="0" applyProtection="0"/>
    <xf numFmtId="0" fontId="100" fillId="45" borderId="0" applyNumberFormat="0" applyBorder="0" applyAlignment="0" applyProtection="0"/>
    <xf numFmtId="0" fontId="100" fillId="46" borderId="0" applyNumberFormat="0" applyBorder="0" applyAlignment="0" applyProtection="0"/>
    <xf numFmtId="0" fontId="100" fillId="49" borderId="0" applyNumberFormat="0" applyBorder="0" applyAlignment="0" applyProtection="0"/>
    <xf numFmtId="0" fontId="100" fillId="50" borderId="0" applyNumberFormat="0" applyBorder="0" applyAlignment="0" applyProtection="0"/>
    <xf numFmtId="0" fontId="101" fillId="51" borderId="0" applyNumberFormat="0" applyBorder="0" applyAlignment="0" applyProtection="0"/>
    <xf numFmtId="0" fontId="100" fillId="52" borderId="0" applyNumberFormat="0" applyBorder="0" applyAlignment="0" applyProtection="0"/>
    <xf numFmtId="0" fontId="100" fillId="53" borderId="0" applyNumberFormat="0" applyBorder="0" applyAlignment="0" applyProtection="0"/>
    <xf numFmtId="0" fontId="100" fillId="54" borderId="0" applyNumberFormat="0" applyBorder="0" applyAlignment="0" applyProtection="0"/>
    <xf numFmtId="0" fontId="100" fillId="49" borderId="0" applyNumberFormat="0" applyBorder="0" applyAlignment="0" applyProtection="0"/>
    <xf numFmtId="0" fontId="100" fillId="50" borderId="0" applyNumberFormat="0" applyBorder="0" applyAlignment="0" applyProtection="0"/>
    <xf numFmtId="0" fontId="100" fillId="55" borderId="0" applyNumberFormat="0" applyBorder="0" applyAlignment="0" applyProtection="0"/>
    <xf numFmtId="0" fontId="102" fillId="39" borderId="0" applyNumberFormat="0" applyBorder="0" applyAlignment="0" applyProtection="0"/>
    <xf numFmtId="0" fontId="103" fillId="56" borderId="47" applyNumberFormat="0" applyAlignment="0" applyProtection="0"/>
    <xf numFmtId="0" fontId="104" fillId="57" borderId="48" applyNumberForma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05" fillId="0" borderId="0" applyNumberFormat="0" applyFill="0" applyBorder="0" applyAlignment="0" applyProtection="0"/>
    <xf numFmtId="0" fontId="106" fillId="40" borderId="0" applyNumberFormat="0" applyBorder="0" applyAlignment="0" applyProtection="0"/>
    <xf numFmtId="0" fontId="56" fillId="58" borderId="0">
      <alignment horizontal="left" vertical="center" indent="1"/>
    </xf>
    <xf numFmtId="0" fontId="107" fillId="0" borderId="49" applyNumberFormat="0" applyFill="0" applyAlignment="0" applyProtection="0"/>
    <xf numFmtId="0" fontId="108" fillId="0" borderId="50" applyNumberFormat="0" applyFill="0" applyAlignment="0" applyProtection="0"/>
    <xf numFmtId="0" fontId="109" fillId="0" borderId="51" applyNumberFormat="0" applyFill="0" applyAlignment="0" applyProtection="0"/>
    <xf numFmtId="0" fontId="109" fillId="0" borderId="0" applyNumberFormat="0" applyFill="0" applyBorder="0" applyAlignment="0" applyProtection="0"/>
    <xf numFmtId="0" fontId="110" fillId="0" borderId="0" applyNumberFormat="0" applyFill="0" applyBorder="0" applyAlignment="0" applyProtection="0">
      <alignment vertical="top"/>
      <protection locked="0"/>
    </xf>
    <xf numFmtId="0" fontId="111" fillId="43" borderId="47" applyNumberFormat="0" applyAlignment="0" applyProtection="0"/>
    <xf numFmtId="0" fontId="112" fillId="0" borderId="52" applyNumberFormat="0" applyFill="0" applyAlignment="0" applyProtection="0"/>
    <xf numFmtId="0" fontId="113" fillId="59"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53"/>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53"/>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0" fontId="11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5" fillId="0" borderId="0"/>
    <xf numFmtId="0" fontId="4" fillId="0" borderId="0"/>
    <xf numFmtId="0" fontId="4" fillId="0" borderId="0"/>
    <xf numFmtId="0" fontId="4" fillId="0" borderId="0"/>
    <xf numFmtId="0" fontId="4" fillId="0" borderId="0"/>
    <xf numFmtId="0" fontId="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60" borderId="54" applyNumberFormat="0" applyFont="0" applyAlignment="0" applyProtection="0"/>
    <xf numFmtId="0" fontId="116" fillId="56" borderId="55"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181" fontId="117" fillId="0" borderId="0"/>
    <xf numFmtId="11" fontId="117" fillId="0" borderId="0" applyFont="0" applyFill="0" applyBorder="0" applyAlignment="0" applyProtection="0"/>
    <xf numFmtId="165" fontId="118" fillId="61" borderId="56">
      <alignment horizontal="center" vertical="center"/>
    </xf>
    <xf numFmtId="43" fontId="119" fillId="62" borderId="0" applyNumberFormat="0" applyAlignment="0" applyProtection="0"/>
    <xf numFmtId="0" fontId="120" fillId="0" borderId="0" applyNumberFormat="0" applyFill="0" applyBorder="0" applyAlignment="0" applyProtection="0"/>
    <xf numFmtId="0" fontId="121" fillId="0" borderId="57" applyNumberFormat="0" applyFill="0" applyAlignment="0" applyProtection="0"/>
    <xf numFmtId="0" fontId="122" fillId="0" borderId="0" applyNumberFormat="0" applyFill="0" applyBorder="0" applyAlignment="0" applyProtection="0"/>
    <xf numFmtId="0" fontId="131" fillId="7" borderId="4" applyNumberFormat="0" applyAlignment="0" applyProtection="0"/>
    <xf numFmtId="0" fontId="103" fillId="56" borderId="47" applyNumberFormat="0" applyAlignment="0" applyProtection="0"/>
    <xf numFmtId="0" fontId="103" fillId="56" borderId="47" applyNumberFormat="0" applyAlignment="0" applyProtection="0"/>
    <xf numFmtId="0" fontId="103" fillId="56" borderId="47" applyNumberFormat="0" applyAlignment="0" applyProtection="0"/>
    <xf numFmtId="0" fontId="5" fillId="7" borderId="4"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109" fillId="0" borderId="51" applyNumberFormat="0" applyFill="0" applyAlignment="0" applyProtection="0"/>
    <xf numFmtId="0" fontId="109" fillId="0" borderId="51" applyNumberFormat="0" applyFill="0" applyAlignment="0" applyProtection="0"/>
    <xf numFmtId="0" fontId="109" fillId="0" borderId="51" applyNumberFormat="0" applyFill="0" applyAlignment="0" applyProtection="0"/>
    <xf numFmtId="0" fontId="132" fillId="0" borderId="0" applyNumberFormat="0" applyFill="0" applyBorder="0" applyAlignment="0" applyProtection="0">
      <alignment vertical="top"/>
      <protection locked="0"/>
    </xf>
    <xf numFmtId="0" fontId="67" fillId="0" borderId="0" applyNumberFormat="0" applyFill="0" applyBorder="0" applyAlignment="0" applyProtection="0"/>
    <xf numFmtId="0" fontId="1" fillId="0" borderId="0" applyNumberFormat="0" applyFill="0" applyBorder="0" applyAlignment="0" applyProtection="0"/>
    <xf numFmtId="0" fontId="111" fillId="43" borderId="47" applyNumberFormat="0" applyAlignment="0" applyProtection="0"/>
    <xf numFmtId="0" fontId="111" fillId="43" borderId="47" applyNumberFormat="0" applyAlignment="0" applyProtection="0"/>
    <xf numFmtId="0" fontId="111" fillId="43" borderId="47" applyNumberFormat="0" applyAlignment="0" applyProtection="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2" fillId="9"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0" fontId="7" fillId="0" borderId="0"/>
    <xf numFmtId="0" fontId="4" fillId="0" borderId="0"/>
    <xf numFmtId="0" fontId="4" fillId="0" borderId="0"/>
    <xf numFmtId="0" fontId="4" fillId="0" borderId="0"/>
    <xf numFmtId="0" fontId="7" fillId="60" borderId="54" applyNumberFormat="0" applyFont="0" applyAlignment="0" applyProtection="0"/>
    <xf numFmtId="0" fontId="7" fillId="60" borderId="54" applyNumberFormat="0" applyFont="0" applyAlignment="0" applyProtection="0"/>
    <xf numFmtId="0" fontId="7" fillId="60" borderId="54" applyNumberFormat="0" applyFont="0" applyAlignment="0" applyProtection="0"/>
    <xf numFmtId="0" fontId="116" fillId="56" borderId="55" applyNumberFormat="0" applyAlignment="0" applyProtection="0"/>
    <xf numFmtId="0" fontId="116" fillId="56" borderId="55" applyNumberFormat="0" applyAlignment="0" applyProtection="0"/>
    <xf numFmtId="0" fontId="116" fillId="56" borderId="55"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7" fillId="0" borderId="0" applyFont="0" applyFill="0" applyBorder="0" applyAlignment="0" applyProtection="0"/>
    <xf numFmtId="9" fontId="6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21" fillId="0" borderId="57" applyNumberFormat="0" applyFill="0" applyAlignment="0" applyProtection="0"/>
    <xf numFmtId="0" fontId="121" fillId="0" borderId="57" applyNumberFormat="0" applyFill="0" applyAlignment="0" applyProtection="0"/>
    <xf numFmtId="0" fontId="121" fillId="0" borderId="5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0" fontId="4" fillId="0" borderId="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0" fontId="4" fillId="0" borderId="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43" fillId="9" borderId="58"/>
    <xf numFmtId="0" fontId="12" fillId="10" borderId="3"/>
    <xf numFmtId="165" fontId="143" fillId="5" borderId="58"/>
    <xf numFmtId="0" fontId="69"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56" fillId="0" borderId="0"/>
    <xf numFmtId="0" fontId="7"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165" fontId="143" fillId="5" borderId="78"/>
    <xf numFmtId="0" fontId="143" fillId="9" borderId="78"/>
    <xf numFmtId="0" fontId="4" fillId="0" borderId="0"/>
    <xf numFmtId="0" fontId="157" fillId="77" borderId="78"/>
    <xf numFmtId="0" fontId="158" fillId="0" borderId="0">
      <alignment vertical="center"/>
    </xf>
    <xf numFmtId="0" fontId="158" fillId="0" borderId="0">
      <alignment vertical="center"/>
    </xf>
    <xf numFmtId="0" fontId="158" fillId="0" borderId="0">
      <alignment vertical="center"/>
    </xf>
    <xf numFmtId="0" fontId="158" fillId="0" borderId="0">
      <alignment vertical="center"/>
    </xf>
    <xf numFmtId="0" fontId="158" fillId="0" borderId="0">
      <alignment vertical="center"/>
    </xf>
    <xf numFmtId="0" fontId="158" fillId="0" borderId="0">
      <alignment vertical="center"/>
    </xf>
    <xf numFmtId="0" fontId="158" fillId="0" borderId="0">
      <alignment vertical="center"/>
    </xf>
    <xf numFmtId="0" fontId="158" fillId="0" borderId="0">
      <alignment vertical="center"/>
    </xf>
    <xf numFmtId="0" fontId="158" fillId="0" borderId="0">
      <alignment vertical="center"/>
    </xf>
    <xf numFmtId="0" fontId="158" fillId="0" borderId="0">
      <alignment vertical="center"/>
    </xf>
    <xf numFmtId="0" fontId="158" fillId="0" borderId="0">
      <alignment vertical="center"/>
    </xf>
    <xf numFmtId="0" fontId="158" fillId="0" borderId="0">
      <alignment vertical="center"/>
    </xf>
    <xf numFmtId="0" fontId="158" fillId="0" borderId="0">
      <alignment vertical="center"/>
    </xf>
    <xf numFmtId="0" fontId="158" fillId="0" borderId="0">
      <alignment vertical="center"/>
    </xf>
    <xf numFmtId="0" fontId="159" fillId="0" borderId="0">
      <alignment vertical="center"/>
    </xf>
    <xf numFmtId="0" fontId="160" fillId="0" borderId="0" applyNumberFormat="0" applyFill="0" applyBorder="0" applyAlignment="0" applyProtection="0">
      <alignment vertical="center"/>
    </xf>
    <xf numFmtId="0" fontId="4" fillId="0" borderId="0"/>
    <xf numFmtId="0" fontId="5" fillId="7" borderId="4" applyNumberFormat="0" applyAlignment="0" applyProtection="0"/>
    <xf numFmtId="43" fontId="4" fillId="0" borderId="0" applyFont="0" applyFill="0" applyBorder="0" applyAlignment="0" applyProtection="0"/>
    <xf numFmtId="44" fontId="4" fillId="0" borderId="0" applyFont="0" applyFill="0" applyBorder="0" applyAlignment="0" applyProtection="0"/>
    <xf numFmtId="0" fontId="67" fillId="0" borderId="0" applyNumberFormat="0" applyFill="0" applyBorder="0" applyAlignment="0" applyProtection="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2" fillId="9"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6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31" fillId="7" borderId="4" applyNumberFormat="0" applyAlignment="0" applyProtection="0"/>
    <xf numFmtId="0" fontId="109" fillId="0" borderId="85" applyNumberFormat="0" applyFill="0" applyAlignment="0" applyProtection="0"/>
    <xf numFmtId="0" fontId="4" fillId="0" borderId="0"/>
  </cellStyleXfs>
  <cellXfs count="1599">
    <xf numFmtId="0" fontId="0" fillId="0" borderId="0" xfId="0"/>
    <xf numFmtId="0" fontId="7" fillId="0" borderId="0" xfId="0" applyFont="1"/>
    <xf numFmtId="0" fontId="16" fillId="4" borderId="3" xfId="285" applyFont="1" applyProtection="1">
      <protection locked="0"/>
    </xf>
    <xf numFmtId="0" fontId="19" fillId="2" borderId="0" xfId="0" applyFont="1" applyFill="1" applyProtection="1">
      <protection locked="0"/>
    </xf>
    <xf numFmtId="0" fontId="7" fillId="0" borderId="0" xfId="0" applyFont="1" applyFill="1" applyBorder="1" applyProtection="1">
      <protection locked="0"/>
    </xf>
    <xf numFmtId="0" fontId="7" fillId="0" borderId="0" xfId="0" applyFont="1" applyFill="1" applyProtection="1">
      <protection locked="0"/>
    </xf>
    <xf numFmtId="0" fontId="16" fillId="4" borderId="0" xfId="0" applyFont="1" applyFill="1" applyProtection="1">
      <protection locked="0"/>
    </xf>
    <xf numFmtId="0" fontId="6" fillId="6" borderId="0" xfId="0" applyFont="1" applyFill="1"/>
    <xf numFmtId="10" fontId="6" fillId="6" borderId="0" xfId="0" applyNumberFormat="1" applyFont="1" applyFill="1"/>
    <xf numFmtId="0" fontId="24" fillId="12" borderId="3" xfId="284" applyFont="1" applyFill="1" applyProtection="1">
      <protection locked="0"/>
    </xf>
    <xf numFmtId="0" fontId="6" fillId="11" borderId="0" xfId="0" applyFont="1" applyFill="1" applyProtection="1">
      <protection locked="0"/>
    </xf>
    <xf numFmtId="0" fontId="7" fillId="6" borderId="0" xfId="0" applyFont="1" applyFill="1" applyProtection="1">
      <protection locked="0"/>
    </xf>
    <xf numFmtId="0" fontId="6" fillId="6" borderId="0" xfId="0" applyFont="1" applyFill="1" applyProtection="1">
      <protection locked="0"/>
    </xf>
    <xf numFmtId="10" fontId="7" fillId="6" borderId="0" xfId="0" applyNumberFormat="1" applyFont="1" applyFill="1" applyProtection="1">
      <protection locked="0"/>
    </xf>
    <xf numFmtId="10" fontId="6" fillId="6" borderId="0" xfId="0" applyNumberFormat="1" applyFont="1" applyFill="1" applyProtection="1">
      <protection locked="0"/>
    </xf>
    <xf numFmtId="0" fontId="28" fillId="12" borderId="0" xfId="284" applyFont="1" applyFill="1" applyBorder="1" applyAlignment="1" applyProtection="1">
      <alignment vertical="top" textRotation="90" wrapText="1"/>
      <protection locked="0"/>
    </xf>
    <xf numFmtId="0" fontId="15" fillId="4" borderId="0" xfId="284" applyFont="1" applyBorder="1" applyAlignment="1" applyProtection="1">
      <alignment vertical="center" textRotation="90"/>
      <protection locked="0"/>
    </xf>
    <xf numFmtId="0" fontId="7" fillId="14" borderId="0" xfId="0" applyFont="1" applyFill="1" applyProtection="1">
      <protection locked="0"/>
    </xf>
    <xf numFmtId="0" fontId="15" fillId="14" borderId="0" xfId="0" applyFont="1" applyFill="1" applyProtection="1">
      <protection locked="0"/>
    </xf>
    <xf numFmtId="0" fontId="31" fillId="4" borderId="1" xfId="1130" applyFont="1" applyAlignment="1" applyProtection="1">
      <alignment wrapText="1"/>
      <protection locked="0"/>
    </xf>
    <xf numFmtId="0" fontId="32" fillId="2" borderId="0" xfId="0" applyFont="1" applyFill="1" applyProtection="1">
      <protection locked="0"/>
    </xf>
    <xf numFmtId="0" fontId="13" fillId="2" borderId="7" xfId="0" applyNumberFormat="1" applyFont="1" applyFill="1" applyBorder="1" applyAlignment="1" applyProtection="1">
      <protection locked="0"/>
    </xf>
    <xf numFmtId="2" fontId="13" fillId="9" borderId="1" xfId="291"/>
    <xf numFmtId="1" fontId="13" fillId="9" borderId="1" xfId="291" applyNumberFormat="1"/>
    <xf numFmtId="0" fontId="31" fillId="4" borderId="1" xfId="1130"/>
    <xf numFmtId="0" fontId="9" fillId="2" borderId="1" xfId="0" applyFont="1" applyFill="1" applyBorder="1" applyProtection="1">
      <protection locked="0"/>
    </xf>
    <xf numFmtId="0" fontId="31" fillId="4" borderId="1" xfId="1130" applyBorder="1" applyProtection="1">
      <protection locked="0"/>
    </xf>
    <xf numFmtId="0" fontId="33" fillId="0" borderId="0" xfId="0" applyFont="1"/>
    <xf numFmtId="0" fontId="0" fillId="0" borderId="10" xfId="0" applyBorder="1"/>
    <xf numFmtId="172" fontId="7" fillId="0" borderId="0" xfId="0" applyNumberFormat="1" applyFont="1"/>
    <xf numFmtId="43" fontId="7" fillId="0" borderId="0" xfId="0" applyNumberFormat="1" applyFont="1"/>
    <xf numFmtId="0" fontId="43" fillId="0" borderId="12" xfId="0" applyFont="1" applyBorder="1" applyAlignment="1" applyProtection="1">
      <alignment horizontal="right" vertical="center" wrapText="1"/>
      <protection locked="0"/>
    </xf>
    <xf numFmtId="0" fontId="0" fillId="0" borderId="0" xfId="0" applyFill="1"/>
    <xf numFmtId="0" fontId="39" fillId="16" borderId="0" xfId="0" applyFont="1" applyFill="1" applyBorder="1" applyProtection="1">
      <protection locked="0"/>
    </xf>
    <xf numFmtId="0" fontId="48" fillId="16" borderId="0" xfId="0" applyFont="1" applyFill="1" applyBorder="1" applyProtection="1">
      <protection locked="0"/>
    </xf>
    <xf numFmtId="0" fontId="45" fillId="16" borderId="0" xfId="0" applyFont="1" applyFill="1" applyBorder="1" applyProtection="1">
      <protection locked="0"/>
    </xf>
    <xf numFmtId="0" fontId="51" fillId="16" borderId="0" xfId="0" applyFont="1" applyFill="1" applyBorder="1" applyProtection="1">
      <protection locked="0"/>
    </xf>
    <xf numFmtId="1" fontId="39" fillId="16" borderId="0" xfId="0" applyNumberFormat="1" applyFont="1" applyFill="1" applyBorder="1" applyProtection="1">
      <protection locked="0"/>
    </xf>
    <xf numFmtId="165" fontId="39" fillId="16" borderId="0" xfId="0" applyNumberFormat="1" applyFont="1" applyFill="1" applyBorder="1" applyProtection="1">
      <protection locked="0"/>
    </xf>
    <xf numFmtId="0" fontId="39" fillId="0" borderId="0" xfId="0" applyFont="1" applyFill="1" applyBorder="1" applyProtection="1">
      <protection locked="0"/>
    </xf>
    <xf numFmtId="0" fontId="37" fillId="18" borderId="16" xfId="0" applyFont="1" applyFill="1" applyBorder="1"/>
    <xf numFmtId="0" fontId="37" fillId="18" borderId="17" xfId="0" applyFont="1" applyFill="1" applyBorder="1"/>
    <xf numFmtId="2" fontId="7" fillId="11" borderId="0" xfId="0" applyNumberFormat="1" applyFont="1" applyFill="1" applyProtection="1">
      <protection locked="0"/>
    </xf>
    <xf numFmtId="10" fontId="7" fillId="11" borderId="0" xfId="0" applyNumberFormat="1" applyFont="1" applyFill="1" applyProtection="1">
      <protection locked="0"/>
    </xf>
    <xf numFmtId="0" fontId="28" fillId="12" borderId="0" xfId="284" applyFont="1" applyFill="1" applyBorder="1" applyAlignment="1" applyProtection="1">
      <alignment horizontal="center" vertical="center" textRotation="90" wrapText="1"/>
      <protection locked="0"/>
    </xf>
    <xf numFmtId="0" fontId="24" fillId="12" borderId="3" xfId="284" applyFont="1" applyFill="1" applyAlignment="1" applyProtection="1">
      <alignment horizontal="left"/>
      <protection locked="0"/>
    </xf>
    <xf numFmtId="0" fontId="24" fillId="12" borderId="0" xfId="284" applyFont="1" applyFill="1" applyBorder="1" applyAlignment="1" applyProtection="1">
      <alignment horizontal="left"/>
      <protection locked="0"/>
    </xf>
    <xf numFmtId="0" fontId="15" fillId="4" borderId="0" xfId="284" applyFont="1" applyBorder="1" applyAlignment="1" applyProtection="1">
      <alignment horizontal="left"/>
      <protection locked="0"/>
    </xf>
    <xf numFmtId="0" fontId="19" fillId="2" borderId="0" xfId="0" applyFont="1" applyFill="1" applyAlignment="1" applyProtection="1">
      <alignment horizontal="left"/>
      <protection locked="0"/>
    </xf>
    <xf numFmtId="0" fontId="7" fillId="2" borderId="0" xfId="0" applyFont="1" applyFill="1" applyAlignment="1" applyProtection="1">
      <alignment horizontal="left"/>
      <protection locked="0"/>
    </xf>
    <xf numFmtId="0" fontId="6" fillId="2" borderId="0" xfId="0" applyFont="1" applyFill="1" applyAlignment="1" applyProtection="1">
      <alignment horizontal="left"/>
      <protection locked="0"/>
    </xf>
    <xf numFmtId="0" fontId="16" fillId="4" borderId="3" xfId="285" applyFont="1" applyAlignment="1" applyProtection="1">
      <alignment horizontal="left"/>
      <protection locked="0"/>
    </xf>
    <xf numFmtId="0" fontId="7" fillId="0" borderId="0" xfId="0" applyFont="1" applyFill="1" applyAlignment="1" applyProtection="1">
      <alignment horizontal="left"/>
      <protection locked="0"/>
    </xf>
    <xf numFmtId="0" fontId="16" fillId="4" borderId="0" xfId="0" applyFont="1" applyFill="1" applyAlignment="1" applyProtection="1">
      <alignment horizontal="left"/>
      <protection locked="0"/>
    </xf>
    <xf numFmtId="0" fontId="20" fillId="4" borderId="0" xfId="0" applyFont="1" applyFill="1" applyBorder="1" applyAlignment="1" applyProtection="1">
      <alignment horizontal="left"/>
      <protection locked="0"/>
    </xf>
    <xf numFmtId="0" fontId="6" fillId="14" borderId="0" xfId="0" applyFont="1" applyFill="1" applyAlignment="1" applyProtection="1">
      <alignment horizontal="left"/>
      <protection locked="0"/>
    </xf>
    <xf numFmtId="0" fontId="7" fillId="14" borderId="0" xfId="0" applyFont="1" applyFill="1" applyAlignment="1" applyProtection="1">
      <alignment horizontal="left"/>
      <protection locked="0"/>
    </xf>
    <xf numFmtId="0" fontId="6" fillId="6" borderId="0" xfId="0" applyFont="1" applyFill="1" applyAlignment="1" applyProtection="1">
      <alignment horizontal="left"/>
      <protection locked="0"/>
    </xf>
    <xf numFmtId="0" fontId="7" fillId="6" borderId="0" xfId="0" applyFont="1" applyFill="1" applyAlignment="1" applyProtection="1">
      <alignment horizontal="left"/>
      <protection locked="0"/>
    </xf>
    <xf numFmtId="10" fontId="6" fillId="6" borderId="0" xfId="0" applyNumberFormat="1" applyFont="1" applyFill="1" applyAlignment="1" applyProtection="1">
      <alignment horizontal="left"/>
      <protection locked="0"/>
    </xf>
    <xf numFmtId="0" fontId="42" fillId="11" borderId="0" xfId="0" applyFont="1" applyFill="1" applyAlignment="1" applyProtection="1">
      <alignment horizontal="left"/>
      <protection locked="0"/>
    </xf>
    <xf numFmtId="0" fontId="6" fillId="11" borderId="0" xfId="0" applyFont="1" applyFill="1" applyAlignment="1" applyProtection="1">
      <alignment horizontal="left"/>
      <protection locked="0"/>
    </xf>
    <xf numFmtId="0" fontId="16" fillId="4" borderId="0" xfId="285" applyFont="1" applyBorder="1" applyAlignment="1" applyProtection="1">
      <alignment horizontal="fill"/>
      <protection locked="0"/>
    </xf>
    <xf numFmtId="0" fontId="36" fillId="13" borderId="0" xfId="0" applyNumberFormat="1" applyFont="1" applyFill="1" applyBorder="1" applyAlignment="1">
      <alignment horizontal="left" vertical="center" indent="1"/>
    </xf>
    <xf numFmtId="0" fontId="35" fillId="2" borderId="0" xfId="0" applyNumberFormat="1" applyFont="1" applyFill="1" applyBorder="1" applyAlignment="1">
      <alignment horizontal="left" vertical="center" indent="3"/>
    </xf>
    <xf numFmtId="0" fontId="4" fillId="2" borderId="0" xfId="0" applyNumberFormat="1" applyFont="1" applyFill="1" applyBorder="1" applyAlignment="1">
      <alignment horizontal="left" vertical="center" indent="1"/>
    </xf>
    <xf numFmtId="0" fontId="34" fillId="2" borderId="0" xfId="0" applyNumberFormat="1" applyFont="1" applyFill="1" applyBorder="1" applyAlignment="1">
      <alignment horizontal="left" vertical="center" indent="1"/>
    </xf>
    <xf numFmtId="0" fontId="36" fillId="8" borderId="0" xfId="0" applyNumberFormat="1" applyFont="1" applyFill="1" applyBorder="1" applyAlignment="1">
      <alignment horizontal="center" vertical="center" wrapText="1"/>
    </xf>
    <xf numFmtId="164" fontId="37" fillId="11" borderId="0" xfId="0" applyNumberFormat="1" applyFont="1" applyFill="1" applyBorder="1" applyAlignment="1">
      <alignment horizontal="center" vertical="center"/>
    </xf>
    <xf numFmtId="0" fontId="4" fillId="13" borderId="0" xfId="143" applyFont="1" applyFill="1" applyBorder="1" applyAlignment="1">
      <alignment horizontal="center" vertical="center" wrapText="1"/>
    </xf>
    <xf numFmtId="0" fontId="35" fillId="2" borderId="0" xfId="141" applyNumberFormat="1" applyFont="1" applyFill="1" applyBorder="1" applyAlignment="1">
      <alignment horizontal="left" vertical="center" indent="1"/>
    </xf>
    <xf numFmtId="0" fontId="35" fillId="2" borderId="0" xfId="0" applyNumberFormat="1" applyFont="1" applyFill="1" applyBorder="1" applyAlignment="1">
      <alignment horizontal="left" vertical="center" indent="2"/>
    </xf>
    <xf numFmtId="0" fontId="35" fillId="2" borderId="0" xfId="141" applyNumberFormat="1" applyFont="1" applyFill="1" applyBorder="1" applyAlignment="1">
      <alignment horizontal="left" vertical="center" wrapText="1" indent="1"/>
    </xf>
    <xf numFmtId="0" fontId="35" fillId="2" borderId="0" xfId="0" applyNumberFormat="1" applyFont="1" applyFill="1" applyBorder="1" applyAlignment="1">
      <alignment horizontal="left" vertical="center" indent="1"/>
    </xf>
    <xf numFmtId="0" fontId="57" fillId="12" borderId="0" xfId="0" applyNumberFormat="1" applyFont="1" applyFill="1" applyBorder="1" applyAlignment="1">
      <alignment horizontal="center" vertical="center" wrapText="1"/>
    </xf>
    <xf numFmtId="0" fontId="34" fillId="13" borderId="0" xfId="0" applyNumberFormat="1" applyFont="1" applyFill="1" applyBorder="1" applyAlignment="1">
      <alignment horizontal="center" vertical="center" wrapText="1"/>
    </xf>
    <xf numFmtId="0" fontId="57" fillId="20" borderId="0" xfId="142" applyNumberFormat="1" applyFont="1" applyFill="1" applyBorder="1" applyAlignment="1">
      <alignment horizontal="center" vertical="center"/>
    </xf>
    <xf numFmtId="0" fontId="58" fillId="2" borderId="0" xfId="0" applyNumberFormat="1" applyFont="1" applyFill="1" applyBorder="1" applyAlignment="1">
      <alignment horizontal="center" vertical="center"/>
    </xf>
    <xf numFmtId="0" fontId="56" fillId="19" borderId="0" xfId="0" applyFont="1" applyFill="1" applyBorder="1" applyAlignment="1">
      <alignment horizontal="center" vertical="center"/>
    </xf>
    <xf numFmtId="0" fontId="0" fillId="0" borderId="0" xfId="0" applyBorder="1"/>
    <xf numFmtId="0" fontId="34" fillId="13" borderId="0" xfId="0" applyNumberFormat="1" applyFont="1" applyFill="1" applyBorder="1" applyAlignment="1">
      <alignment horizontal="left" vertical="center" indent="1"/>
    </xf>
    <xf numFmtId="0" fontId="37" fillId="2" borderId="0" xfId="0" applyNumberFormat="1" applyFont="1" applyFill="1" applyBorder="1" applyAlignment="1">
      <alignment horizontal="center" vertical="center"/>
    </xf>
    <xf numFmtId="0" fontId="36" fillId="2" borderId="0" xfId="0" applyNumberFormat="1" applyFont="1" applyFill="1" applyBorder="1" applyAlignment="1">
      <alignment horizontal="left" vertical="center" indent="1"/>
    </xf>
    <xf numFmtId="165" fontId="35" fillId="2" borderId="0" xfId="0" applyNumberFormat="1" applyFont="1" applyFill="1" applyBorder="1" applyAlignment="1">
      <alignment horizontal="center" vertical="center"/>
    </xf>
    <xf numFmtId="0" fontId="15" fillId="4" borderId="0" xfId="284" applyFont="1" applyFill="1" applyBorder="1" applyAlignment="1" applyProtection="1">
      <alignment vertical="center" textRotation="90"/>
      <protection locked="0"/>
    </xf>
    <xf numFmtId="2" fontId="6" fillId="4" borderId="0" xfId="0" applyNumberFormat="1" applyFont="1" applyFill="1" applyBorder="1" applyAlignment="1" applyProtection="1">
      <alignment horizontal="left"/>
      <protection locked="0"/>
    </xf>
    <xf numFmtId="2" fontId="7" fillId="4" borderId="0" xfId="0" applyNumberFormat="1" applyFont="1" applyFill="1" applyBorder="1" applyAlignment="1" applyProtection="1">
      <alignment horizontal="left"/>
      <protection locked="0"/>
    </xf>
    <xf numFmtId="0" fontId="46" fillId="21" borderId="0" xfId="0" applyFont="1" applyFill="1" applyBorder="1" applyProtection="1">
      <protection locked="0"/>
    </xf>
    <xf numFmtId="0" fontId="48" fillId="4" borderId="0" xfId="0" applyFont="1" applyFill="1" applyBorder="1" applyProtection="1">
      <protection locked="0"/>
    </xf>
    <xf numFmtId="2" fontId="7" fillId="4" borderId="0" xfId="0" applyNumberFormat="1" applyFont="1" applyFill="1" applyBorder="1" applyAlignment="1" applyProtection="1">
      <alignment horizontal="center"/>
      <protection locked="0"/>
    </xf>
    <xf numFmtId="2" fontId="59" fillId="4" borderId="0" xfId="0" applyNumberFormat="1" applyFont="1" applyFill="1" applyBorder="1" applyAlignment="1" applyProtection="1">
      <alignment horizontal="left"/>
      <protection locked="0"/>
    </xf>
    <xf numFmtId="0" fontId="53" fillId="4" borderId="0" xfId="0" applyFont="1" applyFill="1" applyBorder="1"/>
    <xf numFmtId="2" fontId="39" fillId="16" borderId="0" xfId="0" applyNumberFormat="1" applyFont="1" applyFill="1" applyBorder="1" applyProtection="1">
      <protection locked="0"/>
    </xf>
    <xf numFmtId="0" fontId="48" fillId="23" borderId="0" xfId="0" applyFont="1" applyFill="1" applyBorder="1" applyProtection="1">
      <protection locked="0"/>
    </xf>
    <xf numFmtId="0" fontId="48" fillId="24" borderId="0" xfId="0" applyFont="1" applyFill="1" applyBorder="1" applyAlignment="1" applyProtection="1">
      <alignment vertical="center"/>
      <protection locked="0"/>
    </xf>
    <xf numFmtId="0" fontId="49" fillId="24" borderId="0" xfId="288" applyFont="1" applyFill="1" applyBorder="1" applyProtection="1">
      <protection locked="0"/>
    </xf>
    <xf numFmtId="0" fontId="49" fillId="24" borderId="3" xfId="288" applyFont="1" applyFill="1" applyBorder="1" applyProtection="1">
      <protection locked="0"/>
    </xf>
    <xf numFmtId="165" fontId="38" fillId="23" borderId="0" xfId="286" applyNumberFormat="1" applyFont="1" applyFill="1" applyBorder="1" applyProtection="1">
      <protection locked="0"/>
    </xf>
    <xf numFmtId="165" fontId="38" fillId="23" borderId="3" xfId="286" applyNumberFormat="1" applyFont="1" applyFill="1" applyBorder="1" applyProtection="1">
      <protection locked="0"/>
    </xf>
    <xf numFmtId="0" fontId="63" fillId="16" borderId="0" xfId="0" applyFont="1" applyFill="1" applyBorder="1"/>
    <xf numFmtId="0" fontId="52" fillId="3" borderId="0" xfId="0" applyFont="1" applyFill="1" applyBorder="1"/>
    <xf numFmtId="0" fontId="64" fillId="3" borderId="0" xfId="0" applyFont="1" applyFill="1" applyBorder="1"/>
    <xf numFmtId="0" fontId="52" fillId="3" borderId="0" xfId="0" applyFont="1" applyFill="1" applyBorder="1" applyAlignment="1">
      <alignment vertical="center"/>
    </xf>
    <xf numFmtId="167" fontId="52" fillId="3" borderId="0" xfId="0" applyNumberFormat="1" applyFont="1" applyFill="1" applyBorder="1" applyAlignment="1">
      <alignment vertical="center"/>
    </xf>
    <xf numFmtId="0" fontId="66" fillId="16" borderId="0" xfId="0" applyFont="1" applyFill="1" applyBorder="1" applyProtection="1">
      <protection locked="0"/>
    </xf>
    <xf numFmtId="2" fontId="15" fillId="14" borderId="0" xfId="0" applyNumberFormat="1" applyFont="1" applyFill="1" applyAlignment="1" applyProtection="1">
      <alignment vertical="center" textRotation="90"/>
      <protection locked="0"/>
    </xf>
    <xf numFmtId="0" fontId="10" fillId="2" borderId="0" xfId="285" applyFont="1" applyFill="1" applyBorder="1" applyProtection="1">
      <protection locked="0"/>
    </xf>
    <xf numFmtId="0" fontId="73" fillId="2" borderId="0" xfId="0" applyFont="1" applyFill="1" applyBorder="1" applyProtection="1">
      <protection locked="0"/>
    </xf>
    <xf numFmtId="0" fontId="70" fillId="2" borderId="0" xfId="0" applyFont="1" applyFill="1" applyBorder="1" applyProtection="1">
      <protection locked="0"/>
    </xf>
    <xf numFmtId="0" fontId="10" fillId="4" borderId="0" xfId="285" applyFont="1" applyBorder="1" applyProtection="1">
      <protection locked="0"/>
    </xf>
    <xf numFmtId="0" fontId="16" fillId="4" borderId="0" xfId="285" applyFont="1" applyBorder="1" applyAlignment="1" applyProtection="1">
      <alignment horizontal="left"/>
      <protection locked="0"/>
    </xf>
    <xf numFmtId="1" fontId="53" fillId="2" borderId="0" xfId="0" quotePrefix="1" applyNumberFormat="1" applyFont="1" applyFill="1" applyBorder="1"/>
    <xf numFmtId="0" fontId="53" fillId="2" borderId="0" xfId="0" quotePrefix="1" applyFont="1" applyFill="1" applyBorder="1"/>
    <xf numFmtId="0" fontId="77" fillId="2" borderId="0" xfId="0" applyFont="1" applyFill="1"/>
    <xf numFmtId="0" fontId="0" fillId="2" borderId="0" xfId="0" applyFill="1"/>
    <xf numFmtId="0" fontId="78" fillId="2" borderId="0" xfId="0" applyFont="1" applyFill="1"/>
    <xf numFmtId="0" fontId="33" fillId="2" borderId="0" xfId="0" applyFont="1" applyFill="1"/>
    <xf numFmtId="0" fontId="0" fillId="2" borderId="0" xfId="0" applyFont="1" applyFill="1"/>
    <xf numFmtId="0" fontId="0" fillId="2" borderId="0" xfId="0" applyFont="1" applyFill="1" applyAlignment="1">
      <alignment horizontal="center"/>
    </xf>
    <xf numFmtId="165" fontId="0" fillId="2" borderId="0" xfId="0" applyNumberFormat="1" applyFill="1"/>
    <xf numFmtId="0" fontId="79" fillId="2" borderId="0" xfId="0" applyFont="1" applyFill="1"/>
    <xf numFmtId="0" fontId="0" fillId="2" borderId="0" xfId="0" applyFill="1" applyAlignment="1">
      <alignment horizontal="right"/>
    </xf>
    <xf numFmtId="173" fontId="0" fillId="2" borderId="0" xfId="1407" applyNumberFormat="1" applyFont="1" applyFill="1"/>
    <xf numFmtId="0" fontId="80" fillId="5" borderId="0" xfId="0" applyFont="1" applyFill="1" applyBorder="1" applyProtection="1">
      <protection locked="0"/>
    </xf>
    <xf numFmtId="0" fontId="24" fillId="2" borderId="0" xfId="284" applyFont="1" applyFill="1" applyBorder="1" applyProtection="1">
      <protection locked="0"/>
    </xf>
    <xf numFmtId="0" fontId="6" fillId="2" borderId="0" xfId="0" applyFont="1" applyFill="1" applyBorder="1" applyProtection="1">
      <protection locked="0"/>
    </xf>
    <xf numFmtId="165" fontId="6" fillId="2" borderId="0" xfId="0" applyNumberFormat="1" applyFont="1" applyFill="1" applyBorder="1" applyAlignment="1" applyProtection="1">
      <alignment horizontal="center" vertical="center"/>
      <protection locked="0"/>
    </xf>
    <xf numFmtId="0" fontId="6" fillId="2" borderId="0" xfId="0" applyFont="1" applyFill="1" applyBorder="1" applyAlignment="1" applyProtection="1">
      <alignment horizontal="center" vertical="center"/>
      <protection locked="0"/>
    </xf>
    <xf numFmtId="2" fontId="7" fillId="2" borderId="0" xfId="0" applyNumberFormat="1" applyFont="1" applyFill="1" applyBorder="1" applyAlignment="1" applyProtection="1">
      <alignment horizontal="center"/>
      <protection locked="0"/>
    </xf>
    <xf numFmtId="0" fontId="15" fillId="2" borderId="0" xfId="284" applyFont="1" applyFill="1" applyBorder="1" applyProtection="1">
      <protection locked="0"/>
    </xf>
    <xf numFmtId="0" fontId="16" fillId="2" borderId="0" xfId="285" applyFont="1" applyFill="1" applyBorder="1" applyProtection="1">
      <protection locked="0"/>
    </xf>
    <xf numFmtId="0" fontId="7" fillId="2" borderId="0" xfId="0" applyFont="1" applyFill="1" applyBorder="1" applyAlignment="1" applyProtection="1">
      <alignment wrapText="1"/>
      <protection locked="0"/>
    </xf>
    <xf numFmtId="167" fontId="7" fillId="2" borderId="0" xfId="0" applyNumberFormat="1" applyFont="1" applyFill="1" applyBorder="1" applyProtection="1">
      <protection locked="0"/>
    </xf>
    <xf numFmtId="0" fontId="18" fillId="2" borderId="0" xfId="0" applyFont="1" applyFill="1" applyBorder="1" applyProtection="1">
      <protection locked="0"/>
    </xf>
    <xf numFmtId="0" fontId="16" fillId="2" borderId="0" xfId="0" applyFont="1" applyFill="1" applyBorder="1" applyProtection="1">
      <protection locked="0"/>
    </xf>
    <xf numFmtId="0" fontId="6" fillId="2" borderId="0" xfId="0" applyFont="1" applyFill="1" applyBorder="1" applyAlignment="1" applyProtection="1">
      <alignment horizontal="center" wrapText="1"/>
      <protection locked="0"/>
    </xf>
    <xf numFmtId="10" fontId="6" fillId="2" borderId="0" xfId="0" applyNumberFormat="1" applyFont="1" applyFill="1" applyBorder="1" applyProtection="1">
      <protection locked="0"/>
    </xf>
    <xf numFmtId="0" fontId="42" fillId="2" borderId="0" xfId="0" applyFont="1" applyFill="1" applyBorder="1" applyProtection="1">
      <protection locked="0"/>
    </xf>
    <xf numFmtId="0" fontId="81" fillId="19" borderId="0" xfId="0" applyFont="1" applyFill="1" applyBorder="1" applyAlignment="1">
      <alignment horizontal="left" vertical="top"/>
    </xf>
    <xf numFmtId="0" fontId="6" fillId="2" borderId="0" xfId="0" applyFont="1" applyFill="1" applyProtection="1">
      <protection locked="0"/>
    </xf>
    <xf numFmtId="2" fontId="7" fillId="2" borderId="0" xfId="0" applyNumberFormat="1" applyFont="1" applyFill="1" applyProtection="1">
      <protection locked="0"/>
    </xf>
    <xf numFmtId="2" fontId="6" fillId="2" borderId="0" xfId="0" applyNumberFormat="1" applyFont="1" applyFill="1" applyProtection="1">
      <protection locked="0"/>
    </xf>
    <xf numFmtId="2" fontId="7" fillId="2" borderId="0" xfId="0" applyNumberFormat="1" applyFont="1" applyFill="1" applyAlignment="1" applyProtection="1">
      <alignment horizontal="left"/>
      <protection locked="0"/>
    </xf>
    <xf numFmtId="0" fontId="6" fillId="2" borderId="0" xfId="0" applyFont="1" applyFill="1"/>
    <xf numFmtId="170" fontId="7" fillId="2" borderId="0" xfId="0" applyNumberFormat="1" applyFont="1" applyFill="1" applyProtection="1">
      <protection locked="0"/>
    </xf>
    <xf numFmtId="0" fontId="7" fillId="2" borderId="0" xfId="0" applyFont="1" applyFill="1" applyAlignment="1">
      <alignment horizontal="left"/>
    </xf>
    <xf numFmtId="0" fontId="7" fillId="2" borderId="0" xfId="0" applyFont="1" applyFill="1"/>
    <xf numFmtId="0" fontId="7" fillId="2" borderId="0" xfId="0" applyFont="1" applyFill="1" applyAlignment="1">
      <alignment horizontal="center"/>
    </xf>
    <xf numFmtId="0" fontId="7" fillId="2" borderId="0" xfId="0" applyFont="1" applyFill="1" applyBorder="1"/>
    <xf numFmtId="0" fontId="22" fillId="2" borderId="0" xfId="0" applyFont="1" applyFill="1" applyBorder="1"/>
    <xf numFmtId="0" fontId="6" fillId="2" borderId="0" xfId="0" applyFont="1" applyFill="1" applyAlignment="1">
      <alignment horizontal="left"/>
    </xf>
    <xf numFmtId="165" fontId="6" fillId="2" borderId="0" xfId="0" applyNumberFormat="1" applyFont="1" applyFill="1" applyAlignment="1">
      <alignment horizontal="center"/>
    </xf>
    <xf numFmtId="9" fontId="7" fillId="2" borderId="0" xfId="125" applyNumberFormat="1" applyFont="1" applyFill="1" applyBorder="1"/>
    <xf numFmtId="9" fontId="7" fillId="2" borderId="0" xfId="0" applyNumberFormat="1" applyFont="1" applyFill="1" applyBorder="1"/>
    <xf numFmtId="10" fontId="6" fillId="2" borderId="0" xfId="0" applyNumberFormat="1" applyFont="1" applyFill="1" applyProtection="1">
      <protection locked="0"/>
    </xf>
    <xf numFmtId="10" fontId="7" fillId="2" borderId="0" xfId="0" applyNumberFormat="1" applyFont="1" applyFill="1" applyProtection="1">
      <protection locked="0"/>
    </xf>
    <xf numFmtId="10" fontId="7" fillId="2" borderId="0" xfId="0" applyNumberFormat="1" applyFont="1" applyFill="1" applyAlignment="1" applyProtection="1">
      <alignment horizontal="left"/>
      <protection locked="0"/>
    </xf>
    <xf numFmtId="165" fontId="7" fillId="2" borderId="0" xfId="0" applyNumberFormat="1" applyFont="1" applyFill="1" applyProtection="1">
      <protection locked="0"/>
    </xf>
    <xf numFmtId="165" fontId="7" fillId="2" borderId="0" xfId="0" applyNumberFormat="1" applyFont="1" applyFill="1" applyAlignment="1" applyProtection="1">
      <alignment horizontal="left"/>
      <protection locked="0"/>
    </xf>
    <xf numFmtId="169" fontId="22" fillId="2" borderId="0" xfId="0" applyNumberFormat="1" applyFont="1" applyFill="1"/>
    <xf numFmtId="0" fontId="1" fillId="2" borderId="0" xfId="1406" applyFill="1" applyAlignment="1">
      <alignment horizontal="left"/>
    </xf>
    <xf numFmtId="169" fontId="7" fillId="2" borderId="0" xfId="0" applyNumberFormat="1" applyFont="1" applyFill="1" applyProtection="1">
      <protection locked="0"/>
    </xf>
    <xf numFmtId="0" fontId="7" fillId="2" borderId="0" xfId="0" applyFont="1" applyFill="1" applyAlignment="1" applyProtection="1">
      <alignment horizontal="center"/>
      <protection locked="0"/>
    </xf>
    <xf numFmtId="0" fontId="6" fillId="2" borderId="0" xfId="0" applyFont="1" applyFill="1" applyBorder="1" applyAlignment="1" applyProtection="1">
      <alignment horizontal="left"/>
      <protection locked="0"/>
    </xf>
    <xf numFmtId="2" fontId="6" fillId="2" borderId="0" xfId="0" applyNumberFormat="1" applyFont="1" applyFill="1" applyBorder="1" applyAlignment="1" applyProtection="1">
      <alignment horizontal="left"/>
      <protection locked="0"/>
    </xf>
    <xf numFmtId="0" fontId="7" fillId="2" borderId="0" xfId="0" applyFont="1" applyFill="1" applyBorder="1" applyAlignment="1" applyProtection="1">
      <alignment horizontal="left"/>
      <protection locked="0"/>
    </xf>
    <xf numFmtId="0" fontId="23" fillId="2" borderId="0" xfId="0" applyFont="1" applyFill="1" applyBorder="1" applyAlignment="1">
      <alignment horizontal="left"/>
    </xf>
    <xf numFmtId="0" fontId="6" fillId="2" borderId="0" xfId="0" applyFont="1" applyFill="1" applyBorder="1" applyAlignment="1" applyProtection="1">
      <alignment horizontal="left" vertical="center"/>
      <protection locked="0"/>
    </xf>
    <xf numFmtId="0" fontId="7" fillId="2" borderId="0" xfId="0" applyFont="1" applyFill="1" applyBorder="1" applyAlignment="1" applyProtection="1">
      <alignment horizontal="left" vertical="center"/>
      <protection locked="0"/>
    </xf>
    <xf numFmtId="165" fontId="23" fillId="2" borderId="0" xfId="0" applyNumberFormat="1" applyFont="1" applyFill="1" applyBorder="1" applyAlignment="1">
      <alignment horizontal="left" vertical="center"/>
    </xf>
    <xf numFmtId="165" fontId="6" fillId="2" borderId="0" xfId="0" applyNumberFormat="1" applyFont="1" applyFill="1" applyBorder="1" applyAlignment="1" applyProtection="1">
      <alignment horizontal="left" vertical="center"/>
      <protection locked="0"/>
    </xf>
    <xf numFmtId="0" fontId="23" fillId="2" borderId="0" xfId="0" applyFont="1" applyFill="1" applyBorder="1" applyAlignment="1">
      <alignment horizontal="left" vertical="center"/>
    </xf>
    <xf numFmtId="0" fontId="27" fillId="2" borderId="0" xfId="0" applyFont="1" applyFill="1" applyAlignment="1">
      <alignment horizontal="left" vertical="center"/>
    </xf>
    <xf numFmtId="2" fontId="7" fillId="2" borderId="0" xfId="0" applyNumberFormat="1" applyFont="1" applyFill="1" applyBorder="1" applyAlignment="1" applyProtection="1">
      <alignment horizontal="left" vertical="center"/>
      <protection locked="0"/>
    </xf>
    <xf numFmtId="0" fontId="14" fillId="2" borderId="0" xfId="0" applyFont="1" applyFill="1" applyBorder="1" applyAlignment="1">
      <alignment horizontal="left"/>
    </xf>
    <xf numFmtId="0" fontId="14" fillId="2" borderId="0" xfId="0" applyFont="1" applyFill="1" applyBorder="1"/>
    <xf numFmtId="0" fontId="52" fillId="2" borderId="0" xfId="0" applyFont="1" applyFill="1" applyBorder="1"/>
    <xf numFmtId="0" fontId="22" fillId="2" borderId="0" xfId="0" applyFont="1" applyFill="1" applyBorder="1" applyAlignment="1">
      <alignment horizontal="left"/>
    </xf>
    <xf numFmtId="2" fontId="7" fillId="2" borderId="0" xfId="0" applyNumberFormat="1" applyFont="1" applyFill="1" applyBorder="1" applyAlignment="1" applyProtection="1">
      <alignment horizontal="left"/>
      <protection locked="0"/>
    </xf>
    <xf numFmtId="2" fontId="52" fillId="2" borderId="0" xfId="0" applyNumberFormat="1" applyFont="1" applyFill="1" applyBorder="1"/>
    <xf numFmtId="0" fontId="0" fillId="2" borderId="10" xfId="0" applyFill="1" applyBorder="1"/>
    <xf numFmtId="0" fontId="7" fillId="2" borderId="0" xfId="0" applyFont="1" applyFill="1" applyBorder="1" applyAlignment="1" applyProtection="1">
      <alignment vertical="center"/>
      <protection locked="0"/>
    </xf>
    <xf numFmtId="0" fontId="9" fillId="2" borderId="0" xfId="0" applyFont="1" applyFill="1" applyBorder="1" applyAlignment="1" applyProtection="1">
      <alignment vertical="center"/>
      <protection locked="0"/>
    </xf>
    <xf numFmtId="0" fontId="13" fillId="2" borderId="0" xfId="0" applyFont="1" applyFill="1" applyBorder="1" applyAlignment="1" applyProtection="1">
      <alignment vertical="center"/>
      <protection locked="0"/>
    </xf>
    <xf numFmtId="0" fontId="9" fillId="2" borderId="0" xfId="0" applyFont="1" applyFill="1" applyBorder="1" applyProtection="1">
      <protection locked="0"/>
    </xf>
    <xf numFmtId="0" fontId="0" fillId="2" borderId="0" xfId="0" applyFill="1" applyBorder="1"/>
    <xf numFmtId="0" fontId="16" fillId="2" borderId="0" xfId="285" applyFont="1" applyFill="1" applyBorder="1" applyAlignment="1" applyProtection="1">
      <alignment horizontal="left"/>
      <protection locked="0"/>
    </xf>
    <xf numFmtId="0" fontId="6" fillId="2" borderId="0" xfId="0" applyFont="1" applyFill="1" applyBorder="1" applyAlignment="1" applyProtection="1">
      <protection locked="0"/>
    </xf>
    <xf numFmtId="0" fontId="30" fillId="2" borderId="0" xfId="0" applyFont="1" applyFill="1" applyBorder="1" applyAlignment="1" applyProtection="1">
      <protection locked="0"/>
    </xf>
    <xf numFmtId="0" fontId="14" fillId="2" borderId="0" xfId="0" applyFont="1" applyFill="1" applyAlignment="1">
      <alignment horizontal="left"/>
    </xf>
    <xf numFmtId="0" fontId="14" fillId="2" borderId="0" xfId="0" applyFont="1" applyFill="1"/>
    <xf numFmtId="0" fontId="19" fillId="2" borderId="0" xfId="0" applyFont="1" applyFill="1"/>
    <xf numFmtId="0" fontId="19" fillId="2" borderId="0" xfId="0" applyFont="1" applyFill="1" applyAlignment="1">
      <alignment horizontal="left"/>
    </xf>
    <xf numFmtId="0" fontId="26" fillId="2" borderId="0" xfId="0" applyFont="1" applyFill="1" applyProtection="1">
      <protection locked="0"/>
    </xf>
    <xf numFmtId="0" fontId="45" fillId="29" borderId="0" xfId="0" applyFont="1" applyFill="1" applyBorder="1" applyProtection="1">
      <protection locked="0"/>
    </xf>
    <xf numFmtId="0" fontId="51" fillId="29" borderId="0" xfId="0" applyFont="1" applyFill="1" applyBorder="1" applyProtection="1">
      <protection locked="0"/>
    </xf>
    <xf numFmtId="0" fontId="30" fillId="28" borderId="0" xfId="0" applyFont="1" applyFill="1" applyBorder="1" applyProtection="1">
      <protection locked="0"/>
    </xf>
    <xf numFmtId="0" fontId="16" fillId="2" borderId="0" xfId="0" applyFont="1" applyFill="1" applyProtection="1">
      <protection locked="0"/>
    </xf>
    <xf numFmtId="0" fontId="16" fillId="2" borderId="0" xfId="0" applyFont="1" applyFill="1" applyAlignment="1" applyProtection="1">
      <alignment horizontal="left"/>
      <protection locked="0"/>
    </xf>
    <xf numFmtId="0" fontId="18" fillId="2" borderId="0" xfId="0" applyFont="1" applyFill="1" applyAlignment="1" applyProtection="1">
      <alignment horizontal="left"/>
      <protection locked="0"/>
    </xf>
    <xf numFmtId="0" fontId="17" fillId="2" borderId="0" xfId="0" applyFont="1" applyFill="1" applyBorder="1" applyAlignment="1" applyProtection="1">
      <alignment horizontal="left"/>
      <protection locked="0"/>
    </xf>
    <xf numFmtId="0" fontId="20" fillId="2" borderId="0" xfId="0" applyFont="1" applyFill="1" applyBorder="1" applyAlignment="1" applyProtection="1">
      <alignment horizontal="left"/>
      <protection locked="0"/>
    </xf>
    <xf numFmtId="0" fontId="6" fillId="2" borderId="6" xfId="0" applyFont="1" applyFill="1" applyBorder="1" applyAlignment="1" applyProtection="1">
      <alignment wrapText="1"/>
      <protection locked="0"/>
    </xf>
    <xf numFmtId="0" fontId="6" fillId="2" borderId="6" xfId="0" applyFont="1" applyFill="1" applyBorder="1" applyAlignment="1" applyProtection="1">
      <alignment horizontal="left" wrapText="1"/>
      <protection locked="0"/>
    </xf>
    <xf numFmtId="0" fontId="6" fillId="2" borderId="6" xfId="0" quotePrefix="1" applyFont="1" applyFill="1" applyBorder="1" applyAlignment="1" applyProtection="1">
      <alignment wrapText="1"/>
      <protection locked="0"/>
    </xf>
    <xf numFmtId="0" fontId="7" fillId="2" borderId="6" xfId="0" applyFont="1" applyFill="1" applyBorder="1" applyAlignment="1" applyProtection="1">
      <alignment wrapText="1"/>
      <protection locked="0"/>
    </xf>
    <xf numFmtId="0" fontId="6" fillId="30" borderId="0" xfId="0" applyFont="1" applyFill="1" applyAlignment="1" applyProtection="1">
      <alignment horizontal="left"/>
      <protection locked="0"/>
    </xf>
    <xf numFmtId="0" fontId="7" fillId="30" borderId="0" xfId="0" applyFont="1" applyFill="1" applyAlignment="1" applyProtection="1">
      <alignment horizontal="left"/>
      <protection locked="0"/>
    </xf>
    <xf numFmtId="0" fontId="6" fillId="30" borderId="0" xfId="0" applyFont="1" applyFill="1" applyProtection="1">
      <protection locked="0"/>
    </xf>
    <xf numFmtId="1" fontId="6" fillId="30" borderId="0" xfId="0" applyNumberFormat="1" applyFont="1" applyFill="1" applyAlignment="1" applyProtection="1">
      <alignment horizontal="right"/>
      <protection locked="0"/>
    </xf>
    <xf numFmtId="0" fontId="7" fillId="31" borderId="0" xfId="0" applyFont="1" applyFill="1" applyProtection="1">
      <protection locked="0"/>
    </xf>
    <xf numFmtId="0" fontId="6" fillId="31" borderId="0" xfId="0" applyFont="1" applyFill="1" applyAlignment="1" applyProtection="1">
      <alignment horizontal="left"/>
      <protection locked="0"/>
    </xf>
    <xf numFmtId="0" fontId="7" fillId="31" borderId="0" xfId="0" applyFont="1" applyFill="1" applyAlignment="1" applyProtection="1">
      <alignment horizontal="left"/>
      <protection locked="0"/>
    </xf>
    <xf numFmtId="169" fontId="6" fillId="15" borderId="0" xfId="0" applyNumberFormat="1" applyFont="1" applyFill="1" applyProtection="1">
      <protection locked="0"/>
    </xf>
    <xf numFmtId="0" fontId="89" fillId="0" borderId="13" xfId="0" applyFont="1" applyBorder="1" applyAlignment="1" applyProtection="1">
      <alignment horizontal="right" vertical="top" wrapText="1"/>
      <protection locked="0"/>
    </xf>
    <xf numFmtId="172" fontId="44" fillId="0" borderId="13" xfId="0" applyNumberFormat="1" applyFont="1" applyBorder="1" applyAlignment="1" applyProtection="1">
      <alignment horizontal="right" vertical="top" wrapText="1"/>
      <protection locked="0"/>
    </xf>
    <xf numFmtId="172" fontId="44" fillId="0" borderId="14" xfId="0" applyNumberFormat="1" applyFont="1" applyBorder="1" applyAlignment="1" applyProtection="1">
      <alignment horizontal="right" vertical="center" wrapText="1"/>
      <protection locked="0"/>
    </xf>
    <xf numFmtId="172" fontId="44" fillId="0" borderId="15" xfId="0" applyNumberFormat="1" applyFont="1" applyBorder="1" applyAlignment="1" applyProtection="1">
      <alignment horizontal="right" vertical="center" wrapText="1"/>
      <protection locked="0"/>
    </xf>
    <xf numFmtId="172" fontId="44" fillId="0" borderId="15" xfId="0" applyNumberFormat="1" applyFont="1" applyBorder="1" applyAlignment="1" applyProtection="1">
      <alignment horizontal="right" vertical="top" wrapText="1"/>
      <protection locked="0"/>
    </xf>
    <xf numFmtId="0" fontId="44" fillId="0" borderId="12" xfId="0" applyFont="1" applyBorder="1" applyAlignment="1" applyProtection="1">
      <alignment horizontal="right" vertical="center" wrapText="1"/>
      <protection locked="0"/>
    </xf>
    <xf numFmtId="0" fontId="44" fillId="0" borderId="0" xfId="0" applyFont="1" applyBorder="1" applyAlignment="1" applyProtection="1">
      <alignment vertical="top" wrapText="1"/>
      <protection locked="0"/>
    </xf>
    <xf numFmtId="172" fontId="44" fillId="0" borderId="0" xfId="0" applyNumberFormat="1" applyFont="1" applyBorder="1" applyAlignment="1" applyProtection="1">
      <alignment horizontal="right" vertical="center" wrapText="1"/>
      <protection locked="0"/>
    </xf>
    <xf numFmtId="172" fontId="44" fillId="0" borderId="0" xfId="0" applyNumberFormat="1" applyFont="1" applyBorder="1" applyAlignment="1" applyProtection="1">
      <alignment horizontal="right" vertical="top" wrapText="1"/>
      <protection locked="0"/>
    </xf>
    <xf numFmtId="0" fontId="56" fillId="19" borderId="19" xfId="0" applyFont="1" applyFill="1" applyBorder="1" applyAlignment="1">
      <alignment vertical="center"/>
    </xf>
    <xf numFmtId="0" fontId="56" fillId="19" borderId="20" xfId="0" applyFont="1" applyFill="1" applyBorder="1" applyAlignment="1">
      <alignment vertical="center"/>
    </xf>
    <xf numFmtId="0" fontId="56" fillId="19" borderId="21" xfId="0" applyFont="1" applyFill="1" applyBorder="1" applyAlignment="1">
      <alignment vertical="center"/>
    </xf>
    <xf numFmtId="1" fontId="7" fillId="2" borderId="0" xfId="0" applyNumberFormat="1" applyFont="1" applyFill="1" applyAlignment="1" applyProtection="1">
      <alignment horizontal="left"/>
      <protection locked="0"/>
    </xf>
    <xf numFmtId="176" fontId="7" fillId="0" borderId="0" xfId="0" applyNumberFormat="1" applyFont="1"/>
    <xf numFmtId="0" fontId="16" fillId="34" borderId="31" xfId="0" applyNumberFormat="1" applyFont="1" applyFill="1" applyBorder="1" applyAlignment="1"/>
    <xf numFmtId="0" fontId="0" fillId="34" borderId="11" xfId="0" applyNumberFormat="1" applyFont="1" applyFill="1" applyBorder="1" applyAlignment="1"/>
    <xf numFmtId="0" fontId="0" fillId="34" borderId="32" xfId="0" applyNumberFormat="1" applyFont="1" applyFill="1" applyBorder="1" applyAlignment="1"/>
    <xf numFmtId="0" fontId="1" fillId="2" borderId="0" xfId="1406" applyFill="1" applyAlignment="1"/>
    <xf numFmtId="0" fontId="27" fillId="0" borderId="38" xfId="0" applyFont="1" applyBorder="1" applyAlignment="1" applyProtection="1">
      <alignment vertical="top" wrapText="1"/>
      <protection locked="0"/>
    </xf>
    <xf numFmtId="0" fontId="43" fillId="0" borderId="38" xfId="0" applyFont="1" applyBorder="1" applyAlignment="1" applyProtection="1">
      <alignment horizontal="right" vertical="center" wrapText="1"/>
      <protection locked="0"/>
    </xf>
    <xf numFmtId="0" fontId="88" fillId="35" borderId="31" xfId="0" applyFont="1" applyFill="1" applyBorder="1"/>
    <xf numFmtId="0" fontId="0" fillId="35" borderId="11" xfId="0" applyFill="1" applyBorder="1"/>
    <xf numFmtId="0" fontId="0" fillId="35" borderId="32" xfId="0" applyFill="1" applyBorder="1"/>
    <xf numFmtId="0" fontId="88" fillId="36" borderId="31" xfId="0" applyFont="1" applyFill="1" applyBorder="1"/>
    <xf numFmtId="0" fontId="88" fillId="36" borderId="11" xfId="0" applyFont="1" applyFill="1" applyBorder="1"/>
    <xf numFmtId="0" fontId="0" fillId="36" borderId="11" xfId="0" applyFill="1" applyBorder="1"/>
    <xf numFmtId="0" fontId="0" fillId="36" borderId="32" xfId="0" applyFill="1" applyBorder="1"/>
    <xf numFmtId="0" fontId="0" fillId="32" borderId="28" xfId="0" applyFill="1" applyBorder="1"/>
    <xf numFmtId="0" fontId="0" fillId="32" borderId="0" xfId="0" applyFill="1" applyBorder="1"/>
    <xf numFmtId="0" fontId="0" fillId="32" borderId="29" xfId="0" applyFill="1" applyBorder="1"/>
    <xf numFmtId="0" fontId="89" fillId="32" borderId="13" xfId="0" applyFont="1" applyFill="1" applyBorder="1" applyAlignment="1" applyProtection="1">
      <alignment horizontal="right" vertical="top"/>
      <protection locked="0"/>
    </xf>
    <xf numFmtId="0" fontId="89" fillId="32" borderId="27" xfId="0" applyFont="1" applyFill="1" applyBorder="1" applyAlignment="1" applyProtection="1">
      <alignment horizontal="right" vertical="top"/>
      <protection locked="0"/>
    </xf>
    <xf numFmtId="0" fontId="7" fillId="0" borderId="0" xfId="0" applyFont="1" applyAlignment="1"/>
    <xf numFmtId="0" fontId="89" fillId="33" borderId="30" xfId="0" applyFont="1" applyFill="1" applyBorder="1" applyAlignment="1" applyProtection="1">
      <alignment vertical="top"/>
      <protection locked="0"/>
    </xf>
    <xf numFmtId="0" fontId="89" fillId="33" borderId="12" xfId="0" applyFont="1" applyFill="1" applyBorder="1" applyAlignment="1" applyProtection="1">
      <alignment vertical="top"/>
      <protection locked="0"/>
    </xf>
    <xf numFmtId="0" fontId="0" fillId="0" borderId="0" xfId="0" applyAlignment="1"/>
    <xf numFmtId="0" fontId="44" fillId="0" borderId="26" xfId="0" applyFont="1" applyBorder="1" applyAlignment="1" applyProtection="1">
      <alignment vertical="top" wrapText="1"/>
      <protection locked="0"/>
    </xf>
    <xf numFmtId="0" fontId="89" fillId="0" borderId="27" xfId="0" applyFont="1" applyBorder="1" applyAlignment="1" applyProtection="1">
      <alignment horizontal="right" vertical="top" wrapText="1"/>
      <protection locked="0"/>
    </xf>
    <xf numFmtId="172" fontId="44" fillId="0" borderId="27" xfId="0" applyNumberFormat="1" applyFont="1" applyBorder="1" applyAlignment="1" applyProtection="1">
      <alignment horizontal="right" vertical="top" wrapText="1"/>
      <protection locked="0"/>
    </xf>
    <xf numFmtId="172" fontId="44" fillId="0" borderId="33" xfId="0" applyNumberFormat="1" applyFont="1" applyBorder="1" applyAlignment="1" applyProtection="1">
      <alignment horizontal="right" vertical="center" wrapText="1"/>
      <protection locked="0"/>
    </xf>
    <xf numFmtId="0" fontId="44" fillId="0" borderId="26" xfId="0" applyFont="1" applyBorder="1" applyAlignment="1" applyProtection="1">
      <alignment vertical="top"/>
      <protection locked="0"/>
    </xf>
    <xf numFmtId="172" fontId="44" fillId="0" borderId="13" xfId="0" applyNumberFormat="1" applyFont="1" applyBorder="1" applyAlignment="1" applyProtection="1">
      <alignment horizontal="right" vertical="top"/>
      <protection locked="0"/>
    </xf>
    <xf numFmtId="172" fontId="44" fillId="0" borderId="27" xfId="0" applyNumberFormat="1" applyFont="1" applyBorder="1" applyAlignment="1" applyProtection="1">
      <alignment horizontal="right" vertical="top"/>
      <protection locked="0"/>
    </xf>
    <xf numFmtId="172" fontId="44" fillId="0" borderId="36" xfId="0" applyNumberFormat="1" applyFont="1" applyBorder="1" applyAlignment="1" applyProtection="1">
      <alignment horizontal="right" vertical="top" wrapText="1"/>
      <protection locked="0"/>
    </xf>
    <xf numFmtId="0" fontId="44" fillId="0" borderId="37" xfId="0" applyFont="1" applyBorder="1" applyAlignment="1" applyProtection="1">
      <alignment horizontal="right" vertical="center" wrapText="1"/>
      <protection locked="0"/>
    </xf>
    <xf numFmtId="0" fontId="90" fillId="32" borderId="28" xfId="0" applyFont="1" applyFill="1" applyBorder="1"/>
    <xf numFmtId="0" fontId="90" fillId="32" borderId="0" xfId="0" applyFont="1" applyFill="1" applyBorder="1"/>
    <xf numFmtId="0" fontId="90" fillId="32" borderId="29" xfId="0" applyFont="1" applyFill="1" applyBorder="1"/>
    <xf numFmtId="0" fontId="89" fillId="32" borderId="13" xfId="0" applyFont="1" applyFill="1" applyBorder="1" applyAlignment="1" applyProtection="1">
      <alignment horizontal="right" vertical="top" wrapText="1"/>
      <protection locked="0"/>
    </xf>
    <xf numFmtId="0" fontId="89" fillId="32" borderId="27" xfId="0" applyFont="1" applyFill="1" applyBorder="1" applyAlignment="1" applyProtection="1">
      <alignment horizontal="right" vertical="top" wrapText="1"/>
      <protection locked="0"/>
    </xf>
    <xf numFmtId="0" fontId="44" fillId="0" borderId="43" xfId="0" applyFont="1" applyBorder="1" applyAlignment="1" applyProtection="1">
      <alignment vertical="top" wrapText="1"/>
      <protection locked="0"/>
    </xf>
    <xf numFmtId="172" fontId="44" fillId="0" borderId="44" xfId="0" applyNumberFormat="1" applyFont="1" applyBorder="1" applyAlignment="1" applyProtection="1">
      <alignment horizontal="right" vertical="center" wrapText="1"/>
      <protection locked="0"/>
    </xf>
    <xf numFmtId="172" fontId="44" fillId="0" borderId="44" xfId="0" applyNumberFormat="1" applyFont="1" applyBorder="1" applyAlignment="1" applyProtection="1">
      <alignment horizontal="right" vertical="top" wrapText="1"/>
      <protection locked="0"/>
    </xf>
    <xf numFmtId="172" fontId="44" fillId="0" borderId="45" xfId="0" applyNumberFormat="1" applyFont="1" applyBorder="1" applyAlignment="1" applyProtection="1">
      <alignment horizontal="right" vertical="top" wrapText="1"/>
      <protection locked="0"/>
    </xf>
    <xf numFmtId="0" fontId="0" fillId="0" borderId="0" xfId="0" applyNumberFormat="1" applyFont="1" applyFill="1" applyBorder="1" applyAlignment="1"/>
    <xf numFmtId="0" fontId="0" fillId="0" borderId="0" xfId="0" applyNumberFormat="1" applyFont="1" applyBorder="1" applyAlignment="1"/>
    <xf numFmtId="0" fontId="53" fillId="5" borderId="0" xfId="0" applyFont="1" applyFill="1" applyBorder="1"/>
    <xf numFmtId="1" fontId="53" fillId="5" borderId="0" xfId="0" applyNumberFormat="1" applyFont="1" applyFill="1" applyBorder="1"/>
    <xf numFmtId="2" fontId="53" fillId="5" borderId="0" xfId="0" applyNumberFormat="1" applyFont="1" applyFill="1" applyBorder="1"/>
    <xf numFmtId="0" fontId="46" fillId="5" borderId="0" xfId="0" applyFont="1" applyFill="1" applyBorder="1" applyProtection="1">
      <protection locked="0"/>
    </xf>
    <xf numFmtId="0" fontId="39" fillId="5" borderId="0" xfId="0" applyFont="1" applyFill="1" applyBorder="1" applyProtection="1">
      <protection locked="0"/>
    </xf>
    <xf numFmtId="0" fontId="92" fillId="0" borderId="0" xfId="0" applyFont="1" applyBorder="1"/>
    <xf numFmtId="0" fontId="94" fillId="0" borderId="0" xfId="0" applyFont="1" applyFill="1" applyBorder="1"/>
    <xf numFmtId="0" fontId="16" fillId="8" borderId="28" xfId="0" applyFont="1" applyFill="1" applyBorder="1"/>
    <xf numFmtId="0" fontId="94" fillId="8" borderId="0" xfId="0" applyFont="1" applyFill="1" applyBorder="1"/>
    <xf numFmtId="175" fontId="95" fillId="8" borderId="0" xfId="0" applyNumberFormat="1" applyFont="1" applyFill="1" applyBorder="1" applyAlignment="1" applyProtection="1">
      <alignment horizontal="right" vertical="center" wrapText="1"/>
      <protection locked="0"/>
    </xf>
    <xf numFmtId="171" fontId="18" fillId="8" borderId="0" xfId="0" applyNumberFormat="1" applyFont="1" applyFill="1" applyBorder="1"/>
    <xf numFmtId="0" fontId="95" fillId="0" borderId="28" xfId="0" applyFont="1" applyFill="1" applyBorder="1" applyAlignment="1" applyProtection="1">
      <alignment horizontal="left" vertical="center" wrapText="1"/>
      <protection locked="0"/>
    </xf>
    <xf numFmtId="0" fontId="95" fillId="0" borderId="0" xfId="0" applyFont="1" applyFill="1" applyBorder="1" applyAlignment="1" applyProtection="1">
      <alignment horizontal="right" vertical="center" wrapText="1"/>
      <protection locked="0"/>
    </xf>
    <xf numFmtId="0" fontId="18" fillId="0" borderId="0" xfId="0" applyFont="1" applyFill="1" applyBorder="1"/>
    <xf numFmtId="0" fontId="18" fillId="0" borderId="28" xfId="0" applyFont="1" applyFill="1" applyBorder="1"/>
    <xf numFmtId="175" fontId="95" fillId="0" borderId="0" xfId="0" applyNumberFormat="1" applyFont="1" applyFill="1" applyBorder="1" applyAlignment="1" applyProtection="1">
      <alignment horizontal="right" vertical="center" wrapText="1"/>
      <protection locked="0"/>
    </xf>
    <xf numFmtId="43" fontId="18" fillId="0" borderId="0" xfId="0" applyNumberFormat="1" applyFont="1" applyFill="1" applyBorder="1"/>
    <xf numFmtId="176" fontId="94" fillId="0" borderId="0" xfId="1407" applyNumberFormat="1" applyFont="1" applyFill="1" applyBorder="1" applyAlignment="1">
      <alignment horizontal="left" indent="3"/>
    </xf>
    <xf numFmtId="0" fontId="94" fillId="0" borderId="0" xfId="0" applyFont="1" applyFill="1" applyBorder="1" applyAlignment="1">
      <alignment wrapText="1"/>
    </xf>
    <xf numFmtId="171" fontId="18" fillId="0" borderId="0" xfId="0" applyNumberFormat="1" applyFont="1" applyFill="1" applyBorder="1"/>
    <xf numFmtId="176" fontId="18" fillId="0" borderId="0" xfId="0" applyNumberFormat="1" applyFont="1" applyFill="1" applyBorder="1"/>
    <xf numFmtId="177" fontId="94" fillId="0" borderId="0" xfId="0" applyNumberFormat="1" applyFont="1" applyFill="1" applyBorder="1"/>
    <xf numFmtId="0" fontId="93" fillId="2" borderId="28" xfId="0" applyFont="1" applyFill="1" applyBorder="1"/>
    <xf numFmtId="0" fontId="94" fillId="2" borderId="0" xfId="0" applyFont="1" applyFill="1" applyBorder="1"/>
    <xf numFmtId="0" fontId="93" fillId="2" borderId="0" xfId="0" applyFont="1" applyFill="1" applyBorder="1"/>
    <xf numFmtId="0" fontId="94" fillId="0" borderId="28" xfId="0" applyFont="1" applyFill="1" applyBorder="1" applyAlignment="1">
      <alignment horizontal="left"/>
    </xf>
    <xf numFmtId="167" fontId="95" fillId="0" borderId="0" xfId="0" applyNumberFormat="1" applyFont="1" applyFill="1" applyBorder="1" applyProtection="1">
      <protection locked="0"/>
    </xf>
    <xf numFmtId="0" fontId="94" fillId="0" borderId="0" xfId="0" applyFont="1" applyBorder="1"/>
    <xf numFmtId="1" fontId="18" fillId="0" borderId="0" xfId="0" applyNumberFormat="1" applyFont="1" applyFill="1" applyBorder="1" applyAlignment="1" applyProtection="1">
      <alignment wrapText="1"/>
      <protection locked="0"/>
    </xf>
    <xf numFmtId="0" fontId="93" fillId="8" borderId="28" xfId="0" applyFont="1" applyFill="1" applyBorder="1" applyAlignment="1">
      <alignment horizontal="left"/>
    </xf>
    <xf numFmtId="167" fontId="95" fillId="8" borderId="0" xfId="0" applyNumberFormat="1" applyFont="1" applyFill="1" applyBorder="1" applyProtection="1">
      <protection locked="0"/>
    </xf>
    <xf numFmtId="1" fontId="18" fillId="8" borderId="0" xfId="0" applyNumberFormat="1" applyFont="1" applyFill="1" applyBorder="1" applyAlignment="1" applyProtection="1">
      <alignment wrapText="1"/>
      <protection locked="0"/>
    </xf>
    <xf numFmtId="165" fontId="94" fillId="8" borderId="0" xfId="0" applyNumberFormat="1" applyFont="1" applyFill="1" applyBorder="1"/>
    <xf numFmtId="167" fontId="98" fillId="0" borderId="0" xfId="0" applyNumberFormat="1" applyFont="1" applyFill="1" applyBorder="1" applyProtection="1">
      <protection locked="0"/>
    </xf>
    <xf numFmtId="167" fontId="94" fillId="0" borderId="0" xfId="0" applyNumberFormat="1" applyFont="1" applyFill="1" applyBorder="1"/>
    <xf numFmtId="0" fontId="94" fillId="0" borderId="0" xfId="0" applyFont="1" applyFill="1" applyBorder="1" applyAlignment="1">
      <alignment horizontal="center"/>
    </xf>
    <xf numFmtId="0" fontId="94" fillId="2" borderId="28" xfId="0" applyFont="1" applyFill="1" applyBorder="1"/>
    <xf numFmtId="167" fontId="94" fillId="2" borderId="0" xfId="0" applyNumberFormat="1" applyFont="1" applyFill="1" applyBorder="1" applyAlignment="1">
      <alignment horizontal="left" vertical="center"/>
    </xf>
    <xf numFmtId="174" fontId="94" fillId="2" borderId="0" xfId="0" applyNumberFormat="1" applyFont="1" applyFill="1" applyBorder="1"/>
    <xf numFmtId="167" fontId="18" fillId="2" borderId="0" xfId="0" applyNumberFormat="1" applyFont="1" applyFill="1" applyBorder="1" applyAlignment="1">
      <alignment horizontal="left" vertical="center"/>
    </xf>
    <xf numFmtId="0" fontId="93" fillId="2" borderId="28" xfId="0" applyFont="1" applyFill="1" applyBorder="1" applyAlignment="1">
      <alignment vertical="center"/>
    </xf>
    <xf numFmtId="0" fontId="93" fillId="2" borderId="0" xfId="0" applyFont="1" applyFill="1" applyBorder="1" applyAlignment="1">
      <alignment vertical="center"/>
    </xf>
    <xf numFmtId="167" fontId="93" fillId="2" borderId="0" xfId="0" applyNumberFormat="1" applyFont="1" applyFill="1" applyBorder="1" applyAlignment="1">
      <alignment horizontal="left" vertical="center"/>
    </xf>
    <xf numFmtId="0" fontId="94" fillId="2" borderId="34" xfId="0" applyFont="1" applyFill="1" applyBorder="1"/>
    <xf numFmtId="0" fontId="94" fillId="2" borderId="35" xfId="0" applyFont="1" applyFill="1" applyBorder="1"/>
    <xf numFmtId="2" fontId="94" fillId="2" borderId="35" xfId="0" applyNumberFormat="1" applyFont="1" applyFill="1" applyBorder="1" applyAlignment="1">
      <alignment horizontal="left" vertical="center"/>
    </xf>
    <xf numFmtId="0" fontId="93" fillId="34" borderId="22" xfId="0" applyFont="1" applyFill="1" applyBorder="1"/>
    <xf numFmtId="0" fontId="94" fillId="34" borderId="9" xfId="0" applyFont="1" applyFill="1" applyBorder="1"/>
    <xf numFmtId="0" fontId="93" fillId="34" borderId="9" xfId="0" applyFont="1" applyFill="1" applyBorder="1"/>
    <xf numFmtId="0" fontId="94" fillId="0" borderId="11" xfId="0" applyFont="1" applyFill="1" applyBorder="1"/>
    <xf numFmtId="0" fontId="4" fillId="13" borderId="0" xfId="1815" applyFill="1"/>
    <xf numFmtId="0" fontId="35" fillId="13" borderId="0" xfId="1815" applyFont="1" applyFill="1" applyBorder="1" applyAlignment="1">
      <alignment horizontal="center" vertical="center"/>
    </xf>
    <xf numFmtId="0" fontId="35" fillId="13" borderId="10" xfId="1815" applyFont="1" applyFill="1" applyBorder="1" applyAlignment="1">
      <alignment horizontal="center" vertical="center"/>
    </xf>
    <xf numFmtId="0" fontId="35" fillId="13" borderId="0" xfId="1815" applyNumberFormat="1" applyFont="1" applyFill="1" applyBorder="1" applyAlignment="1">
      <alignment horizontal="center" vertical="center"/>
    </xf>
    <xf numFmtId="0" fontId="36" fillId="13" borderId="0" xfId="1815" applyNumberFormat="1" applyFont="1" applyFill="1" applyBorder="1" applyAlignment="1">
      <alignment horizontal="center" vertical="center"/>
    </xf>
    <xf numFmtId="0" fontId="36" fillId="13" borderId="10" xfId="1815" applyNumberFormat="1" applyFont="1" applyFill="1" applyBorder="1" applyAlignment="1">
      <alignment horizontal="center" vertical="center"/>
    </xf>
    <xf numFmtId="41" fontId="35" fillId="13" borderId="0" xfId="1815" applyNumberFormat="1" applyFont="1" applyFill="1" applyBorder="1" applyAlignment="1">
      <alignment horizontal="center" vertical="center"/>
    </xf>
    <xf numFmtId="41" fontId="35" fillId="13" borderId="10" xfId="1815" applyNumberFormat="1" applyFont="1" applyFill="1" applyBorder="1" applyAlignment="1">
      <alignment horizontal="center" vertical="center"/>
    </xf>
    <xf numFmtId="2" fontId="35" fillId="13" borderId="0" xfId="1815" applyNumberFormat="1" applyFont="1" applyFill="1" applyBorder="1" applyAlignment="1">
      <alignment horizontal="center" vertical="center"/>
    </xf>
    <xf numFmtId="2" fontId="35" fillId="13" borderId="10" xfId="1815" applyNumberFormat="1" applyFont="1" applyFill="1" applyBorder="1" applyAlignment="1">
      <alignment horizontal="center" vertical="center"/>
    </xf>
    <xf numFmtId="165" fontId="35" fillId="13" borderId="0" xfId="1815" applyNumberFormat="1" applyFont="1" applyFill="1" applyBorder="1" applyAlignment="1">
      <alignment horizontal="center" vertical="center"/>
    </xf>
    <xf numFmtId="165" fontId="35" fillId="13" borderId="10" xfId="1815" applyNumberFormat="1" applyFont="1" applyFill="1" applyBorder="1" applyAlignment="1">
      <alignment horizontal="center" vertical="center"/>
    </xf>
    <xf numFmtId="0" fontId="36" fillId="13" borderId="46" xfId="1815" applyFont="1" applyFill="1" applyBorder="1" applyAlignment="1">
      <alignment horizontal="left" vertical="center"/>
    </xf>
    <xf numFmtId="0" fontId="0" fillId="34" borderId="0" xfId="0" applyFill="1"/>
    <xf numFmtId="0" fontId="0" fillId="13" borderId="0" xfId="0" applyFill="1"/>
    <xf numFmtId="0" fontId="4" fillId="13" borderId="0" xfId="1815" applyFill="1" applyAlignment="1">
      <alignment horizontal="left"/>
    </xf>
    <xf numFmtId="0" fontId="4" fillId="0" borderId="0" xfId="1815"/>
    <xf numFmtId="0" fontId="35" fillId="13" borderId="46" xfId="1815" applyNumberFormat="1" applyFont="1" applyFill="1" applyBorder="1" applyAlignment="1">
      <alignment horizontal="left" vertical="center"/>
    </xf>
    <xf numFmtId="0" fontId="35" fillId="13" borderId="46" xfId="1815" applyFont="1" applyFill="1" applyBorder="1" applyAlignment="1">
      <alignment horizontal="left" vertical="center"/>
    </xf>
    <xf numFmtId="0" fontId="36" fillId="37" borderId="46" xfId="1816" applyFont="1" applyFill="1" applyBorder="1" applyAlignment="1">
      <alignment horizontal="left" vertical="center"/>
    </xf>
    <xf numFmtId="0" fontId="35" fillId="37" borderId="0" xfId="1816" applyFont="1" applyFill="1" applyBorder="1" applyAlignment="1">
      <alignment horizontal="center" vertical="center"/>
    </xf>
    <xf numFmtId="0" fontId="36" fillId="37" borderId="0" xfId="1816" applyNumberFormat="1" applyFont="1" applyFill="1" applyBorder="1" applyAlignment="1">
      <alignment horizontal="center" vertical="center"/>
    </xf>
    <xf numFmtId="0" fontId="36" fillId="37" borderId="10" xfId="1816" applyNumberFormat="1" applyFont="1" applyFill="1" applyBorder="1" applyAlignment="1">
      <alignment horizontal="center" vertical="center"/>
    </xf>
    <xf numFmtId="0" fontId="36" fillId="37" borderId="46" xfId="1816" applyNumberFormat="1" applyFont="1" applyFill="1" applyBorder="1" applyAlignment="1">
      <alignment horizontal="left" vertical="center"/>
    </xf>
    <xf numFmtId="2" fontId="35" fillId="37" borderId="0" xfId="1816" applyNumberFormat="1" applyFont="1" applyFill="1" applyBorder="1" applyAlignment="1">
      <alignment horizontal="center" vertical="center"/>
    </xf>
    <xf numFmtId="180" fontId="35" fillId="37" borderId="0" xfId="1817" applyNumberFormat="1" applyFont="1" applyFill="1" applyBorder="1" applyAlignment="1">
      <alignment horizontal="center" vertical="center"/>
    </xf>
    <xf numFmtId="180" fontId="35" fillId="37" borderId="10" xfId="1817" applyNumberFormat="1" applyFont="1" applyFill="1" applyBorder="1" applyAlignment="1">
      <alignment horizontal="center" vertical="center"/>
    </xf>
    <xf numFmtId="0" fontId="35" fillId="37" borderId="46" xfId="1816" applyNumberFormat="1" applyFont="1" applyFill="1" applyBorder="1" applyAlignment="1">
      <alignment horizontal="left" vertical="center"/>
    </xf>
    <xf numFmtId="0" fontId="35" fillId="37" borderId="0" xfId="1816" applyNumberFormat="1" applyFont="1" applyFill="1" applyBorder="1" applyAlignment="1">
      <alignment horizontal="center" vertical="center"/>
    </xf>
    <xf numFmtId="41" fontId="35" fillId="13" borderId="0" xfId="1818" applyNumberFormat="1" applyFont="1" applyFill="1" applyBorder="1" applyAlignment="1">
      <alignment horizontal="center" vertical="center"/>
    </xf>
    <xf numFmtId="41" fontId="35" fillId="37" borderId="0" xfId="1816" applyNumberFormat="1" applyFont="1" applyFill="1" applyBorder="1" applyAlignment="1">
      <alignment horizontal="center" vertical="center"/>
    </xf>
    <xf numFmtId="41" fontId="35" fillId="37" borderId="10" xfId="1816" applyNumberFormat="1" applyFont="1" applyFill="1" applyBorder="1" applyAlignment="1">
      <alignment horizontal="center" vertical="center"/>
    </xf>
    <xf numFmtId="0" fontId="35" fillId="37" borderId="46" xfId="1816" applyFont="1" applyFill="1" applyBorder="1" applyAlignment="1">
      <alignment horizontal="left" vertical="center"/>
    </xf>
    <xf numFmtId="2" fontId="35" fillId="37" borderId="10" xfId="1816" applyNumberFormat="1" applyFont="1" applyFill="1" applyBorder="1" applyAlignment="1">
      <alignment horizontal="center" vertical="center"/>
    </xf>
    <xf numFmtId="165" fontId="35" fillId="37" borderId="0" xfId="1816" applyNumberFormat="1" applyFont="1" applyFill="1" applyBorder="1" applyAlignment="1">
      <alignment horizontal="center" vertical="center"/>
    </xf>
    <xf numFmtId="165" fontId="35" fillId="37" borderId="10" xfId="1816" applyNumberFormat="1" applyFont="1" applyFill="1" applyBorder="1" applyAlignment="1">
      <alignment horizontal="center" vertical="center"/>
    </xf>
    <xf numFmtId="1" fontId="35" fillId="37" borderId="0" xfId="1816" applyNumberFormat="1" applyFont="1" applyFill="1" applyBorder="1" applyAlignment="1">
      <alignment horizontal="center" vertical="center"/>
    </xf>
    <xf numFmtId="1" fontId="35" fillId="37" borderId="10" xfId="1816" applyNumberFormat="1" applyFont="1" applyFill="1" applyBorder="1" applyAlignment="1">
      <alignment horizontal="center" vertical="center"/>
    </xf>
    <xf numFmtId="0" fontId="35" fillId="13" borderId="0" xfId="1818" applyFont="1" applyFill="1" applyBorder="1" applyAlignment="1">
      <alignment horizontal="center" vertical="center"/>
    </xf>
    <xf numFmtId="0" fontId="35" fillId="13" borderId="10" xfId="1818" applyFont="1" applyFill="1" applyBorder="1" applyAlignment="1">
      <alignment horizontal="center" vertical="center"/>
    </xf>
    <xf numFmtId="0" fontId="35" fillId="13" borderId="0" xfId="1818" applyNumberFormat="1" applyFont="1" applyFill="1" applyBorder="1" applyAlignment="1">
      <alignment horizontal="center" vertical="center"/>
    </xf>
    <xf numFmtId="0" fontId="36" fillId="13" borderId="0" xfId="1818" applyNumberFormat="1" applyFont="1" applyFill="1" applyBorder="1" applyAlignment="1">
      <alignment horizontal="center" vertical="center"/>
    </xf>
    <xf numFmtId="0" fontId="36" fillId="13" borderId="10" xfId="1818" applyNumberFormat="1" applyFont="1" applyFill="1" applyBorder="1" applyAlignment="1">
      <alignment horizontal="center" vertical="center"/>
    </xf>
    <xf numFmtId="41" fontId="35" fillId="13" borderId="10" xfId="1818" applyNumberFormat="1" applyFont="1" applyFill="1" applyBorder="1" applyAlignment="1">
      <alignment horizontal="center" vertical="center"/>
    </xf>
    <xf numFmtId="2" fontId="35" fillId="13" borderId="0" xfId="1818" applyNumberFormat="1" applyFont="1" applyFill="1" applyBorder="1" applyAlignment="1">
      <alignment horizontal="center" vertical="center"/>
    </xf>
    <xf numFmtId="2" fontId="35" fillId="13" borderId="10" xfId="1818" applyNumberFormat="1" applyFont="1" applyFill="1" applyBorder="1" applyAlignment="1">
      <alignment horizontal="center" vertical="center"/>
    </xf>
    <xf numFmtId="165" fontId="35" fillId="13" borderId="0" xfId="1818" applyNumberFormat="1" applyFont="1" applyFill="1" applyBorder="1" applyAlignment="1">
      <alignment horizontal="center" vertical="center"/>
    </xf>
    <xf numFmtId="165" fontId="35" fillId="13" borderId="10" xfId="1818" applyNumberFormat="1" applyFont="1" applyFill="1" applyBorder="1" applyAlignment="1">
      <alignment horizontal="center" vertical="center"/>
    </xf>
    <xf numFmtId="0" fontId="36" fillId="13" borderId="0" xfId="1818" applyFont="1" applyFill="1" applyBorder="1" applyAlignment="1">
      <alignment horizontal="center" vertical="center"/>
    </xf>
    <xf numFmtId="0" fontId="36" fillId="13" borderId="10" xfId="1818" applyFont="1" applyFill="1" applyBorder="1" applyAlignment="1">
      <alignment horizontal="center" vertical="center"/>
    </xf>
    <xf numFmtId="2" fontId="4" fillId="13" borderId="0" xfId="1815" applyNumberFormat="1" applyFill="1" applyAlignment="1">
      <alignment horizontal="left"/>
    </xf>
    <xf numFmtId="2" fontId="4" fillId="13" borderId="0" xfId="1815" applyNumberFormat="1" applyFill="1"/>
    <xf numFmtId="0" fontId="4" fillId="0" borderId="0" xfId="1815" applyAlignment="1">
      <alignment horizontal="left"/>
    </xf>
    <xf numFmtId="0" fontId="34" fillId="13" borderId="0" xfId="1815" applyFont="1" applyFill="1" applyAlignment="1">
      <alignment horizontal="left"/>
    </xf>
    <xf numFmtId="2" fontId="34" fillId="13" borderId="0" xfId="1815" applyNumberFormat="1" applyFont="1" applyFill="1" applyAlignment="1">
      <alignment horizontal="left"/>
    </xf>
    <xf numFmtId="0" fontId="35" fillId="0" borderId="0" xfId="1815" applyFont="1" applyFill="1" applyBorder="1" applyAlignment="1">
      <alignment horizontal="center" vertical="center"/>
    </xf>
    <xf numFmtId="2" fontId="35" fillId="0" borderId="0" xfId="1815" applyNumberFormat="1" applyFont="1" applyFill="1" applyBorder="1" applyAlignment="1">
      <alignment horizontal="center" vertical="center"/>
    </xf>
    <xf numFmtId="2" fontId="4" fillId="0" borderId="0" xfId="1815" applyNumberFormat="1"/>
    <xf numFmtId="0" fontId="4" fillId="0" borderId="0" xfId="1815" applyBorder="1"/>
    <xf numFmtId="0" fontId="4" fillId="0" borderId="0" xfId="1815" applyFill="1" applyBorder="1"/>
    <xf numFmtId="2" fontId="35" fillId="0" borderId="0" xfId="1816" applyNumberFormat="1" applyFont="1" applyFill="1" applyBorder="1" applyAlignment="1">
      <alignment horizontal="center" vertical="center"/>
    </xf>
    <xf numFmtId="1" fontId="35" fillId="0" borderId="0" xfId="1816" applyNumberFormat="1" applyFont="1" applyFill="1" applyBorder="1" applyAlignment="1">
      <alignment horizontal="center" vertical="center"/>
    </xf>
    <xf numFmtId="0" fontId="0" fillId="0" borderId="0" xfId="1815" applyFont="1"/>
    <xf numFmtId="0" fontId="4" fillId="2" borderId="0" xfId="1815" applyFill="1" applyAlignment="1">
      <alignment horizontal="left"/>
    </xf>
    <xf numFmtId="0" fontId="4" fillId="2" borderId="0" xfId="1815" applyFill="1"/>
    <xf numFmtId="0" fontId="4" fillId="0" borderId="0" xfId="1815" applyFill="1"/>
    <xf numFmtId="0" fontId="36" fillId="5" borderId="46" xfId="1818" applyFont="1" applyFill="1" applyBorder="1" applyAlignment="1">
      <alignment horizontal="left" vertical="center"/>
    </xf>
    <xf numFmtId="0" fontId="36" fillId="5" borderId="0" xfId="1818" applyFont="1" applyFill="1" applyBorder="1" applyAlignment="1">
      <alignment horizontal="center" vertical="center"/>
    </xf>
    <xf numFmtId="0" fontId="36" fillId="5" borderId="10" xfId="1818" applyFont="1" applyFill="1" applyBorder="1" applyAlignment="1">
      <alignment horizontal="center" vertical="center"/>
    </xf>
    <xf numFmtId="0" fontId="35" fillId="5" borderId="0" xfId="1818" applyFont="1" applyFill="1" applyBorder="1" applyAlignment="1">
      <alignment horizontal="center" vertical="center"/>
    </xf>
    <xf numFmtId="0" fontId="35" fillId="5" borderId="10" xfId="1818" applyFont="1" applyFill="1" applyBorder="1" applyAlignment="1">
      <alignment horizontal="center" vertical="center"/>
    </xf>
    <xf numFmtId="0" fontId="35" fillId="5" borderId="46" xfId="1818" applyNumberFormat="1" applyFont="1" applyFill="1" applyBorder="1" applyAlignment="1">
      <alignment horizontal="left" vertical="center"/>
    </xf>
    <xf numFmtId="0" fontId="35" fillId="5" borderId="0" xfId="1818" applyNumberFormat="1" applyFont="1" applyFill="1" applyBorder="1" applyAlignment="1">
      <alignment horizontal="center" vertical="center"/>
    </xf>
    <xf numFmtId="0" fontId="36" fillId="5" borderId="0" xfId="1818" applyNumberFormat="1" applyFont="1" applyFill="1" applyBorder="1" applyAlignment="1">
      <alignment horizontal="center" vertical="center"/>
    </xf>
    <xf numFmtId="0" fontId="36" fillId="5" borderId="10" xfId="1818" applyNumberFormat="1" applyFont="1" applyFill="1" applyBorder="1" applyAlignment="1">
      <alignment horizontal="center" vertical="center"/>
    </xf>
    <xf numFmtId="41" fontId="35" fillId="5" borderId="0" xfId="1818" applyNumberFormat="1" applyFont="1" applyFill="1" applyBorder="1" applyAlignment="1">
      <alignment horizontal="center" vertical="center"/>
    </xf>
    <xf numFmtId="41" fontId="35" fillId="5" borderId="10" xfId="1818" applyNumberFormat="1" applyFont="1" applyFill="1" applyBorder="1" applyAlignment="1">
      <alignment horizontal="center" vertical="center"/>
    </xf>
    <xf numFmtId="43" fontId="35" fillId="5" borderId="0" xfId="1818" applyNumberFormat="1" applyFont="1" applyFill="1" applyBorder="1" applyAlignment="1">
      <alignment horizontal="center" vertical="center"/>
    </xf>
    <xf numFmtId="0" fontId="35" fillId="5" borderId="46" xfId="1818" applyFont="1" applyFill="1" applyBorder="1" applyAlignment="1">
      <alignment horizontal="left" vertical="center"/>
    </xf>
    <xf numFmtId="2" fontId="35" fillId="5" borderId="0" xfId="1818" applyNumberFormat="1" applyFont="1" applyFill="1" applyBorder="1" applyAlignment="1">
      <alignment horizontal="center" vertical="center"/>
    </xf>
    <xf numFmtId="2" fontId="35" fillId="5" borderId="10" xfId="1818" applyNumberFormat="1" applyFont="1" applyFill="1" applyBorder="1" applyAlignment="1">
      <alignment horizontal="center" vertical="center"/>
    </xf>
    <xf numFmtId="165" fontId="35" fillId="5" borderId="0" xfId="1818" applyNumberFormat="1" applyFont="1" applyFill="1" applyBorder="1" applyAlignment="1">
      <alignment horizontal="center" vertical="center"/>
    </xf>
    <xf numFmtId="165" fontId="35" fillId="5" borderId="10" xfId="1818" applyNumberFormat="1" applyFont="1" applyFill="1" applyBorder="1" applyAlignment="1">
      <alignment horizontal="center" vertical="center"/>
    </xf>
    <xf numFmtId="0" fontId="36" fillId="34" borderId="0" xfId="1815" applyFont="1" applyFill="1" applyBorder="1" applyAlignment="1">
      <alignment horizontal="left" vertical="center"/>
    </xf>
    <xf numFmtId="0" fontId="4" fillId="34" borderId="0" xfId="1815" applyFill="1"/>
    <xf numFmtId="0" fontId="36" fillId="34" borderId="46" xfId="1815" applyFont="1" applyFill="1" applyBorder="1" applyAlignment="1">
      <alignment horizontal="left" vertical="center"/>
    </xf>
    <xf numFmtId="0" fontId="35" fillId="34" borderId="0" xfId="1815" applyFont="1" applyFill="1" applyBorder="1" applyAlignment="1">
      <alignment horizontal="center" vertical="center"/>
    </xf>
    <xf numFmtId="0" fontId="35" fillId="34" borderId="10" xfId="1815" applyFont="1" applyFill="1" applyBorder="1" applyAlignment="1">
      <alignment horizontal="center" vertical="center"/>
    </xf>
    <xf numFmtId="0" fontId="35" fillId="34" borderId="46" xfId="1815" applyNumberFormat="1" applyFont="1" applyFill="1" applyBorder="1" applyAlignment="1">
      <alignment horizontal="left" vertical="center"/>
    </xf>
    <xf numFmtId="0" fontId="35" fillId="34" borderId="0" xfId="1815" applyNumberFormat="1" applyFont="1" applyFill="1" applyBorder="1" applyAlignment="1">
      <alignment horizontal="center" vertical="center"/>
    </xf>
    <xf numFmtId="0" fontId="36" fillId="34" borderId="0" xfId="1815" applyNumberFormat="1" applyFont="1" applyFill="1" applyBorder="1" applyAlignment="1">
      <alignment horizontal="center" vertical="center"/>
    </xf>
    <xf numFmtId="0" fontId="36" fillId="34" borderId="10" xfId="1815" applyNumberFormat="1" applyFont="1" applyFill="1" applyBorder="1" applyAlignment="1">
      <alignment horizontal="center" vertical="center"/>
    </xf>
    <xf numFmtId="41" fontId="35" fillId="34" borderId="0" xfId="1815" applyNumberFormat="1" applyFont="1" applyFill="1" applyBorder="1" applyAlignment="1">
      <alignment horizontal="center" vertical="center"/>
    </xf>
    <xf numFmtId="41" fontId="35" fillId="34" borderId="10" xfId="1815" applyNumberFormat="1" applyFont="1" applyFill="1" applyBorder="1" applyAlignment="1">
      <alignment horizontal="center" vertical="center"/>
    </xf>
    <xf numFmtId="0" fontId="35" fillId="34" borderId="46" xfId="1815" applyFont="1" applyFill="1" applyBorder="1" applyAlignment="1">
      <alignment horizontal="left" vertical="center"/>
    </xf>
    <xf numFmtId="2" fontId="35" fillId="34" borderId="0" xfId="1815" applyNumberFormat="1" applyFont="1" applyFill="1" applyBorder="1" applyAlignment="1">
      <alignment horizontal="center" vertical="center"/>
    </xf>
    <xf numFmtId="2" fontId="35" fillId="34" borderId="10" xfId="1815" applyNumberFormat="1" applyFont="1" applyFill="1" applyBorder="1" applyAlignment="1">
      <alignment horizontal="center" vertical="center"/>
    </xf>
    <xf numFmtId="165" fontId="35" fillId="34" borderId="0" xfId="1815" applyNumberFormat="1" applyFont="1" applyFill="1" applyBorder="1" applyAlignment="1">
      <alignment horizontal="center" vertical="center"/>
    </xf>
    <xf numFmtId="165" fontId="35" fillId="34" borderId="10" xfId="1815" applyNumberFormat="1" applyFont="1" applyFill="1" applyBorder="1" applyAlignment="1">
      <alignment horizontal="center" vertical="center"/>
    </xf>
    <xf numFmtId="0" fontId="34" fillId="34" borderId="0" xfId="1815" applyFont="1" applyFill="1" applyAlignment="1">
      <alignment horizontal="left"/>
    </xf>
    <xf numFmtId="0" fontId="4" fillId="34" borderId="0" xfId="1815" applyFill="1" applyAlignment="1">
      <alignment horizontal="left"/>
    </xf>
    <xf numFmtId="0" fontId="36" fillId="63" borderId="46" xfId="1815" applyFont="1" applyFill="1" applyBorder="1" applyAlignment="1">
      <alignment horizontal="left" vertical="center"/>
    </xf>
    <xf numFmtId="0" fontId="35" fillId="63" borderId="0" xfId="1815" applyFont="1" applyFill="1" applyBorder="1" applyAlignment="1">
      <alignment horizontal="center" vertical="center"/>
    </xf>
    <xf numFmtId="0" fontId="35" fillId="63" borderId="10" xfId="1815" applyFont="1" applyFill="1" applyBorder="1" applyAlignment="1">
      <alignment horizontal="center" vertical="center"/>
    </xf>
    <xf numFmtId="0" fontId="35" fillId="63" borderId="46" xfId="1815" applyNumberFormat="1" applyFont="1" applyFill="1" applyBorder="1" applyAlignment="1">
      <alignment horizontal="left" vertical="center"/>
    </xf>
    <xf numFmtId="0" fontId="35" fillId="63" borderId="0" xfId="1815" applyNumberFormat="1" applyFont="1" applyFill="1" applyBorder="1" applyAlignment="1">
      <alignment horizontal="center" vertical="center"/>
    </xf>
    <xf numFmtId="0" fontId="36" fillId="63" borderId="0" xfId="1815" applyNumberFormat="1" applyFont="1" applyFill="1" applyBorder="1" applyAlignment="1">
      <alignment horizontal="center" vertical="center"/>
    </xf>
    <xf numFmtId="0" fontId="36" fillId="63" borderId="10" xfId="1815" applyNumberFormat="1" applyFont="1" applyFill="1" applyBorder="1" applyAlignment="1">
      <alignment horizontal="center" vertical="center"/>
    </xf>
    <xf numFmtId="41" fontId="35" fillId="63" borderId="0" xfId="1815" applyNumberFormat="1" applyFont="1" applyFill="1" applyBorder="1" applyAlignment="1">
      <alignment horizontal="center" vertical="center"/>
    </xf>
    <xf numFmtId="41" fontId="35" fillId="63" borderId="10" xfId="1815" applyNumberFormat="1" applyFont="1" applyFill="1" applyBorder="1" applyAlignment="1">
      <alignment horizontal="center" vertical="center"/>
    </xf>
    <xf numFmtId="0" fontId="35" fillId="63" borderId="46" xfId="1815" applyFont="1" applyFill="1" applyBorder="1" applyAlignment="1">
      <alignment horizontal="left" vertical="center"/>
    </xf>
    <xf numFmtId="2" fontId="35" fillId="63" borderId="0" xfId="1815" applyNumberFormat="1" applyFont="1" applyFill="1" applyBorder="1" applyAlignment="1">
      <alignment horizontal="center" vertical="center"/>
    </xf>
    <xf numFmtId="2" fontId="35" fillId="63" borderId="10" xfId="1815" applyNumberFormat="1" applyFont="1" applyFill="1" applyBorder="1" applyAlignment="1">
      <alignment horizontal="center" vertical="center"/>
    </xf>
    <xf numFmtId="165" fontId="35" fillId="63" borderId="0" xfId="1815" applyNumberFormat="1" applyFont="1" applyFill="1" applyBorder="1" applyAlignment="1">
      <alignment horizontal="center" vertical="center"/>
    </xf>
    <xf numFmtId="165" fontId="35" fillId="63" borderId="10" xfId="1815" applyNumberFormat="1" applyFont="1" applyFill="1" applyBorder="1" applyAlignment="1">
      <alignment horizontal="center" vertical="center"/>
    </xf>
    <xf numFmtId="0" fontId="36" fillId="32" borderId="46" xfId="1815" applyFont="1" applyFill="1" applyBorder="1" applyAlignment="1">
      <alignment horizontal="left" vertical="center"/>
    </xf>
    <xf numFmtId="0" fontId="36" fillId="32" borderId="0" xfId="1815" applyFont="1" applyFill="1" applyBorder="1" applyAlignment="1">
      <alignment horizontal="center" vertical="center"/>
    </xf>
    <xf numFmtId="0" fontId="36" fillId="32" borderId="10" xfId="1815" applyFont="1" applyFill="1" applyBorder="1" applyAlignment="1">
      <alignment horizontal="center" vertical="center"/>
    </xf>
    <xf numFmtId="0" fontId="35" fillId="32" borderId="0" xfId="1815" applyFont="1" applyFill="1" applyBorder="1" applyAlignment="1">
      <alignment horizontal="center" vertical="center"/>
    </xf>
    <xf numFmtId="0" fontId="35" fillId="32" borderId="10" xfId="1815" applyFont="1" applyFill="1" applyBorder="1" applyAlignment="1">
      <alignment horizontal="center" vertical="center"/>
    </xf>
    <xf numFmtId="41" fontId="35" fillId="64" borderId="0" xfId="1816" applyNumberFormat="1" applyFont="1" applyFill="1" applyBorder="1" applyAlignment="1">
      <alignment horizontal="center" vertical="center"/>
    </xf>
    <xf numFmtId="41" fontId="35" fillId="64" borderId="10" xfId="1816" applyNumberFormat="1" applyFont="1" applyFill="1" applyBorder="1" applyAlignment="1">
      <alignment horizontal="center" vertical="center"/>
    </xf>
    <xf numFmtId="2" fontId="35" fillId="64" borderId="0" xfId="1816" applyNumberFormat="1" applyFont="1" applyFill="1" applyBorder="1" applyAlignment="1">
      <alignment horizontal="center" vertical="center"/>
    </xf>
    <xf numFmtId="2" fontId="35" fillId="64" borderId="10" xfId="1816" applyNumberFormat="1" applyFont="1" applyFill="1" applyBorder="1" applyAlignment="1">
      <alignment horizontal="center" vertical="center"/>
    </xf>
    <xf numFmtId="165" fontId="35" fillId="64" borderId="0" xfId="1816" applyNumberFormat="1" applyFont="1" applyFill="1" applyBorder="1" applyAlignment="1">
      <alignment horizontal="center" vertical="center"/>
    </xf>
    <xf numFmtId="165" fontId="35" fillId="64" borderId="10" xfId="1816" applyNumberFormat="1" applyFont="1" applyFill="1" applyBorder="1" applyAlignment="1">
      <alignment horizontal="center" vertical="center"/>
    </xf>
    <xf numFmtId="0" fontId="35" fillId="64" borderId="0" xfId="1816" applyNumberFormat="1" applyFont="1" applyFill="1" applyBorder="1" applyAlignment="1">
      <alignment horizontal="center" vertical="center"/>
    </xf>
    <xf numFmtId="1" fontId="35" fillId="64" borderId="0" xfId="1816" applyNumberFormat="1" applyFont="1" applyFill="1" applyBorder="1" applyAlignment="1">
      <alignment horizontal="center" vertical="center"/>
    </xf>
    <xf numFmtId="1" fontId="35" fillId="64" borderId="10" xfId="1816" applyNumberFormat="1" applyFont="1" applyFill="1" applyBorder="1" applyAlignment="1">
      <alignment horizontal="center" vertical="center"/>
    </xf>
    <xf numFmtId="0" fontId="36" fillId="22" borderId="46" xfId="1815" applyFont="1" applyFill="1" applyBorder="1" applyAlignment="1">
      <alignment horizontal="left" vertical="center"/>
    </xf>
    <xf numFmtId="0" fontId="35" fillId="22" borderId="0" xfId="1815" applyFont="1" applyFill="1" applyBorder="1" applyAlignment="1">
      <alignment horizontal="center" vertical="center"/>
    </xf>
    <xf numFmtId="0" fontId="35" fillId="22" borderId="10" xfId="1815" applyFont="1" applyFill="1" applyBorder="1" applyAlignment="1">
      <alignment horizontal="center" vertical="center"/>
    </xf>
    <xf numFmtId="0" fontId="36" fillId="22" borderId="0" xfId="1815" applyNumberFormat="1" applyFont="1" applyFill="1" applyBorder="1" applyAlignment="1">
      <alignment horizontal="center" vertical="center" wrapText="1"/>
    </xf>
    <xf numFmtId="0" fontId="35" fillId="22" borderId="46" xfId="1815" applyNumberFormat="1" applyFont="1" applyFill="1" applyBorder="1" applyAlignment="1">
      <alignment horizontal="left" vertical="center"/>
    </xf>
    <xf numFmtId="0" fontId="35" fillId="22" borderId="0" xfId="1815" applyNumberFormat="1" applyFont="1" applyFill="1" applyBorder="1" applyAlignment="1">
      <alignment horizontal="center" vertical="center"/>
    </xf>
    <xf numFmtId="0" fontId="36" fillId="22" borderId="0" xfId="1815" applyNumberFormat="1" applyFont="1" applyFill="1" applyBorder="1" applyAlignment="1">
      <alignment horizontal="center" vertical="center"/>
    </xf>
    <xf numFmtId="0" fontId="36" fillId="22" borderId="10" xfId="1815" applyNumberFormat="1" applyFont="1" applyFill="1" applyBorder="1" applyAlignment="1">
      <alignment horizontal="center" vertical="center"/>
    </xf>
    <xf numFmtId="41" fontId="35" fillId="22" borderId="0" xfId="1815" applyNumberFormat="1" applyFont="1" applyFill="1" applyBorder="1" applyAlignment="1">
      <alignment horizontal="center" vertical="center"/>
    </xf>
    <xf numFmtId="41" fontId="35" fillId="22" borderId="10" xfId="1815" applyNumberFormat="1" applyFont="1" applyFill="1" applyBorder="1" applyAlignment="1">
      <alignment horizontal="center" vertical="center"/>
    </xf>
    <xf numFmtId="43" fontId="35" fillId="22" borderId="0" xfId="1815" applyNumberFormat="1" applyFont="1" applyFill="1" applyBorder="1" applyAlignment="1">
      <alignment horizontal="center" vertical="center"/>
    </xf>
    <xf numFmtId="0" fontId="35" fillId="22" borderId="46" xfId="1815" applyFont="1" applyFill="1" applyBorder="1" applyAlignment="1">
      <alignment horizontal="left" vertical="center"/>
    </xf>
    <xf numFmtId="2" fontId="35" fillId="22" borderId="0" xfId="1815" applyNumberFormat="1" applyFont="1" applyFill="1" applyBorder="1" applyAlignment="1">
      <alignment horizontal="center" vertical="center"/>
    </xf>
    <xf numFmtId="2" fontId="35" fillId="22" borderId="10" xfId="1815" applyNumberFormat="1" applyFont="1" applyFill="1" applyBorder="1" applyAlignment="1">
      <alignment horizontal="center" vertical="center"/>
    </xf>
    <xf numFmtId="165" fontId="35" fillId="22" borderId="0" xfId="1815" applyNumberFormat="1" applyFont="1" applyFill="1" applyBorder="1" applyAlignment="1">
      <alignment horizontal="center" vertical="center"/>
    </xf>
    <xf numFmtId="165" fontId="35" fillId="22" borderId="10" xfId="1815" applyNumberFormat="1" applyFont="1" applyFill="1" applyBorder="1" applyAlignment="1">
      <alignment horizontal="center" vertical="center"/>
    </xf>
    <xf numFmtId="0" fontId="4" fillId="0" borderId="0" xfId="1815" applyFill="1" applyAlignment="1">
      <alignment horizontal="left"/>
    </xf>
    <xf numFmtId="0" fontId="36" fillId="63" borderId="0" xfId="1815" applyFont="1" applyFill="1" applyBorder="1" applyAlignment="1">
      <alignment horizontal="center" vertical="center"/>
    </xf>
    <xf numFmtId="0" fontId="36" fillId="63" borderId="10" xfId="1815" applyFont="1" applyFill="1" applyBorder="1" applyAlignment="1">
      <alignment horizontal="center" vertical="center"/>
    </xf>
    <xf numFmtId="0" fontId="36" fillId="34" borderId="0" xfId="1815" applyFont="1" applyFill="1" applyBorder="1" applyAlignment="1">
      <alignment horizontal="center" vertical="center"/>
    </xf>
    <xf numFmtId="0" fontId="36" fillId="34" borderId="10" xfId="1815" applyFont="1" applyFill="1" applyBorder="1" applyAlignment="1">
      <alignment horizontal="center" vertical="center"/>
    </xf>
    <xf numFmtId="0" fontId="36" fillId="65" borderId="46" xfId="1816" applyFont="1" applyFill="1" applyBorder="1" applyAlignment="1">
      <alignment horizontal="left" vertical="center"/>
    </xf>
    <xf numFmtId="0" fontId="35" fillId="65" borderId="0" xfId="1816" applyFont="1" applyFill="1" applyBorder="1" applyAlignment="1">
      <alignment horizontal="center" vertical="center"/>
    </xf>
    <xf numFmtId="0" fontId="36" fillId="65" borderId="0" xfId="1816" applyNumberFormat="1" applyFont="1" applyFill="1" applyBorder="1" applyAlignment="1">
      <alignment horizontal="center" vertical="center"/>
    </xf>
    <xf numFmtId="0" fontId="36" fillId="65" borderId="10" xfId="1816" applyNumberFormat="1" applyFont="1" applyFill="1" applyBorder="1" applyAlignment="1">
      <alignment horizontal="center" vertical="center"/>
    </xf>
    <xf numFmtId="0" fontId="36" fillId="65" borderId="46" xfId="1816" applyNumberFormat="1" applyFont="1" applyFill="1" applyBorder="1" applyAlignment="1">
      <alignment horizontal="left" vertical="center"/>
    </xf>
    <xf numFmtId="2" fontId="35" fillId="65" borderId="0" xfId="1816" applyNumberFormat="1" applyFont="1" applyFill="1" applyBorder="1" applyAlignment="1">
      <alignment horizontal="center" vertical="center"/>
    </xf>
    <xf numFmtId="180" fontId="35" fillId="65" borderId="0" xfId="1817" applyNumberFormat="1" applyFont="1" applyFill="1" applyBorder="1" applyAlignment="1">
      <alignment horizontal="center" vertical="center"/>
    </xf>
    <xf numFmtId="180" fontId="35" fillId="65" borderId="10" xfId="1817" applyNumberFormat="1" applyFont="1" applyFill="1" applyBorder="1" applyAlignment="1">
      <alignment horizontal="center" vertical="center"/>
    </xf>
    <xf numFmtId="0" fontId="35" fillId="65" borderId="46" xfId="1816" applyNumberFormat="1" applyFont="1" applyFill="1" applyBorder="1" applyAlignment="1">
      <alignment horizontal="left" vertical="center"/>
    </xf>
    <xf numFmtId="0" fontId="35" fillId="65" borderId="0" xfId="1816" applyNumberFormat="1" applyFont="1" applyFill="1" applyBorder="1" applyAlignment="1">
      <alignment horizontal="center" vertical="center"/>
    </xf>
    <xf numFmtId="41" fontId="35" fillId="65" borderId="0" xfId="1816" applyNumberFormat="1" applyFont="1" applyFill="1" applyBorder="1" applyAlignment="1">
      <alignment horizontal="center" vertical="center"/>
    </xf>
    <xf numFmtId="41" fontId="35" fillId="65" borderId="10" xfId="1816" applyNumberFormat="1" applyFont="1" applyFill="1" applyBorder="1" applyAlignment="1">
      <alignment horizontal="center" vertical="center"/>
    </xf>
    <xf numFmtId="0" fontId="35" fillId="65" borderId="46" xfId="1816" applyFont="1" applyFill="1" applyBorder="1" applyAlignment="1">
      <alignment horizontal="left" vertical="center"/>
    </xf>
    <xf numFmtId="2" fontId="35" fillId="65" borderId="10" xfId="1816" applyNumberFormat="1" applyFont="1" applyFill="1" applyBorder="1" applyAlignment="1">
      <alignment horizontal="center" vertical="center"/>
    </xf>
    <xf numFmtId="165" fontId="35" fillId="65" borderId="0" xfId="1816" applyNumberFormat="1" applyFont="1" applyFill="1" applyBorder="1" applyAlignment="1">
      <alignment horizontal="center" vertical="center"/>
    </xf>
    <xf numFmtId="165" fontId="35" fillId="65" borderId="10" xfId="1816" applyNumberFormat="1" applyFont="1" applyFill="1" applyBorder="1" applyAlignment="1">
      <alignment horizontal="center" vertical="center"/>
    </xf>
    <xf numFmtId="1" fontId="35" fillId="65" borderId="0" xfId="1816" applyNumberFormat="1" applyFont="1" applyFill="1" applyBorder="1" applyAlignment="1">
      <alignment horizontal="center" vertical="center"/>
    </xf>
    <xf numFmtId="1" fontId="35" fillId="65" borderId="10" xfId="1816" applyNumberFormat="1" applyFont="1" applyFill="1" applyBorder="1" applyAlignment="1">
      <alignment horizontal="center" vertical="center"/>
    </xf>
    <xf numFmtId="0" fontId="34" fillId="63" borderId="0" xfId="1815" applyFont="1" applyFill="1" applyAlignment="1">
      <alignment horizontal="left"/>
    </xf>
    <xf numFmtId="0" fontId="4" fillId="63" borderId="0" xfId="1815" applyFill="1"/>
    <xf numFmtId="0" fontId="4" fillId="63" borderId="0" xfId="1815" applyFill="1" applyAlignment="1">
      <alignment horizontal="left"/>
    </xf>
    <xf numFmtId="2" fontId="4" fillId="0" borderId="0" xfId="1815" applyNumberFormat="1" applyFill="1"/>
    <xf numFmtId="0" fontId="0" fillId="0" borderId="0" xfId="1815" applyFont="1" applyAlignment="1">
      <alignment horizontal="left"/>
    </xf>
    <xf numFmtId="2" fontId="0" fillId="34" borderId="0" xfId="0" applyNumberFormat="1" applyFill="1"/>
    <xf numFmtId="2" fontId="4" fillId="2" borderId="0" xfId="1815" applyNumberFormat="1" applyFill="1"/>
    <xf numFmtId="2" fontId="36" fillId="34" borderId="0" xfId="1815" applyNumberFormat="1" applyFont="1" applyFill="1" applyBorder="1" applyAlignment="1">
      <alignment horizontal="center" vertical="center"/>
    </xf>
    <xf numFmtId="2" fontId="36" fillId="34" borderId="0" xfId="1815" applyNumberFormat="1" applyFont="1" applyFill="1" applyBorder="1" applyAlignment="1">
      <alignment horizontal="center" vertical="center" wrapText="1"/>
    </xf>
    <xf numFmtId="2" fontId="4" fillId="34" borderId="0" xfId="1815" applyNumberFormat="1" applyFill="1"/>
    <xf numFmtId="2" fontId="36" fillId="13" borderId="0" xfId="1815" applyNumberFormat="1" applyFont="1" applyFill="1" applyBorder="1" applyAlignment="1">
      <alignment horizontal="center" vertical="center"/>
    </xf>
    <xf numFmtId="2" fontId="36" fillId="13" borderId="0" xfId="1815" applyNumberFormat="1" applyFont="1" applyFill="1" applyBorder="1" applyAlignment="1">
      <alignment horizontal="center" vertical="center" wrapText="1"/>
    </xf>
    <xf numFmtId="2" fontId="36" fillId="32" borderId="0" xfId="1815" applyNumberFormat="1" applyFont="1" applyFill="1" applyBorder="1" applyAlignment="1">
      <alignment horizontal="center" vertical="center"/>
    </xf>
    <xf numFmtId="2" fontId="35" fillId="32" borderId="0" xfId="1815" applyNumberFormat="1" applyFont="1" applyFill="1" applyBorder="1" applyAlignment="1">
      <alignment horizontal="center" vertical="center"/>
    </xf>
    <xf numFmtId="2" fontId="36" fillId="63" borderId="0" xfId="1815" applyNumberFormat="1" applyFont="1" applyFill="1" applyBorder="1" applyAlignment="1">
      <alignment horizontal="center" vertical="center" wrapText="1"/>
    </xf>
    <xf numFmtId="2" fontId="36" fillId="63" borderId="0" xfId="1815" applyNumberFormat="1" applyFont="1" applyFill="1" applyBorder="1" applyAlignment="1">
      <alignment horizontal="center" vertical="center"/>
    </xf>
    <xf numFmtId="2" fontId="36" fillId="13" borderId="0" xfId="1818" applyNumberFormat="1" applyFont="1" applyFill="1" applyBorder="1" applyAlignment="1">
      <alignment horizontal="center" vertical="center"/>
    </xf>
    <xf numFmtId="2" fontId="36" fillId="13" borderId="0" xfId="1818" applyNumberFormat="1" applyFont="1" applyFill="1" applyBorder="1" applyAlignment="1">
      <alignment horizontal="center" vertical="center" wrapText="1"/>
    </xf>
    <xf numFmtId="2" fontId="36" fillId="65" borderId="0" xfId="1816" applyNumberFormat="1" applyFont="1" applyFill="1" applyBorder="1" applyAlignment="1">
      <alignment horizontal="center" vertical="center" wrapText="1"/>
    </xf>
    <xf numFmtId="2" fontId="36" fillId="65" borderId="0" xfId="1816" applyNumberFormat="1" applyFont="1" applyFill="1" applyBorder="1" applyAlignment="1">
      <alignment horizontal="center" vertical="center"/>
    </xf>
    <xf numFmtId="2" fontId="4" fillId="63" borderId="0" xfId="1815" applyNumberFormat="1" applyFill="1"/>
    <xf numFmtId="0" fontId="0" fillId="0" borderId="0" xfId="0" applyFill="1" applyBorder="1"/>
    <xf numFmtId="0" fontId="35" fillId="0" borderId="0" xfId="1815" applyFont="1" applyFill="1" applyBorder="1" applyAlignment="1">
      <alignment horizontal="left" vertical="center"/>
    </xf>
    <xf numFmtId="0" fontId="35" fillId="0" borderId="0" xfId="1815" applyNumberFormat="1" applyFont="1" applyFill="1" applyBorder="1" applyAlignment="1">
      <alignment horizontal="center" vertical="center"/>
    </xf>
    <xf numFmtId="0" fontId="35" fillId="0" borderId="0" xfId="1816" applyFont="1" applyFill="1" applyBorder="1" applyAlignment="1">
      <alignment horizontal="left" vertical="center"/>
    </xf>
    <xf numFmtId="0" fontId="35" fillId="0" borderId="0" xfId="1816" applyNumberFormat="1" applyFont="1" applyFill="1" applyBorder="1" applyAlignment="1">
      <alignment horizontal="center" vertical="center"/>
    </xf>
    <xf numFmtId="0" fontId="35" fillId="2" borderId="0" xfId="0" applyFont="1" applyFill="1" applyBorder="1" applyAlignment="1">
      <alignment horizontal="center" vertical="center"/>
    </xf>
    <xf numFmtId="0" fontId="35" fillId="2" borderId="0" xfId="0" applyNumberFormat="1" applyFont="1" applyFill="1" applyBorder="1" applyAlignment="1">
      <alignment horizontal="center" vertical="center"/>
    </xf>
    <xf numFmtId="0" fontId="36" fillId="2" borderId="0" xfId="0" applyNumberFormat="1" applyFont="1" applyFill="1" applyBorder="1" applyAlignment="1">
      <alignment horizontal="center" vertical="center"/>
    </xf>
    <xf numFmtId="41" fontId="35" fillId="2" borderId="0" xfId="0" applyNumberFormat="1" applyFont="1" applyFill="1" applyBorder="1" applyAlignment="1">
      <alignment horizontal="center" vertical="center"/>
    </xf>
    <xf numFmtId="2" fontId="35" fillId="2" borderId="0" xfId="0" applyNumberFormat="1" applyFont="1" applyFill="1" applyBorder="1" applyAlignment="1">
      <alignment horizontal="center" vertical="center"/>
    </xf>
    <xf numFmtId="2" fontId="0" fillId="0" borderId="0" xfId="0" applyNumberFormat="1"/>
    <xf numFmtId="2" fontId="0" fillId="0" borderId="0" xfId="0" applyNumberFormat="1" applyFill="1" applyBorder="1"/>
    <xf numFmtId="2" fontId="0" fillId="13" borderId="0" xfId="0" applyNumberFormat="1" applyFill="1"/>
    <xf numFmtId="2" fontId="0" fillId="0" borderId="0" xfId="0" applyNumberFormat="1" applyFill="1"/>
    <xf numFmtId="2" fontId="36" fillId="37" borderId="0" xfId="1816" applyNumberFormat="1" applyFont="1" applyFill="1" applyBorder="1" applyAlignment="1">
      <alignment horizontal="center" vertical="center" wrapText="1"/>
    </xf>
    <xf numFmtId="2" fontId="36" fillId="37" borderId="0" xfId="1816" applyNumberFormat="1" applyFont="1" applyFill="1" applyBorder="1" applyAlignment="1">
      <alignment horizontal="center" vertical="center"/>
    </xf>
    <xf numFmtId="2" fontId="36" fillId="2" borderId="0" xfId="0" applyNumberFormat="1" applyFont="1" applyFill="1" applyBorder="1" applyAlignment="1">
      <alignment horizontal="center" vertical="center" wrapText="1"/>
    </xf>
    <xf numFmtId="2" fontId="36" fillId="2" borderId="0" xfId="0" applyNumberFormat="1" applyFont="1" applyFill="1" applyBorder="1" applyAlignment="1">
      <alignment horizontal="center" vertical="center"/>
    </xf>
    <xf numFmtId="1" fontId="4" fillId="0" borderId="0" xfId="1815" applyNumberFormat="1" applyBorder="1"/>
    <xf numFmtId="0" fontId="94" fillId="8" borderId="28" xfId="0" applyFont="1" applyFill="1" applyBorder="1" applyAlignment="1">
      <alignment horizontal="left"/>
    </xf>
    <xf numFmtId="170" fontId="0" fillId="2" borderId="0" xfId="0" applyNumberFormat="1" applyFont="1" applyFill="1"/>
    <xf numFmtId="0" fontId="92" fillId="0" borderId="0" xfId="0" applyFont="1"/>
    <xf numFmtId="169" fontId="7" fillId="2" borderId="0" xfId="0" applyNumberFormat="1" applyFont="1" applyFill="1" applyAlignment="1" applyProtection="1">
      <alignment horizontal="left"/>
      <protection locked="0"/>
    </xf>
    <xf numFmtId="169" fontId="7" fillId="2" borderId="0" xfId="1814" applyNumberFormat="1" applyFont="1" applyFill="1" applyBorder="1" applyProtection="1">
      <protection locked="0"/>
    </xf>
    <xf numFmtId="0" fontId="15" fillId="4" borderId="46" xfId="284" applyFont="1" applyBorder="1" applyProtection="1">
      <protection locked="0"/>
    </xf>
    <xf numFmtId="0" fontId="53" fillId="2" borderId="46" xfId="0" applyFont="1" applyFill="1" applyBorder="1"/>
    <xf numFmtId="0" fontId="55" fillId="2" borderId="46" xfId="0" applyFont="1" applyFill="1" applyBorder="1"/>
    <xf numFmtId="0" fontId="30" fillId="2" borderId="46" xfId="0" applyFont="1" applyFill="1" applyBorder="1" applyProtection="1">
      <protection locked="0"/>
    </xf>
    <xf numFmtId="0" fontId="46" fillId="2" borderId="46" xfId="0" applyFont="1" applyFill="1" applyBorder="1" applyProtection="1">
      <protection locked="0"/>
    </xf>
    <xf numFmtId="0" fontId="39" fillId="2" borderId="46" xfId="0" applyFont="1" applyFill="1" applyBorder="1" applyProtection="1">
      <protection locked="0"/>
    </xf>
    <xf numFmtId="0" fontId="46" fillId="4" borderId="46" xfId="0" applyFont="1" applyFill="1" applyBorder="1" applyProtection="1">
      <protection locked="0"/>
    </xf>
    <xf numFmtId="0" fontId="80" fillId="5" borderId="46" xfId="0" applyFont="1" applyFill="1" applyBorder="1" applyProtection="1">
      <protection locked="0"/>
    </xf>
    <xf numFmtId="0" fontId="7" fillId="2" borderId="46" xfId="0" applyFont="1" applyFill="1" applyBorder="1" applyProtection="1">
      <protection locked="0"/>
    </xf>
    <xf numFmtId="0" fontId="25" fillId="2" borderId="0" xfId="0" applyFont="1" applyFill="1" applyBorder="1"/>
    <xf numFmtId="0" fontId="16" fillId="4" borderId="59" xfId="285" applyFont="1" applyBorder="1" applyProtection="1">
      <protection locked="0"/>
    </xf>
    <xf numFmtId="0" fontId="16" fillId="4" borderId="46" xfId="285" applyFont="1" applyBorder="1" applyProtection="1">
      <protection locked="0"/>
    </xf>
    <xf numFmtId="0" fontId="46" fillId="28" borderId="46" xfId="0" applyFont="1" applyFill="1" applyBorder="1" applyProtection="1">
      <protection locked="0"/>
    </xf>
    <xf numFmtId="0" fontId="39" fillId="29" borderId="46" xfId="0" applyFont="1" applyFill="1" applyBorder="1" applyProtection="1">
      <protection locked="0"/>
    </xf>
    <xf numFmtId="0" fontId="69" fillId="2" borderId="0" xfId="0" applyFont="1" applyFill="1" applyBorder="1" applyProtection="1">
      <protection locked="0"/>
    </xf>
    <xf numFmtId="0" fontId="74" fillId="25" borderId="0" xfId="0" applyFont="1" applyFill="1" applyBorder="1" applyProtection="1">
      <protection locked="0"/>
    </xf>
    <xf numFmtId="0" fontId="39" fillId="16" borderId="46" xfId="0" applyFont="1" applyFill="1" applyBorder="1" applyProtection="1">
      <protection locked="0"/>
    </xf>
    <xf numFmtId="0" fontId="63" fillId="16" borderId="46" xfId="0" applyFont="1" applyFill="1" applyBorder="1"/>
    <xf numFmtId="0" fontId="63" fillId="2" borderId="0" xfId="0" applyFont="1" applyFill="1" applyBorder="1"/>
    <xf numFmtId="0" fontId="32" fillId="2" borderId="0" xfId="0" applyFont="1" applyFill="1" applyBorder="1" applyProtection="1">
      <protection locked="0"/>
    </xf>
    <xf numFmtId="2" fontId="39" fillId="16" borderId="46" xfId="0" applyNumberFormat="1" applyFont="1" applyFill="1" applyBorder="1" applyProtection="1">
      <protection locked="0"/>
    </xf>
    <xf numFmtId="1" fontId="39" fillId="16" borderId="46" xfId="0" applyNumberFormat="1" applyFont="1" applyFill="1" applyBorder="1" applyProtection="1">
      <protection locked="0"/>
    </xf>
    <xf numFmtId="165" fontId="39" fillId="16" borderId="46" xfId="0" applyNumberFormat="1" applyFont="1" applyFill="1" applyBorder="1" applyProtection="1">
      <protection locked="0"/>
    </xf>
    <xf numFmtId="165" fontId="16" fillId="4" borderId="46" xfId="0" applyNumberFormat="1" applyFont="1" applyFill="1" applyBorder="1" applyAlignment="1" applyProtection="1">
      <alignment horizontal="center"/>
      <protection locked="0"/>
    </xf>
    <xf numFmtId="165" fontId="16" fillId="4" borderId="0" xfId="0" applyNumberFormat="1" applyFont="1" applyFill="1" applyBorder="1" applyAlignment="1" applyProtection="1">
      <alignment horizontal="center"/>
      <protection locked="0"/>
    </xf>
    <xf numFmtId="165" fontId="40" fillId="4" borderId="0" xfId="0" applyNumberFormat="1" applyFont="1" applyFill="1" applyBorder="1" applyProtection="1">
      <protection locked="0"/>
    </xf>
    <xf numFmtId="171" fontId="6" fillId="2" borderId="0" xfId="1407" applyNumberFormat="1" applyFont="1" applyFill="1" applyBorder="1" applyAlignment="1" applyProtection="1">
      <alignment horizontal="center"/>
      <protection locked="0"/>
    </xf>
    <xf numFmtId="167" fontId="6" fillId="2" borderId="0" xfId="0" applyNumberFormat="1" applyFont="1" applyFill="1" applyBorder="1" applyAlignment="1" applyProtection="1">
      <alignment horizontal="center"/>
      <protection locked="0"/>
    </xf>
    <xf numFmtId="165" fontId="16" fillId="4" borderId="0" xfId="0" applyNumberFormat="1" applyFont="1" applyFill="1" applyBorder="1" applyProtection="1">
      <protection locked="0"/>
    </xf>
    <xf numFmtId="0" fontId="7" fillId="14" borderId="46" xfId="0" applyFont="1" applyFill="1" applyBorder="1" applyProtection="1">
      <protection locked="0"/>
    </xf>
    <xf numFmtId="0" fontId="7" fillId="14" borderId="0" xfId="0" applyFont="1" applyFill="1" applyBorder="1" applyProtection="1">
      <protection locked="0"/>
    </xf>
    <xf numFmtId="0" fontId="56" fillId="19" borderId="46" xfId="0" applyFont="1" applyFill="1" applyBorder="1" applyAlignment="1">
      <alignment horizontal="center" vertical="center"/>
    </xf>
    <xf numFmtId="166" fontId="7" fillId="2" borderId="46" xfId="0" applyNumberFormat="1" applyFont="1" applyFill="1" applyBorder="1" applyProtection="1">
      <protection locked="0"/>
    </xf>
    <xf numFmtId="2" fontId="7" fillId="2" borderId="46" xfId="0" applyNumberFormat="1" applyFont="1" applyFill="1" applyBorder="1" applyProtection="1">
      <protection locked="0"/>
    </xf>
    <xf numFmtId="0" fontId="36" fillId="8" borderId="46" xfId="141" applyNumberFormat="1" applyFont="1" applyFill="1" applyBorder="1" applyAlignment="1">
      <alignment horizontal="left" vertical="center"/>
    </xf>
    <xf numFmtId="0" fontId="36" fillId="8" borderId="46" xfId="141" applyNumberFormat="1" applyFont="1" applyFill="1" applyBorder="1" applyAlignment="1">
      <alignment horizontal="center" vertical="center"/>
    </xf>
    <xf numFmtId="165" fontId="35" fillId="2" borderId="46" xfId="0" applyNumberFormat="1" applyFont="1" applyFill="1" applyBorder="1" applyAlignment="1">
      <alignment horizontal="center" vertical="center"/>
    </xf>
    <xf numFmtId="0" fontId="36" fillId="8" borderId="46" xfId="0" applyNumberFormat="1" applyFont="1" applyFill="1" applyBorder="1" applyAlignment="1">
      <alignment horizontal="center" vertical="center"/>
    </xf>
    <xf numFmtId="165" fontId="35" fillId="2" borderId="46" xfId="141" applyNumberFormat="1" applyFont="1" applyFill="1" applyBorder="1" applyAlignment="1">
      <alignment horizontal="center" vertical="center"/>
    </xf>
    <xf numFmtId="165" fontId="57" fillId="12" borderId="46" xfId="0" applyNumberFormat="1" applyFont="1" applyFill="1" applyBorder="1" applyAlignment="1">
      <alignment horizontal="center" vertical="center" wrapText="1"/>
    </xf>
    <xf numFmtId="165" fontId="4" fillId="13" borderId="46" xfId="143" applyNumberFormat="1" applyFont="1" applyFill="1" applyBorder="1" applyAlignment="1">
      <alignment horizontal="center" vertical="center" wrapText="1"/>
    </xf>
    <xf numFmtId="165" fontId="37" fillId="11" borderId="46" xfId="0" applyNumberFormat="1" applyFont="1" applyFill="1" applyBorder="1" applyAlignment="1">
      <alignment horizontal="center" vertical="center"/>
    </xf>
    <xf numFmtId="165" fontId="36" fillId="8" borderId="46" xfId="0" applyNumberFormat="1" applyFont="1" applyFill="1" applyBorder="1" applyAlignment="1">
      <alignment horizontal="center" vertical="center" wrapText="1"/>
    </xf>
    <xf numFmtId="165" fontId="34" fillId="2" borderId="46" xfId="0" applyNumberFormat="1" applyFont="1" applyFill="1" applyBorder="1" applyAlignment="1">
      <alignment horizontal="center" vertical="center"/>
    </xf>
    <xf numFmtId="0" fontId="7" fillId="6" borderId="46" xfId="0" applyFont="1" applyFill="1" applyBorder="1" applyProtection="1">
      <protection locked="0"/>
    </xf>
    <xf numFmtId="0" fontId="6" fillId="6" borderId="46" xfId="0" applyFont="1" applyFill="1" applyBorder="1" applyProtection="1">
      <protection locked="0"/>
    </xf>
    <xf numFmtId="10" fontId="6" fillId="6" borderId="46" xfId="0" applyNumberFormat="1" applyFont="1" applyFill="1" applyBorder="1" applyProtection="1">
      <protection locked="0"/>
    </xf>
    <xf numFmtId="0" fontId="7" fillId="2" borderId="46" xfId="0" applyFont="1" applyFill="1" applyBorder="1"/>
    <xf numFmtId="165" fontId="7" fillId="2" borderId="46" xfId="0" applyNumberFormat="1" applyFont="1" applyFill="1" applyBorder="1"/>
    <xf numFmtId="9" fontId="7" fillId="2" borderId="46" xfId="0" applyNumberFormat="1" applyFont="1" applyFill="1" applyBorder="1" applyProtection="1">
      <protection locked="0"/>
    </xf>
    <xf numFmtId="165" fontId="42" fillId="11" borderId="46" xfId="0" applyNumberFormat="1" applyFont="1" applyFill="1" applyBorder="1" applyProtection="1">
      <protection locked="0"/>
    </xf>
    <xf numFmtId="10" fontId="7" fillId="2" borderId="46" xfId="0" applyNumberFormat="1" applyFont="1" applyFill="1" applyBorder="1" applyProtection="1">
      <protection locked="0"/>
    </xf>
    <xf numFmtId="169" fontId="7" fillId="2" borderId="46" xfId="0" applyNumberFormat="1" applyFont="1" applyFill="1" applyBorder="1" applyProtection="1">
      <protection locked="0"/>
    </xf>
    <xf numFmtId="0" fontId="7" fillId="30" borderId="46" xfId="0" applyFont="1" applyFill="1" applyBorder="1" applyAlignment="1" applyProtection="1">
      <alignment horizontal="left"/>
      <protection locked="0"/>
    </xf>
    <xf numFmtId="1" fontId="7" fillId="30" borderId="46" xfId="0" applyNumberFormat="1" applyFont="1" applyFill="1" applyBorder="1" applyAlignment="1" applyProtection="1">
      <alignment horizontal="left"/>
      <protection locked="0"/>
    </xf>
    <xf numFmtId="169" fontId="6" fillId="2" borderId="46" xfId="0" applyNumberFormat="1" applyFont="1" applyFill="1" applyBorder="1" applyAlignment="1" applyProtection="1">
      <alignment horizontal="center" vertical="center"/>
      <protection locked="0"/>
    </xf>
    <xf numFmtId="169" fontId="7" fillId="2" borderId="46" xfId="1814" applyNumberFormat="1" applyFont="1" applyFill="1" applyBorder="1" applyProtection="1">
      <protection locked="0"/>
    </xf>
    <xf numFmtId="0" fontId="7" fillId="31" borderId="46" xfId="0" applyFont="1" applyFill="1" applyBorder="1" applyAlignment="1" applyProtection="1">
      <alignment horizontal="left"/>
      <protection locked="0"/>
    </xf>
    <xf numFmtId="0" fontId="56" fillId="19" borderId="20" xfId="0" applyFont="1" applyFill="1" applyBorder="1" applyAlignment="1">
      <alignment horizontal="center" vertical="center"/>
    </xf>
    <xf numFmtId="0" fontId="56" fillId="19" borderId="19" xfId="0" applyFont="1" applyFill="1" applyBorder="1" applyAlignment="1">
      <alignment horizontal="center" vertical="center"/>
    </xf>
    <xf numFmtId="169" fontId="6" fillId="2" borderId="0" xfId="0" applyNumberFormat="1" applyFont="1" applyFill="1" applyAlignment="1" applyProtection="1">
      <alignment horizontal="left"/>
      <protection locked="0"/>
    </xf>
    <xf numFmtId="0" fontId="33" fillId="2" borderId="60" xfId="0" applyFont="1" applyFill="1" applyBorder="1"/>
    <xf numFmtId="0" fontId="0" fillId="2" borderId="61" xfId="0" applyFill="1" applyBorder="1" applyAlignment="1">
      <alignment horizontal="center"/>
    </xf>
    <xf numFmtId="0" fontId="0" fillId="15" borderId="62" xfId="0" applyFill="1" applyBorder="1"/>
    <xf numFmtId="0" fontId="33" fillId="2" borderId="59" xfId="0" applyFont="1" applyFill="1" applyBorder="1"/>
    <xf numFmtId="0" fontId="0" fillId="2" borderId="3" xfId="0" applyFill="1" applyBorder="1" applyAlignment="1">
      <alignment horizontal="center"/>
    </xf>
    <xf numFmtId="0" fontId="0" fillId="15" borderId="18" xfId="0" applyFill="1" applyBorder="1" applyAlignment="1">
      <alignment horizontal="center"/>
    </xf>
    <xf numFmtId="0" fontId="0" fillId="2" borderId="60" xfId="0" applyFill="1" applyBorder="1"/>
    <xf numFmtId="0" fontId="0" fillId="2" borderId="46" xfId="0" applyFill="1" applyBorder="1"/>
    <xf numFmtId="0" fontId="0" fillId="2" borderId="0" xfId="0" applyFont="1" applyFill="1" applyBorder="1"/>
    <xf numFmtId="0" fontId="0" fillId="2" borderId="59" xfId="0" applyFill="1" applyBorder="1"/>
    <xf numFmtId="0" fontId="0" fillId="2" borderId="3" xfId="0" applyFont="1" applyFill="1" applyBorder="1"/>
    <xf numFmtId="0" fontId="0" fillId="2" borderId="63" xfId="0" applyFill="1" applyBorder="1"/>
    <xf numFmtId="0" fontId="0" fillId="2" borderId="64" xfId="0" applyFont="1" applyFill="1" applyBorder="1"/>
    <xf numFmtId="165" fontId="0" fillId="15" borderId="65" xfId="0" applyNumberFormat="1" applyFill="1" applyBorder="1"/>
    <xf numFmtId="174" fontId="18" fillId="0" borderId="0" xfId="0" applyNumberFormat="1" applyFont="1" applyFill="1" applyBorder="1" applyAlignment="1">
      <alignment horizontal="left"/>
    </xf>
    <xf numFmtId="174" fontId="18" fillId="0" borderId="0" xfId="0" applyNumberFormat="1" applyFont="1" applyFill="1" applyBorder="1"/>
    <xf numFmtId="167" fontId="18" fillId="0" borderId="0" xfId="0" applyNumberFormat="1" applyFont="1" applyFill="1" applyBorder="1"/>
    <xf numFmtId="0" fontId="7" fillId="66" borderId="0" xfId="0" applyFont="1" applyFill="1" applyProtection="1">
      <protection locked="0"/>
    </xf>
    <xf numFmtId="165" fontId="6" fillId="66" borderId="0" xfId="0" applyNumberFormat="1" applyFont="1" applyFill="1" applyProtection="1">
      <protection locked="0"/>
    </xf>
    <xf numFmtId="167" fontId="6" fillId="66" borderId="0" xfId="0" applyNumberFormat="1" applyFont="1" applyFill="1" applyAlignment="1">
      <alignment horizontal="center"/>
    </xf>
    <xf numFmtId="0" fontId="6" fillId="66" borderId="0" xfId="0" applyFont="1" applyFill="1" applyAlignment="1" applyProtection="1">
      <alignment horizontal="left"/>
      <protection locked="0"/>
    </xf>
    <xf numFmtId="0" fontId="6" fillId="66" borderId="0" xfId="0" applyFont="1" applyFill="1" applyProtection="1">
      <protection locked="0"/>
    </xf>
    <xf numFmtId="0" fontId="7" fillId="66" borderId="0" xfId="0" applyFont="1" applyFill="1" applyAlignment="1" applyProtection="1">
      <alignment horizontal="left"/>
      <protection locked="0"/>
    </xf>
    <xf numFmtId="0" fontId="7" fillId="66" borderId="46" xfId="0" applyFont="1" applyFill="1" applyBorder="1" applyProtection="1">
      <protection locked="0"/>
    </xf>
    <xf numFmtId="0" fontId="7" fillId="67" borderId="0" xfId="0" applyFont="1" applyFill="1" applyProtection="1">
      <protection locked="0"/>
    </xf>
    <xf numFmtId="0" fontId="6" fillId="67" borderId="0" xfId="0" applyFont="1" applyFill="1" applyAlignment="1" applyProtection="1">
      <alignment horizontal="left"/>
      <protection locked="0"/>
    </xf>
    <xf numFmtId="0" fontId="7" fillId="67" borderId="0" xfId="0" applyFont="1" applyFill="1" applyAlignment="1" applyProtection="1">
      <alignment horizontal="left"/>
      <protection locked="0"/>
    </xf>
    <xf numFmtId="0" fontId="7" fillId="68" borderId="0" xfId="0" applyFont="1" applyFill="1" applyProtection="1">
      <protection locked="0"/>
    </xf>
    <xf numFmtId="0" fontId="6" fillId="68" borderId="0" xfId="0" applyFont="1" applyFill="1" applyProtection="1">
      <protection locked="0"/>
    </xf>
    <xf numFmtId="0" fontId="6" fillId="68" borderId="0" xfId="0" applyFont="1" applyFill="1" applyAlignment="1" applyProtection="1">
      <alignment horizontal="left"/>
      <protection locked="0"/>
    </xf>
    <xf numFmtId="0" fontId="7" fillId="68" borderId="0" xfId="0" applyFont="1" applyFill="1" applyAlignment="1" applyProtection="1">
      <alignment horizontal="left"/>
      <protection locked="0"/>
    </xf>
    <xf numFmtId="0" fontId="7" fillId="68" borderId="46" xfId="0" applyFont="1" applyFill="1" applyBorder="1" applyProtection="1">
      <protection locked="0"/>
    </xf>
    <xf numFmtId="0" fontId="7" fillId="68" borderId="0" xfId="0" applyFont="1" applyFill="1" applyAlignment="1" applyProtection="1">
      <alignment horizontal="center"/>
      <protection locked="0"/>
    </xf>
    <xf numFmtId="0" fontId="6" fillId="68" borderId="0" xfId="0" applyFont="1" applyFill="1" applyBorder="1" applyAlignment="1" applyProtection="1">
      <alignment horizontal="left"/>
      <protection locked="0"/>
    </xf>
    <xf numFmtId="0" fontId="7" fillId="68" borderId="0" xfId="0" applyFont="1" applyFill="1" applyBorder="1" applyAlignment="1" applyProtection="1">
      <alignment horizontal="left"/>
      <protection locked="0"/>
    </xf>
    <xf numFmtId="0" fontId="6" fillId="67" borderId="0" xfId="0" applyFont="1" applyFill="1" applyBorder="1" applyAlignment="1" applyProtection="1">
      <alignment horizontal="left"/>
      <protection locked="0"/>
    </xf>
    <xf numFmtId="0" fontId="7" fillId="67" borderId="0" xfId="0" applyFont="1" applyFill="1" applyBorder="1" applyAlignment="1" applyProtection="1">
      <alignment horizontal="left"/>
      <protection locked="0"/>
    </xf>
    <xf numFmtId="0" fontId="42" fillId="66" borderId="0" xfId="0" applyFont="1" applyFill="1" applyProtection="1">
      <protection locked="0"/>
    </xf>
    <xf numFmtId="0" fontId="7" fillId="31" borderId="0" xfId="0" applyFont="1" applyFill="1" applyAlignment="1">
      <alignment horizontal="left"/>
    </xf>
    <xf numFmtId="165" fontId="7" fillId="2" borderId="0" xfId="0" applyNumberFormat="1" applyFont="1" applyFill="1" applyAlignment="1">
      <alignment horizontal="center"/>
    </xf>
    <xf numFmtId="165" fontId="7" fillId="2" borderId="0" xfId="0" applyNumberFormat="1" applyFont="1" applyFill="1" applyAlignment="1" applyProtection="1">
      <alignment horizontal="center"/>
    </xf>
    <xf numFmtId="0" fontId="0" fillId="2" borderId="0" xfId="0" applyFill="1" applyBorder="1" applyAlignment="1">
      <alignment horizontal="right"/>
    </xf>
    <xf numFmtId="165" fontId="7" fillId="2" borderId="0" xfId="0" applyNumberFormat="1" applyFont="1" applyFill="1" applyBorder="1" applyAlignment="1" applyProtection="1">
      <alignment horizontal="center"/>
      <protection locked="0"/>
    </xf>
    <xf numFmtId="0" fontId="7" fillId="31" borderId="0" xfId="0" applyFont="1" applyFill="1" applyBorder="1" applyAlignment="1" applyProtection="1">
      <alignment horizontal="center" vertical="center"/>
      <protection locked="0"/>
    </xf>
    <xf numFmtId="0" fontId="0" fillId="2" borderId="66" xfId="0" applyFill="1" applyBorder="1"/>
    <xf numFmtId="0" fontId="0" fillId="2" borderId="67" xfId="0" applyFill="1" applyBorder="1"/>
    <xf numFmtId="0" fontId="0" fillId="2" borderId="69" xfId="0" applyFont="1" applyFill="1" applyBorder="1"/>
    <xf numFmtId="0" fontId="90" fillId="2" borderId="71" xfId="0" applyFont="1" applyFill="1" applyBorder="1"/>
    <xf numFmtId="0" fontId="34" fillId="2" borderId="68" xfId="0" applyFont="1" applyFill="1" applyBorder="1"/>
    <xf numFmtId="0" fontId="133" fillId="2" borderId="69" xfId="0" applyFont="1" applyFill="1" applyBorder="1"/>
    <xf numFmtId="165" fontId="6" fillId="2" borderId="0" xfId="0" applyNumberFormat="1" applyFont="1" applyFill="1" applyBorder="1" applyAlignment="1">
      <alignment horizontal="center"/>
    </xf>
    <xf numFmtId="0" fontId="36" fillId="2" borderId="0" xfId="0" applyNumberFormat="1" applyFont="1" applyFill="1" applyBorder="1" applyAlignment="1">
      <alignment vertical="center"/>
    </xf>
    <xf numFmtId="2" fontId="7" fillId="6" borderId="0" xfId="1814" applyNumberFormat="1" applyFont="1" applyFill="1" applyProtection="1">
      <protection locked="0"/>
    </xf>
    <xf numFmtId="2" fontId="7" fillId="2" borderId="0" xfId="1814" applyNumberFormat="1" applyFont="1" applyFill="1" applyProtection="1">
      <protection locked="0"/>
    </xf>
    <xf numFmtId="2" fontId="7" fillId="2" borderId="0" xfId="1814" applyNumberFormat="1" applyFont="1" applyFill="1" applyAlignment="1" applyProtection="1">
      <alignment horizontal="left"/>
      <protection locked="0"/>
    </xf>
    <xf numFmtId="2" fontId="7" fillId="2" borderId="46" xfId="1814" applyNumberFormat="1" applyFont="1" applyFill="1" applyBorder="1" applyProtection="1">
      <protection locked="0"/>
    </xf>
    <xf numFmtId="2" fontId="6" fillId="2" borderId="0" xfId="1814" applyNumberFormat="1" applyFont="1" applyFill="1" applyBorder="1" applyProtection="1">
      <protection locked="0"/>
    </xf>
    <xf numFmtId="0" fontId="6" fillId="2" borderId="3" xfId="0" applyFont="1" applyFill="1" applyBorder="1" applyAlignment="1" applyProtection="1">
      <alignment horizontal="left"/>
      <protection locked="0"/>
    </xf>
    <xf numFmtId="0" fontId="7" fillId="30" borderId="0" xfId="0" applyFont="1" applyFill="1" applyAlignment="1" applyProtection="1">
      <alignment horizontal="right"/>
      <protection locked="0"/>
    </xf>
    <xf numFmtId="0" fontId="7" fillId="2" borderId="0" xfId="0" applyFont="1" applyFill="1" applyBorder="1" applyAlignment="1" applyProtection="1">
      <alignment horizontal="right"/>
      <protection locked="0"/>
    </xf>
    <xf numFmtId="0" fontId="7" fillId="31" borderId="0" xfId="0" applyFont="1" applyFill="1" applyAlignment="1" applyProtection="1">
      <alignment horizontal="right"/>
      <protection locked="0"/>
    </xf>
    <xf numFmtId="0" fontId="6" fillId="2" borderId="0" xfId="0" applyFont="1" applyFill="1" applyAlignment="1" applyProtection="1">
      <alignment horizontal="right"/>
      <protection locked="0"/>
    </xf>
    <xf numFmtId="0" fontId="7" fillId="2" borderId="0" xfId="0" applyFont="1" applyFill="1" applyAlignment="1" applyProtection="1">
      <alignment horizontal="right"/>
      <protection locked="0"/>
    </xf>
    <xf numFmtId="1" fontId="7" fillId="2" borderId="46" xfId="0" applyNumberFormat="1" applyFont="1" applyFill="1" applyBorder="1" applyAlignment="1" applyProtection="1">
      <alignment horizontal="right"/>
      <protection locked="0"/>
    </xf>
    <xf numFmtId="0" fontId="0" fillId="2" borderId="66" xfId="0" applyFill="1" applyBorder="1" applyAlignment="1">
      <alignment horizontal="center"/>
    </xf>
    <xf numFmtId="0" fontId="0" fillId="2" borderId="67" xfId="0" applyFill="1" applyBorder="1" applyAlignment="1">
      <alignment horizontal="center"/>
    </xf>
    <xf numFmtId="0" fontId="0" fillId="2" borderId="0" xfId="0" applyFill="1" applyBorder="1" applyAlignment="1">
      <alignment horizontal="center"/>
    </xf>
    <xf numFmtId="0" fontId="0" fillId="0" borderId="18" xfId="0" applyFill="1" applyBorder="1" applyAlignment="1">
      <alignment horizontal="center"/>
    </xf>
    <xf numFmtId="165" fontId="0" fillId="2" borderId="10" xfId="0" applyNumberFormat="1" applyFill="1" applyBorder="1"/>
    <xf numFmtId="165" fontId="0" fillId="2" borderId="10" xfId="0" applyNumberFormat="1" applyFont="1" applyFill="1" applyBorder="1"/>
    <xf numFmtId="165" fontId="0" fillId="2" borderId="18" xfId="0" applyNumberFormat="1" applyFont="1" applyFill="1" applyBorder="1"/>
    <xf numFmtId="2" fontId="7" fillId="2" borderId="0" xfId="0" applyNumberFormat="1" applyFont="1" applyFill="1" applyAlignment="1" applyProtection="1">
      <alignment horizontal="right"/>
      <protection locked="0"/>
    </xf>
    <xf numFmtId="0" fontId="6" fillId="2" borderId="46" xfId="0" applyFont="1" applyFill="1" applyBorder="1" applyAlignment="1" applyProtection="1">
      <alignment horizontal="right"/>
      <protection locked="0"/>
    </xf>
    <xf numFmtId="2" fontId="6" fillId="2" borderId="0" xfId="1814" applyNumberFormat="1" applyFont="1" applyFill="1" applyProtection="1">
      <protection locked="0"/>
    </xf>
    <xf numFmtId="2" fontId="6" fillId="2" borderId="0" xfId="1814" applyNumberFormat="1" applyFont="1" applyFill="1" applyAlignment="1" applyProtection="1">
      <alignment horizontal="left"/>
      <protection locked="0"/>
    </xf>
    <xf numFmtId="2" fontId="6" fillId="2" borderId="46" xfId="1814" applyNumberFormat="1" applyFont="1" applyFill="1" applyBorder="1" applyAlignment="1" applyProtection="1">
      <alignment horizontal="right"/>
      <protection locked="0"/>
    </xf>
    <xf numFmtId="0" fontId="16" fillId="2" borderId="0" xfId="0" applyFont="1" applyFill="1" applyBorder="1" applyAlignment="1" applyProtection="1">
      <alignment horizontal="left" vertical="center"/>
      <protection locked="0"/>
    </xf>
    <xf numFmtId="0" fontId="7" fillId="63" borderId="0" xfId="0" applyFont="1" applyFill="1" applyProtection="1">
      <protection locked="0"/>
    </xf>
    <xf numFmtId="0" fontId="6" fillId="63" borderId="0" xfId="0" applyFont="1" applyFill="1" applyAlignment="1" applyProtection="1">
      <alignment horizontal="left"/>
      <protection locked="0"/>
    </xf>
    <xf numFmtId="0" fontId="7" fillId="63" borderId="0" xfId="0" applyFont="1" applyFill="1" applyAlignment="1" applyProtection="1">
      <alignment horizontal="left"/>
      <protection locked="0"/>
    </xf>
    <xf numFmtId="0" fontId="7" fillId="63" borderId="0" xfId="0" applyFont="1" applyFill="1" applyBorder="1" applyProtection="1">
      <protection locked="0"/>
    </xf>
    <xf numFmtId="0" fontId="0" fillId="0" borderId="0" xfId="0" applyFill="1" applyBorder="1" applyAlignment="1">
      <alignment horizontal="center"/>
    </xf>
    <xf numFmtId="0" fontId="33" fillId="2" borderId="46" xfId="0" applyFont="1" applyFill="1" applyBorder="1"/>
    <xf numFmtId="0" fontId="0" fillId="2" borderId="66" xfId="0" applyFont="1" applyFill="1" applyBorder="1"/>
    <xf numFmtId="165" fontId="0" fillId="2" borderId="66" xfId="0" applyNumberFormat="1" applyFont="1" applyFill="1" applyBorder="1"/>
    <xf numFmtId="0" fontId="0" fillId="2" borderId="18" xfId="0" applyFill="1" applyBorder="1"/>
    <xf numFmtId="169" fontId="6" fillId="6" borderId="0" xfId="0" applyNumberFormat="1" applyFont="1" applyFill="1" applyAlignment="1" applyProtection="1">
      <alignment horizontal="left"/>
      <protection locked="0"/>
    </xf>
    <xf numFmtId="169" fontId="7" fillId="6" borderId="0" xfId="0" applyNumberFormat="1" applyFont="1" applyFill="1" applyAlignment="1" applyProtection="1">
      <alignment horizontal="left"/>
      <protection locked="0"/>
    </xf>
    <xf numFmtId="169" fontId="6" fillId="6" borderId="46" xfId="0" applyNumberFormat="1" applyFont="1" applyFill="1" applyBorder="1" applyAlignment="1" applyProtection="1">
      <alignment horizontal="center" vertical="center"/>
      <protection locked="0"/>
    </xf>
    <xf numFmtId="169" fontId="6" fillId="6" borderId="0" xfId="0" applyNumberFormat="1" applyFont="1" applyFill="1" applyBorder="1" applyAlignment="1" applyProtection="1">
      <alignment horizontal="center" vertical="center"/>
      <protection locked="0"/>
    </xf>
    <xf numFmtId="169" fontId="7" fillId="6" borderId="0" xfId="1814" applyNumberFormat="1" applyFont="1" applyFill="1" applyBorder="1" applyProtection="1">
      <protection locked="0"/>
    </xf>
    <xf numFmtId="0" fontId="0" fillId="2" borderId="59" xfId="0" applyFont="1" applyFill="1" applyBorder="1"/>
    <xf numFmtId="0" fontId="0" fillId="2" borderId="3" xfId="0" applyFill="1" applyBorder="1"/>
    <xf numFmtId="165" fontId="0" fillId="2" borderId="0" xfId="0" applyNumberFormat="1" applyFont="1" applyFill="1" applyBorder="1"/>
    <xf numFmtId="0" fontId="74" fillId="25" borderId="0" xfId="0" applyFont="1" applyFill="1" applyProtection="1">
      <protection locked="0"/>
    </xf>
    <xf numFmtId="0" fontId="63" fillId="25" borderId="0" xfId="0" applyFont="1" applyFill="1" applyProtection="1">
      <protection locked="0"/>
    </xf>
    <xf numFmtId="0" fontId="74" fillId="25" borderId="0" xfId="0" applyFont="1" applyFill="1" applyAlignment="1" applyProtection="1">
      <alignment vertical="center"/>
      <protection locked="0"/>
    </xf>
    <xf numFmtId="0" fontId="63" fillId="25" borderId="0" xfId="0" applyFont="1" applyFill="1" applyAlignment="1" applyProtection="1">
      <alignment vertical="center"/>
      <protection locked="0"/>
    </xf>
    <xf numFmtId="0" fontId="74" fillId="25" borderId="69" xfId="286" applyFont="1" applyFill="1" applyBorder="1"/>
    <xf numFmtId="0" fontId="74" fillId="25" borderId="66" xfId="286" applyFont="1" applyFill="1" applyBorder="1" applyProtection="1">
      <protection locked="0"/>
    </xf>
    <xf numFmtId="0" fontId="74" fillId="25" borderId="0" xfId="286" applyFont="1" applyFill="1" applyBorder="1" applyProtection="1">
      <protection locked="0"/>
    </xf>
    <xf numFmtId="165" fontId="74" fillId="25" borderId="3" xfId="286" applyNumberFormat="1" applyFont="1" applyFill="1" applyBorder="1" applyProtection="1">
      <protection locked="0"/>
    </xf>
    <xf numFmtId="165" fontId="74" fillId="25" borderId="69" xfId="286" applyNumberFormat="1" applyFont="1" applyFill="1" applyBorder="1" applyProtection="1">
      <protection locked="0"/>
    </xf>
    <xf numFmtId="165" fontId="74" fillId="25" borderId="0" xfId="286" applyNumberFormat="1" applyFont="1" applyFill="1" applyBorder="1" applyProtection="1">
      <protection locked="0"/>
    </xf>
    <xf numFmtId="0" fontId="74" fillId="25" borderId="69" xfId="286" applyFont="1" applyFill="1" applyBorder="1" applyProtection="1">
      <protection locked="0"/>
    </xf>
    <xf numFmtId="165" fontId="74" fillId="25" borderId="66" xfId="286" applyNumberFormat="1" applyFont="1" applyFill="1" applyBorder="1" applyProtection="1">
      <protection locked="0"/>
    </xf>
    <xf numFmtId="0" fontId="74" fillId="25" borderId="3" xfId="286" applyFont="1" applyFill="1" applyBorder="1" applyProtection="1">
      <protection locked="0"/>
    </xf>
    <xf numFmtId="0" fontId="63" fillId="0" borderId="0" xfId="0" applyFont="1"/>
    <xf numFmtId="165" fontId="53" fillId="2" borderId="0" xfId="0" applyNumberFormat="1" applyFont="1" applyFill="1"/>
    <xf numFmtId="167" fontId="38" fillId="17" borderId="63" xfId="290" applyNumberFormat="1" applyFont="1" applyFill="1" applyBorder="1" applyProtection="1">
      <protection locked="0"/>
    </xf>
    <xf numFmtId="2" fontId="38" fillId="17" borderId="63" xfId="290" applyNumberFormat="1" applyFont="1" applyFill="1" applyBorder="1" applyProtection="1">
      <protection locked="0"/>
    </xf>
    <xf numFmtId="2" fontId="38" fillId="17" borderId="63" xfId="290" quotePrefix="1" applyNumberFormat="1" applyFont="1" applyFill="1" applyBorder="1" applyProtection="1">
      <protection locked="0"/>
    </xf>
    <xf numFmtId="170" fontId="38" fillId="17" borderId="63" xfId="290" applyNumberFormat="1" applyFont="1" applyFill="1" applyBorder="1" applyProtection="1">
      <protection locked="0"/>
    </xf>
    <xf numFmtId="0" fontId="48" fillId="16" borderId="69" xfId="0" applyFont="1" applyFill="1" applyBorder="1" applyProtection="1">
      <protection locked="0"/>
    </xf>
    <xf numFmtId="165" fontId="38" fillId="23" borderId="63" xfId="286" applyNumberFormat="1" applyFont="1" applyFill="1" applyBorder="1" applyProtection="1">
      <protection locked="0"/>
    </xf>
    <xf numFmtId="1" fontId="38" fillId="23" borderId="63" xfId="286" applyNumberFormat="1" applyFont="1" applyFill="1" applyBorder="1" applyProtection="1">
      <protection locked="0"/>
    </xf>
    <xf numFmtId="165" fontId="38" fillId="23" borderId="66" xfId="286" applyNumberFormat="1" applyFont="1" applyFill="1" applyBorder="1" applyProtection="1">
      <protection locked="0"/>
    </xf>
    <xf numFmtId="165" fontId="38" fillId="23" borderId="69" xfId="286" applyNumberFormat="1" applyFont="1" applyFill="1" applyBorder="1" applyProtection="1">
      <protection locked="0"/>
    </xf>
    <xf numFmtId="0" fontId="65" fillId="3" borderId="0" xfId="0" applyFont="1" applyFill="1" applyBorder="1"/>
    <xf numFmtId="2" fontId="39" fillId="24" borderId="0" xfId="288" applyNumberFormat="1" applyFont="1" applyFill="1" applyBorder="1" applyProtection="1">
      <protection locked="0"/>
    </xf>
    <xf numFmtId="171" fontId="6" fillId="2" borderId="0" xfId="1407" applyNumberFormat="1" applyFont="1" applyFill="1" applyBorder="1" applyProtection="1">
      <protection locked="0"/>
    </xf>
    <xf numFmtId="0" fontId="7" fillId="11" borderId="0" xfId="0" applyFont="1" applyFill="1" applyBorder="1" applyProtection="1">
      <protection locked="0"/>
    </xf>
    <xf numFmtId="0" fontId="53" fillId="2" borderId="0" xfId="0" applyFont="1" applyFill="1" applyBorder="1" applyAlignment="1">
      <alignment horizontal="center"/>
    </xf>
    <xf numFmtId="0" fontId="55" fillId="2" borderId="0" xfId="0" applyFont="1" applyFill="1" applyBorder="1" applyAlignment="1">
      <alignment horizontal="center"/>
    </xf>
    <xf numFmtId="0" fontId="74" fillId="25" borderId="0" xfId="2666" applyFont="1" applyFill="1" applyProtection="1">
      <protection locked="0"/>
    </xf>
    <xf numFmtId="0" fontId="38" fillId="28" borderId="0" xfId="2666" applyFont="1" applyFill="1" applyBorder="1" applyAlignment="1" applyProtection="1">
      <alignment vertical="center"/>
      <protection locked="0"/>
    </xf>
    <xf numFmtId="0" fontId="38" fillId="28" borderId="69" xfId="9655" applyFont="1" applyFill="1" applyBorder="1"/>
    <xf numFmtId="0" fontId="38" fillId="28" borderId="66" xfId="9656" applyFont="1" applyFill="1" applyBorder="1" applyProtection="1">
      <protection locked="0"/>
    </xf>
    <xf numFmtId="0" fontId="46" fillId="28" borderId="0" xfId="9656" applyFont="1" applyFill="1" applyBorder="1" applyProtection="1">
      <protection locked="0"/>
    </xf>
    <xf numFmtId="0" fontId="46" fillId="28" borderId="3" xfId="9656" applyFont="1" applyFill="1" applyBorder="1" applyProtection="1">
      <protection locked="0"/>
    </xf>
    <xf numFmtId="0" fontId="38" fillId="28" borderId="66" xfId="9655" applyFont="1" applyFill="1" applyBorder="1" applyProtection="1">
      <protection locked="0"/>
    </xf>
    <xf numFmtId="0" fontId="38" fillId="28" borderId="0" xfId="9655" applyFont="1" applyFill="1" applyBorder="1" applyProtection="1">
      <protection locked="0"/>
    </xf>
    <xf numFmtId="165" fontId="38" fillId="28" borderId="3" xfId="9655" applyNumberFormat="1" applyFont="1" applyFill="1" applyBorder="1" applyProtection="1">
      <protection locked="0"/>
    </xf>
    <xf numFmtId="165" fontId="38" fillId="28" borderId="66" xfId="9655" applyNumberFormat="1" applyFont="1" applyFill="1" applyBorder="1" applyProtection="1">
      <protection locked="0"/>
    </xf>
    <xf numFmtId="165" fontId="38" fillId="28" borderId="0" xfId="9655" applyNumberFormat="1" applyFont="1" applyFill="1" applyBorder="1" applyProtection="1">
      <protection locked="0"/>
    </xf>
    <xf numFmtId="0" fontId="38" fillId="28" borderId="3" xfId="9655" applyFont="1" applyFill="1" applyBorder="1" applyProtection="1">
      <protection locked="0"/>
    </xf>
    <xf numFmtId="0" fontId="38" fillId="28" borderId="69" xfId="9655" applyFont="1" applyFill="1" applyBorder="1" applyProtection="1">
      <protection locked="0"/>
    </xf>
    <xf numFmtId="0" fontId="16" fillId="4" borderId="0" xfId="1781" applyFont="1" applyBorder="1" applyAlignment="1" applyProtection="1">
      <alignment horizontal="left"/>
      <protection locked="0"/>
    </xf>
    <xf numFmtId="0" fontId="50" fillId="3" borderId="0" xfId="1781" applyFont="1" applyFill="1" applyBorder="1" applyProtection="1">
      <protection locked="0"/>
    </xf>
    <xf numFmtId="0" fontId="63" fillId="16" borderId="0" xfId="2666" applyFont="1" applyFill="1" applyBorder="1"/>
    <xf numFmtId="15" fontId="125" fillId="5" borderId="31" xfId="0" applyNumberFormat="1" applyFont="1" applyFill="1" applyBorder="1" applyAlignment="1">
      <alignment horizontal="center" vertical="center"/>
    </xf>
    <xf numFmtId="0" fontId="0" fillId="5" borderId="11" xfId="0" applyFill="1" applyBorder="1"/>
    <xf numFmtId="0" fontId="128" fillId="5" borderId="11" xfId="0" applyFont="1" applyFill="1" applyBorder="1" applyAlignment="1">
      <alignment horizontal="center" vertical="center"/>
    </xf>
    <xf numFmtId="0" fontId="0" fillId="5" borderId="32" xfId="0" applyFill="1" applyBorder="1"/>
    <xf numFmtId="0" fontId="125" fillId="22" borderId="31" xfId="0" applyFont="1" applyFill="1" applyBorder="1" applyAlignment="1">
      <alignment horizontal="center" vertical="center"/>
    </xf>
    <xf numFmtId="0" fontId="0" fillId="22" borderId="11" xfId="0" applyFill="1" applyBorder="1" applyAlignment="1"/>
    <xf numFmtId="0" fontId="0" fillId="22" borderId="11" xfId="0" applyFill="1" applyBorder="1"/>
    <xf numFmtId="0" fontId="0" fillId="22" borderId="32" xfId="0" applyFill="1" applyBorder="1"/>
    <xf numFmtId="15" fontId="128" fillId="5" borderId="28" xfId="0" applyNumberFormat="1" applyFont="1" applyFill="1" applyBorder="1" applyAlignment="1">
      <alignment horizontal="center" vertical="center"/>
    </xf>
    <xf numFmtId="0" fontId="0" fillId="5" borderId="0" xfId="0" applyFill="1" applyBorder="1"/>
    <xf numFmtId="0" fontId="0" fillId="5" borderId="0" xfId="0" applyFill="1" applyBorder="1" applyAlignment="1">
      <alignment horizontal="center" vertical="center"/>
    </xf>
    <xf numFmtId="0" fontId="0" fillId="5" borderId="29" xfId="0" applyFill="1" applyBorder="1"/>
    <xf numFmtId="15" fontId="125" fillId="22" borderId="28" xfId="0" applyNumberFormat="1" applyFont="1" applyFill="1" applyBorder="1" applyAlignment="1">
      <alignment horizontal="center" vertical="center"/>
    </xf>
    <xf numFmtId="0" fontId="0" fillId="22" borderId="0" xfId="0" applyFill="1" applyBorder="1" applyAlignment="1"/>
    <xf numFmtId="0" fontId="0" fillId="22" borderId="0" xfId="0" applyFill="1" applyBorder="1"/>
    <xf numFmtId="0" fontId="0" fillId="22" borderId="29" xfId="0" applyFill="1" applyBorder="1"/>
    <xf numFmtId="0" fontId="127" fillId="5" borderId="28" xfId="0" applyFont="1" applyFill="1" applyBorder="1" applyAlignment="1">
      <alignment vertical="center"/>
    </xf>
    <xf numFmtId="0" fontId="127" fillId="22" borderId="28" xfId="0" applyFont="1" applyFill="1" applyBorder="1" applyAlignment="1">
      <alignment vertical="center"/>
    </xf>
    <xf numFmtId="0" fontId="125" fillId="5" borderId="28" xfId="0" applyFont="1" applyFill="1" applyBorder="1" applyAlignment="1">
      <alignment vertical="center"/>
    </xf>
    <xf numFmtId="0" fontId="125" fillId="22" borderId="28" xfId="0" applyFont="1" applyFill="1" applyBorder="1" applyAlignment="1">
      <alignment vertical="center"/>
    </xf>
    <xf numFmtId="0" fontId="129" fillId="5" borderId="28" xfId="0" applyFont="1" applyFill="1" applyBorder="1"/>
    <xf numFmtId="0" fontId="126" fillId="22" borderId="28" xfId="0" applyFont="1" applyFill="1" applyBorder="1" applyAlignment="1">
      <alignment vertical="center"/>
    </xf>
    <xf numFmtId="0" fontId="0" fillId="5" borderId="28" xfId="0" applyFill="1" applyBorder="1"/>
    <xf numFmtId="0" fontId="0" fillId="22" borderId="28" xfId="0" applyFill="1" applyBorder="1" applyAlignment="1"/>
    <xf numFmtId="0" fontId="53" fillId="5" borderId="28" xfId="0" applyFont="1" applyFill="1" applyBorder="1" applyAlignment="1">
      <alignment vertical="center" wrapText="1"/>
    </xf>
    <xf numFmtId="14" fontId="128" fillId="5" borderId="0" xfId="0" applyNumberFormat="1" applyFont="1" applyFill="1" applyBorder="1" applyAlignment="1">
      <alignment horizontal="center" vertical="center" wrapText="1"/>
    </xf>
    <xf numFmtId="14" fontId="126" fillId="22" borderId="0" xfId="0" applyNumberFormat="1" applyFont="1" applyFill="1" applyBorder="1" applyAlignment="1">
      <alignment horizontal="center" vertical="center"/>
    </xf>
    <xf numFmtId="0" fontId="128" fillId="5" borderId="0" xfId="0" applyFont="1" applyFill="1" applyBorder="1" applyAlignment="1">
      <alignment horizontal="center" vertical="center" wrapText="1"/>
    </xf>
    <xf numFmtId="0" fontId="126" fillId="22" borderId="0" xfId="0" applyFont="1" applyFill="1" applyBorder="1" applyAlignment="1">
      <alignment horizontal="center" vertical="center"/>
    </xf>
    <xf numFmtId="0" fontId="128" fillId="5" borderId="28" xfId="0" applyFont="1" applyFill="1" applyBorder="1" applyAlignment="1">
      <alignment vertical="center" wrapText="1"/>
    </xf>
    <xf numFmtId="0" fontId="125" fillId="22" borderId="0" xfId="0" applyFont="1" applyFill="1" applyBorder="1" applyAlignment="1">
      <alignment horizontal="right" vertical="center"/>
    </xf>
    <xf numFmtId="0" fontId="126" fillId="5" borderId="28" xfId="0" applyFont="1" applyFill="1" applyBorder="1" applyAlignment="1">
      <alignment vertical="center"/>
    </xf>
    <xf numFmtId="0" fontId="125" fillId="5" borderId="28" xfId="0" applyFont="1" applyFill="1" applyBorder="1" applyAlignment="1">
      <alignment horizontal="left"/>
    </xf>
    <xf numFmtId="0" fontId="125" fillId="22" borderId="28" xfId="0" applyFont="1" applyFill="1" applyBorder="1" applyAlignment="1">
      <alignment horizontal="left"/>
    </xf>
    <xf numFmtId="0" fontId="125" fillId="5" borderId="73" xfId="0" applyFont="1" applyFill="1" applyBorder="1" applyAlignment="1">
      <alignment horizontal="left"/>
    </xf>
    <xf numFmtId="0" fontId="0" fillId="5" borderId="72" xfId="0" applyFill="1" applyBorder="1"/>
    <xf numFmtId="0" fontId="0" fillId="5" borderId="74" xfId="0" applyFill="1" applyBorder="1"/>
    <xf numFmtId="0" fontId="125" fillId="22" borderId="73" xfId="0" applyFont="1" applyFill="1" applyBorder="1" applyAlignment="1">
      <alignment horizontal="left"/>
    </xf>
    <xf numFmtId="0" fontId="0" fillId="22" borderId="72" xfId="0" applyFill="1" applyBorder="1" applyAlignment="1"/>
    <xf numFmtId="0" fontId="0" fillId="22" borderId="72" xfId="0" applyFill="1" applyBorder="1"/>
    <xf numFmtId="0" fontId="0" fillId="22" borderId="74" xfId="0" applyFill="1" applyBorder="1"/>
    <xf numFmtId="0" fontId="125" fillId="0" borderId="0" xfId="0" applyFont="1" applyFill="1" applyBorder="1" applyAlignment="1">
      <alignment horizontal="left"/>
    </xf>
    <xf numFmtId="0" fontId="0" fillId="0" borderId="0" xfId="0" applyFill="1" applyBorder="1" applyAlignment="1"/>
    <xf numFmtId="0" fontId="125" fillId="0" borderId="0" xfId="0" applyFont="1" applyAlignment="1">
      <alignment horizontal="left" vertical="center"/>
    </xf>
    <xf numFmtId="0" fontId="125" fillId="72" borderId="31" xfId="0" applyFont="1" applyFill="1" applyBorder="1" applyAlignment="1">
      <alignment horizontal="center" vertical="center"/>
    </xf>
    <xf numFmtId="0" fontId="0" fillId="72" borderId="11" xfId="0" applyFill="1" applyBorder="1"/>
    <xf numFmtId="0" fontId="0" fillId="72" borderId="32" xfId="0" applyFill="1" applyBorder="1"/>
    <xf numFmtId="0" fontId="125" fillId="73" borderId="31" xfId="0" applyFont="1" applyFill="1" applyBorder="1" applyAlignment="1">
      <alignment horizontal="center" vertical="center"/>
    </xf>
    <xf numFmtId="0" fontId="0" fillId="73" borderId="11" xfId="0" applyFill="1" applyBorder="1" applyAlignment="1"/>
    <xf numFmtId="0" fontId="0" fillId="73" borderId="32" xfId="0" applyFill="1" applyBorder="1" applyAlignment="1"/>
    <xf numFmtId="15" fontId="125" fillId="72" borderId="28" xfId="0" applyNumberFormat="1" applyFont="1" applyFill="1" applyBorder="1" applyAlignment="1">
      <alignment horizontal="center" vertical="center"/>
    </xf>
    <xf numFmtId="0" fontId="0" fillId="72" borderId="0" xfId="0" applyFill="1" applyBorder="1"/>
    <xf numFmtId="0" fontId="0" fillId="72" borderId="29" xfId="0" applyFill="1" applyBorder="1"/>
    <xf numFmtId="15" fontId="125" fillId="73" borderId="28" xfId="0" applyNumberFormat="1" applyFont="1" applyFill="1" applyBorder="1" applyAlignment="1">
      <alignment horizontal="center" vertical="center"/>
    </xf>
    <xf numFmtId="0" fontId="0" fillId="73" borderId="0" xfId="0" applyFill="1" applyBorder="1" applyAlignment="1"/>
    <xf numFmtId="0" fontId="0" fillId="73" borderId="29" xfId="0" applyFill="1" applyBorder="1" applyAlignment="1"/>
    <xf numFmtId="0" fontId="127" fillId="72" borderId="28" xfId="0" applyFont="1" applyFill="1" applyBorder="1" applyAlignment="1">
      <alignment vertical="center"/>
    </xf>
    <xf numFmtId="0" fontId="127" fillId="73" borderId="28" xfId="0" applyFont="1" applyFill="1" applyBorder="1" applyAlignment="1">
      <alignment vertical="center"/>
    </xf>
    <xf numFmtId="0" fontId="125" fillId="72" borderId="28" xfId="0" applyFont="1" applyFill="1" applyBorder="1" applyAlignment="1">
      <alignment vertical="center"/>
    </xf>
    <xf numFmtId="0" fontId="125" fillId="73" borderId="28" xfId="0" applyFont="1" applyFill="1" applyBorder="1" applyAlignment="1">
      <alignment vertical="center"/>
    </xf>
    <xf numFmtId="0" fontId="126" fillId="72" borderId="28" xfId="0" applyFont="1" applyFill="1" applyBorder="1" applyAlignment="1">
      <alignment vertical="center"/>
    </xf>
    <xf numFmtId="0" fontId="126" fillId="73" borderId="28" xfId="0" applyFont="1" applyFill="1" applyBorder="1" applyAlignment="1">
      <alignment vertical="center"/>
    </xf>
    <xf numFmtId="0" fontId="125" fillId="72" borderId="28" xfId="0" applyFont="1" applyFill="1" applyBorder="1" applyAlignment="1">
      <alignment vertical="center" wrapText="1"/>
    </xf>
    <xf numFmtId="0" fontId="125" fillId="72" borderId="0" xfId="0" applyFont="1" applyFill="1" applyBorder="1" applyAlignment="1">
      <alignment vertical="center" wrapText="1"/>
    </xf>
    <xf numFmtId="0" fontId="126" fillId="72" borderId="0" xfId="0" applyFont="1" applyFill="1" applyBorder="1" applyAlignment="1">
      <alignment horizontal="center" vertical="center" wrapText="1"/>
    </xf>
    <xf numFmtId="0" fontId="125" fillId="73" borderId="0" xfId="0" applyFont="1" applyFill="1" applyBorder="1" applyAlignment="1">
      <alignment vertical="center"/>
    </xf>
    <xf numFmtId="0" fontId="126" fillId="73" borderId="29" xfId="0" applyFont="1" applyFill="1" applyBorder="1" applyAlignment="1">
      <alignment horizontal="right" vertical="center"/>
    </xf>
    <xf numFmtId="0" fontId="126" fillId="72" borderId="28" xfId="0" applyFont="1" applyFill="1" applyBorder="1" applyAlignment="1">
      <alignment vertical="center" wrapText="1"/>
    </xf>
    <xf numFmtId="0" fontId="126" fillId="73" borderId="0" xfId="0" applyFont="1" applyFill="1" applyBorder="1" applyAlignment="1">
      <alignment horizontal="right" vertical="center"/>
    </xf>
    <xf numFmtId="14" fontId="126" fillId="73" borderId="0" xfId="0" applyNumberFormat="1" applyFont="1" applyFill="1" applyBorder="1" applyAlignment="1">
      <alignment horizontal="right" vertical="center"/>
    </xf>
    <xf numFmtId="0" fontId="126" fillId="72" borderId="0" xfId="0" applyFont="1" applyFill="1" applyBorder="1" applyAlignment="1">
      <alignment horizontal="center" vertical="center"/>
    </xf>
    <xf numFmtId="0" fontId="126" fillId="72" borderId="0" xfId="0" applyFont="1" applyFill="1" applyBorder="1" applyAlignment="1">
      <alignment vertical="center" wrapText="1"/>
    </xf>
    <xf numFmtId="0" fontId="126" fillId="73" borderId="0" xfId="0" applyFont="1" applyFill="1" applyBorder="1" applyAlignment="1">
      <alignment vertical="center"/>
    </xf>
    <xf numFmtId="0" fontId="126" fillId="73" borderId="29" xfId="0" applyFont="1" applyFill="1" applyBorder="1" applyAlignment="1">
      <alignment vertical="center"/>
    </xf>
    <xf numFmtId="16" fontId="126" fillId="72" borderId="0" xfId="0" applyNumberFormat="1" applyFont="1" applyFill="1" applyBorder="1" applyAlignment="1">
      <alignment horizontal="center" vertical="center" wrapText="1"/>
    </xf>
    <xf numFmtId="0" fontId="126" fillId="73" borderId="0" xfId="0" applyFont="1" applyFill="1" applyBorder="1" applyAlignment="1">
      <alignment horizontal="left" vertical="center"/>
    </xf>
    <xf numFmtId="0" fontId="126" fillId="73" borderId="29" xfId="0" applyFont="1" applyFill="1" applyBorder="1" applyAlignment="1">
      <alignment horizontal="left" vertical="center"/>
    </xf>
    <xf numFmtId="0" fontId="125" fillId="72" borderId="0" xfId="0" applyFont="1" applyFill="1" applyBorder="1" applyAlignment="1">
      <alignment horizontal="center" vertical="center" wrapText="1"/>
    </xf>
    <xf numFmtId="0" fontId="125" fillId="73" borderId="0" xfId="0" applyFont="1" applyFill="1" applyBorder="1" applyAlignment="1">
      <alignment horizontal="right" vertical="center"/>
    </xf>
    <xf numFmtId="0" fontId="125" fillId="73" borderId="29" xfId="0" applyFont="1" applyFill="1" applyBorder="1" applyAlignment="1">
      <alignment horizontal="right" vertical="center"/>
    </xf>
    <xf numFmtId="0" fontId="125" fillId="73" borderId="29" xfId="0" applyFont="1" applyFill="1" applyBorder="1" applyAlignment="1">
      <alignment vertical="center"/>
    </xf>
    <xf numFmtId="0" fontId="125" fillId="72" borderId="28" xfId="0" applyFont="1" applyFill="1" applyBorder="1"/>
    <xf numFmtId="0" fontId="0" fillId="72" borderId="28" xfId="0" applyFill="1" applyBorder="1"/>
    <xf numFmtId="0" fontId="125" fillId="72" borderId="28" xfId="0" applyFont="1" applyFill="1" applyBorder="1" applyAlignment="1">
      <alignment horizontal="left" vertical="center"/>
    </xf>
    <xf numFmtId="0" fontId="125" fillId="73" borderId="28" xfId="0" applyFont="1" applyFill="1" applyBorder="1" applyAlignment="1">
      <alignment horizontal="left" vertical="center"/>
    </xf>
    <xf numFmtId="0" fontId="0" fillId="73" borderId="0" xfId="0" applyFill="1" applyBorder="1" applyAlignment="1">
      <alignment horizontal="left"/>
    </xf>
    <xf numFmtId="0" fontId="0" fillId="73" borderId="29" xfId="0" applyFill="1" applyBorder="1" applyAlignment="1">
      <alignment horizontal="left"/>
    </xf>
    <xf numFmtId="0" fontId="0" fillId="72" borderId="73" xfId="0" applyFill="1" applyBorder="1"/>
    <xf numFmtId="0" fontId="0" fillId="72" borderId="72" xfId="0" applyFill="1" applyBorder="1"/>
    <xf numFmtId="0" fontId="0" fillId="72" borderId="74" xfId="0" applyFill="1" applyBorder="1"/>
    <xf numFmtId="0" fontId="0" fillId="73" borderId="73" xfId="0" applyFill="1" applyBorder="1"/>
    <xf numFmtId="0" fontId="0" fillId="73" borderId="72" xfId="0" applyFill="1" applyBorder="1"/>
    <xf numFmtId="0" fontId="0" fillId="73" borderId="74" xfId="0" applyFill="1" applyBorder="1"/>
    <xf numFmtId="0" fontId="125" fillId="0" borderId="0" xfId="0" applyFont="1" applyAlignment="1">
      <alignment vertical="center" wrapText="1"/>
    </xf>
    <xf numFmtId="0" fontId="0" fillId="0" borderId="0" xfId="0" applyAlignment="1">
      <alignment horizontal="left"/>
    </xf>
    <xf numFmtId="0" fontId="6" fillId="2" borderId="42" xfId="0" applyNumberFormat="1" applyFont="1" applyFill="1" applyBorder="1" applyAlignment="1">
      <alignment horizontal="left"/>
    </xf>
    <xf numFmtId="0" fontId="6" fillId="2" borderId="66" xfId="0" applyNumberFormat="1" applyFont="1" applyFill="1" applyBorder="1" applyAlignment="1">
      <alignment horizontal="centerContinuous"/>
    </xf>
    <xf numFmtId="0" fontId="6" fillId="2" borderId="66" xfId="0" applyNumberFormat="1" applyFont="1" applyFill="1" applyBorder="1" applyAlignment="1">
      <alignment horizontal="right"/>
    </xf>
    <xf numFmtId="167" fontId="6" fillId="2" borderId="41" xfId="0" applyNumberFormat="1" applyFont="1" applyFill="1" applyBorder="1" applyAlignment="1">
      <alignment horizontal="right"/>
    </xf>
    <xf numFmtId="0" fontId="6" fillId="2" borderId="28" xfId="0" applyNumberFormat="1" applyFont="1" applyFill="1" applyBorder="1" applyAlignment="1">
      <alignment horizontal="right"/>
    </xf>
    <xf numFmtId="0" fontId="6" fillId="2" borderId="0" xfId="0" applyNumberFormat="1" applyFont="1" applyFill="1" applyBorder="1" applyAlignment="1">
      <alignment horizontal="right"/>
    </xf>
    <xf numFmtId="167" fontId="6" fillId="2" borderId="29" xfId="0" applyNumberFormat="1" applyFont="1" applyFill="1" applyBorder="1" applyAlignment="1">
      <alignment horizontal="right" wrapText="1"/>
    </xf>
    <xf numFmtId="0" fontId="6" fillId="2" borderId="28" xfId="0" applyNumberFormat="1" applyFont="1" applyFill="1" applyBorder="1" applyAlignment="1"/>
    <xf numFmtId="0" fontId="7" fillId="2" borderId="0" xfId="0" applyNumberFormat="1" applyFont="1" applyFill="1" applyBorder="1" applyAlignment="1"/>
    <xf numFmtId="0" fontId="6" fillId="2" borderId="0" xfId="0" applyNumberFormat="1" applyFont="1" applyFill="1" applyBorder="1" applyAlignment="1"/>
    <xf numFmtId="167" fontId="6" fillId="2" borderId="29" xfId="0" applyNumberFormat="1" applyFont="1" applyFill="1" applyBorder="1" applyAlignment="1"/>
    <xf numFmtId="0" fontId="6" fillId="2" borderId="24" xfId="0" applyNumberFormat="1" applyFont="1" applyFill="1" applyBorder="1" applyAlignment="1"/>
    <xf numFmtId="3" fontId="6" fillId="2" borderId="69" xfId="1407" applyNumberFormat="1" applyFont="1" applyFill="1" applyBorder="1" applyAlignment="1">
      <alignment horizontal="right"/>
    </xf>
    <xf numFmtId="178" fontId="6" fillId="2" borderId="69" xfId="125" applyNumberFormat="1" applyFont="1" applyFill="1" applyBorder="1" applyAlignment="1"/>
    <xf numFmtId="3" fontId="6" fillId="2" borderId="69" xfId="1407" applyNumberFormat="1" applyFont="1" applyFill="1" applyBorder="1" applyAlignment="1"/>
    <xf numFmtId="179" fontId="6" fillId="2" borderId="69" xfId="1407" applyNumberFormat="1" applyFont="1" applyFill="1" applyBorder="1" applyAlignment="1"/>
    <xf numFmtId="167" fontId="6" fillId="2" borderId="25" xfId="1407" applyNumberFormat="1" applyFont="1" applyFill="1" applyBorder="1" applyAlignment="1"/>
    <xf numFmtId="0" fontId="0" fillId="2" borderId="24" xfId="0" applyFill="1" applyBorder="1"/>
    <xf numFmtId="0" fontId="0" fillId="2" borderId="69" xfId="0" applyFill="1" applyBorder="1"/>
    <xf numFmtId="0" fontId="0" fillId="2" borderId="25" xfId="0" applyFill="1" applyBorder="1"/>
    <xf numFmtId="0" fontId="7" fillId="2" borderId="28" xfId="0" applyNumberFormat="1" applyFont="1" applyFill="1" applyBorder="1" applyAlignment="1"/>
    <xf numFmtId="0" fontId="0" fillId="2" borderId="29" xfId="0" applyFill="1" applyBorder="1"/>
    <xf numFmtId="0" fontId="22" fillId="2" borderId="28" xfId="0" applyFont="1" applyFill="1" applyBorder="1"/>
    <xf numFmtId="0" fontId="145" fillId="2" borderId="28" xfId="0" applyFont="1" applyFill="1" applyBorder="1"/>
    <xf numFmtId="0" fontId="146" fillId="2" borderId="0" xfId="0" applyFont="1" applyFill="1" applyBorder="1"/>
    <xf numFmtId="0" fontId="147" fillId="2" borderId="73" xfId="1406" applyFont="1" applyFill="1" applyBorder="1" applyAlignment="1">
      <alignment horizontal="left"/>
    </xf>
    <xf numFmtId="0" fontId="147" fillId="2" borderId="72" xfId="1406" applyFont="1" applyFill="1" applyBorder="1"/>
    <xf numFmtId="0" fontId="148" fillId="2" borderId="72" xfId="0" applyFont="1" applyFill="1" applyBorder="1"/>
    <xf numFmtId="0" fontId="0" fillId="2" borderId="72" xfId="0" applyFill="1" applyBorder="1"/>
    <xf numFmtId="0" fontId="0" fillId="2" borderId="74" xfId="0" applyFill="1" applyBorder="1"/>
    <xf numFmtId="0" fontId="1" fillId="0" borderId="0" xfId="1406" applyBorder="1" applyAlignment="1">
      <alignment horizontal="left"/>
    </xf>
    <xf numFmtId="0" fontId="1" fillId="0" borderId="0" xfId="1406" applyBorder="1"/>
    <xf numFmtId="171" fontId="0" fillId="2" borderId="0" xfId="1407" applyNumberFormat="1" applyFont="1" applyFill="1" applyBorder="1"/>
    <xf numFmtId="0" fontId="1" fillId="2" borderId="0" xfId="1406" applyFill="1" applyBorder="1" applyAlignment="1">
      <alignment horizontal="left"/>
    </xf>
    <xf numFmtId="0" fontId="7" fillId="2" borderId="0" xfId="0" applyFont="1" applyFill="1" applyBorder="1" applyAlignment="1">
      <alignment horizontal="left"/>
    </xf>
    <xf numFmtId="0" fontId="7" fillId="0" borderId="0" xfId="0" applyFont="1" applyFill="1" applyBorder="1" applyAlignment="1" applyProtection="1">
      <alignment horizontal="left"/>
      <protection locked="0"/>
    </xf>
    <xf numFmtId="15" fontId="6" fillId="2" borderId="0" xfId="0" applyNumberFormat="1" applyFont="1" applyFill="1" applyAlignment="1" applyProtection="1">
      <alignment horizontal="left"/>
      <protection locked="0"/>
    </xf>
    <xf numFmtId="0" fontId="1" fillId="0" borderId="0" xfId="1406" applyFill="1" applyAlignment="1">
      <alignment horizontal="left"/>
    </xf>
    <xf numFmtId="0" fontId="7" fillId="0" borderId="0" xfId="0" applyFont="1" applyFill="1" applyAlignment="1">
      <alignment horizontal="left"/>
    </xf>
    <xf numFmtId="0" fontId="6" fillId="6" borderId="0" xfId="0" applyFont="1" applyFill="1" applyBorder="1" applyAlignment="1" applyProtection="1">
      <alignment horizontal="left"/>
      <protection locked="0"/>
    </xf>
    <xf numFmtId="0" fontId="7" fillId="30" borderId="0" xfId="0" applyFont="1" applyFill="1" applyBorder="1" applyProtection="1">
      <protection locked="0"/>
    </xf>
    <xf numFmtId="0" fontId="6" fillId="67" borderId="0" xfId="0" applyFont="1" applyFill="1" applyBorder="1" applyProtection="1">
      <protection locked="0"/>
    </xf>
    <xf numFmtId="169" fontId="7" fillId="31" borderId="0" xfId="0" applyNumberFormat="1" applyFont="1" applyFill="1" applyProtection="1">
      <protection locked="0"/>
    </xf>
    <xf numFmtId="0" fontId="7" fillId="31" borderId="0" xfId="0" applyFont="1" applyFill="1" applyAlignment="1">
      <alignment horizontal="center"/>
    </xf>
    <xf numFmtId="169" fontId="7" fillId="31" borderId="46" xfId="0" applyNumberFormat="1" applyFont="1" applyFill="1" applyBorder="1" applyProtection="1">
      <protection locked="0"/>
    </xf>
    <xf numFmtId="0" fontId="93" fillId="0" borderId="31" xfId="0" applyFont="1" applyFill="1" applyBorder="1" applyAlignment="1">
      <alignment horizontal="left"/>
    </xf>
    <xf numFmtId="0" fontId="93" fillId="0" borderId="11" xfId="0" applyFont="1" applyFill="1" applyBorder="1"/>
    <xf numFmtId="0" fontId="93" fillId="0" borderId="32" xfId="0" applyFont="1" applyFill="1" applyBorder="1"/>
    <xf numFmtId="0" fontId="7" fillId="2" borderId="28" xfId="0" applyFont="1" applyFill="1" applyBorder="1" applyAlignment="1" applyProtection="1">
      <alignment horizontal="center"/>
      <protection locked="0"/>
    </xf>
    <xf numFmtId="0" fontId="39" fillId="16" borderId="66" xfId="0" applyFont="1" applyFill="1" applyBorder="1" applyProtection="1">
      <protection locked="0"/>
    </xf>
    <xf numFmtId="167" fontId="16" fillId="31" borderId="0" xfId="0" applyNumberFormat="1" applyFont="1" applyFill="1" applyBorder="1" applyAlignment="1" applyProtection="1">
      <alignment horizontal="center"/>
      <protection locked="0"/>
    </xf>
    <xf numFmtId="0" fontId="52" fillId="28" borderId="0" xfId="0" applyFont="1" applyFill="1" applyBorder="1"/>
    <xf numFmtId="165" fontId="76" fillId="9" borderId="0" xfId="286" applyNumberFormat="1" applyFont="1" applyFill="1" applyBorder="1" applyProtection="1">
      <protection locked="0"/>
    </xf>
    <xf numFmtId="0" fontId="22" fillId="2" borderId="0" xfId="0" applyFont="1" applyFill="1" applyBorder="1" applyProtection="1">
      <protection locked="0"/>
    </xf>
    <xf numFmtId="165" fontId="29" fillId="29" borderId="0" xfId="9655" applyNumberFormat="1" applyFont="1" applyFill="1" applyBorder="1" applyProtection="1">
      <protection locked="0"/>
    </xf>
    <xf numFmtId="0" fontId="39" fillId="29" borderId="0" xfId="2666" applyFont="1" applyFill="1" applyBorder="1" applyProtection="1">
      <protection locked="0"/>
    </xf>
    <xf numFmtId="165" fontId="48" fillId="22" borderId="66" xfId="288" applyNumberFormat="1" applyFont="1" applyFill="1" applyBorder="1" applyProtection="1">
      <protection locked="0"/>
    </xf>
    <xf numFmtId="0" fontId="93" fillId="32" borderId="22" xfId="0" applyFont="1" applyFill="1" applyBorder="1"/>
    <xf numFmtId="0" fontId="94" fillId="32" borderId="9" xfId="0" applyFont="1" applyFill="1" applyBorder="1"/>
    <xf numFmtId="0" fontId="93" fillId="32" borderId="9" xfId="0" applyFont="1" applyFill="1" applyBorder="1"/>
    <xf numFmtId="0" fontId="93" fillId="32" borderId="23" xfId="0" applyFont="1" applyFill="1" applyBorder="1"/>
    <xf numFmtId="0" fontId="93" fillId="2" borderId="0" xfId="0" applyFont="1" applyFill="1" applyBorder="1" applyAlignment="1">
      <alignment horizontal="right"/>
    </xf>
    <xf numFmtId="0" fontId="93" fillId="0" borderId="11" xfId="0" applyFont="1" applyFill="1" applyBorder="1" applyAlignment="1">
      <alignment horizontal="right" vertical="center"/>
    </xf>
    <xf numFmtId="0" fontId="93" fillId="0" borderId="11" xfId="0" applyFont="1" applyFill="1" applyBorder="1" applyAlignment="1">
      <alignment horizontal="right"/>
    </xf>
    <xf numFmtId="171" fontId="0" fillId="2" borderId="2" xfId="1407" applyNumberFormat="1" applyFont="1" applyFill="1" applyBorder="1"/>
    <xf numFmtId="0" fontId="150" fillId="11" borderId="28" xfId="0" applyFont="1" applyFill="1" applyBorder="1"/>
    <xf numFmtId="0" fontId="150" fillId="11" borderId="29" xfId="0" applyFont="1" applyFill="1" applyBorder="1"/>
    <xf numFmtId="0" fontId="150" fillId="8" borderId="29" xfId="0" applyFont="1" applyFill="1" applyBorder="1"/>
    <xf numFmtId="0" fontId="149" fillId="0" borderId="22" xfId="0" applyFont="1" applyFill="1" applyBorder="1"/>
    <xf numFmtId="0" fontId="149" fillId="0" borderId="23" xfId="0" applyFont="1" applyBorder="1"/>
    <xf numFmtId="0" fontId="150" fillId="8" borderId="28" xfId="0" applyFont="1" applyFill="1" applyBorder="1"/>
    <xf numFmtId="0" fontId="150" fillId="11" borderId="76" xfId="0" applyFont="1" applyFill="1" applyBorder="1"/>
    <xf numFmtId="0" fontId="150" fillId="8" borderId="77" xfId="0" applyFont="1" applyFill="1" applyBorder="1"/>
    <xf numFmtId="0" fontId="149" fillId="0" borderId="75" xfId="0" applyFont="1" applyFill="1" applyBorder="1"/>
    <xf numFmtId="0" fontId="149" fillId="0" borderId="75" xfId="0" applyFont="1" applyBorder="1"/>
    <xf numFmtId="0" fontId="151" fillId="2" borderId="73" xfId="1406" applyFont="1" applyFill="1" applyBorder="1"/>
    <xf numFmtId="0" fontId="0" fillId="0" borderId="46" xfId="0" applyNumberFormat="1" applyFont="1" applyBorder="1" applyAlignment="1"/>
    <xf numFmtId="167" fontId="38" fillId="17" borderId="78" xfId="290" applyNumberFormat="1" applyFont="1" applyFill="1" applyBorder="1" applyProtection="1">
      <protection locked="0"/>
    </xf>
    <xf numFmtId="2" fontId="38" fillId="17" borderId="78" xfId="290" applyNumberFormat="1" applyFont="1" applyFill="1" applyBorder="1" applyProtection="1">
      <protection locked="0"/>
    </xf>
    <xf numFmtId="2" fontId="38" fillId="17" borderId="78" xfId="290" quotePrefix="1" applyNumberFormat="1" applyFont="1" applyFill="1" applyBorder="1" applyProtection="1">
      <protection locked="0"/>
    </xf>
    <xf numFmtId="170" fontId="38" fillId="17" borderId="78" xfId="290" applyNumberFormat="1" applyFont="1" applyFill="1" applyBorder="1" applyProtection="1">
      <protection locked="0"/>
    </xf>
    <xf numFmtId="0" fontId="36" fillId="2" borderId="0" xfId="141" applyNumberFormat="1" applyFont="1" applyFill="1" applyBorder="1" applyAlignment="1">
      <alignment horizontal="left" vertical="center"/>
    </xf>
    <xf numFmtId="0" fontId="36" fillId="2" borderId="0" xfId="141" applyNumberFormat="1" applyFont="1" applyFill="1" applyBorder="1" applyAlignment="1">
      <alignment horizontal="center" vertical="center"/>
    </xf>
    <xf numFmtId="165" fontId="57" fillId="2" borderId="0" xfId="0" applyNumberFormat="1" applyFont="1" applyFill="1" applyBorder="1" applyAlignment="1">
      <alignment horizontal="center" vertical="center" wrapText="1"/>
    </xf>
    <xf numFmtId="165" fontId="4" fillId="2" borderId="0" xfId="143" applyNumberFormat="1" applyFont="1" applyFill="1" applyBorder="1" applyAlignment="1">
      <alignment horizontal="center" vertical="center" wrapText="1"/>
    </xf>
    <xf numFmtId="165" fontId="37" fillId="2" borderId="0" xfId="0" applyNumberFormat="1" applyFont="1" applyFill="1" applyBorder="1" applyAlignment="1">
      <alignment horizontal="center" vertical="center"/>
    </xf>
    <xf numFmtId="165" fontId="36" fillId="2" borderId="0" xfId="0" applyNumberFormat="1" applyFont="1" applyFill="1" applyBorder="1" applyAlignment="1">
      <alignment horizontal="center" vertical="center" wrapText="1"/>
    </xf>
    <xf numFmtId="165" fontId="36" fillId="2" borderId="0" xfId="0" applyNumberFormat="1" applyFont="1" applyFill="1" applyBorder="1" applyAlignment="1">
      <alignment horizontal="center" vertical="center"/>
    </xf>
    <xf numFmtId="1" fontId="7" fillId="2" borderId="0" xfId="0" applyNumberFormat="1" applyFont="1" applyFill="1" applyBorder="1" applyAlignment="1" applyProtection="1">
      <alignment horizontal="left"/>
      <protection locked="0"/>
    </xf>
    <xf numFmtId="0" fontId="56" fillId="74" borderId="0" xfId="0" applyFont="1" applyFill="1" applyBorder="1" applyAlignment="1">
      <alignment horizontal="center" vertical="center"/>
    </xf>
    <xf numFmtId="0" fontId="47" fillId="22" borderId="78" xfId="286" applyFont="1" applyFill="1" applyBorder="1" applyProtection="1">
      <protection locked="0"/>
    </xf>
    <xf numFmtId="0" fontId="38" fillId="22" borderId="78" xfId="286" applyFont="1" applyFill="1" applyBorder="1" applyProtection="1">
      <protection locked="0"/>
    </xf>
    <xf numFmtId="0" fontId="47" fillId="23" borderId="78" xfId="286" applyFont="1" applyFill="1" applyBorder="1" applyProtection="1">
      <protection locked="0"/>
    </xf>
    <xf numFmtId="0" fontId="38" fillId="23" borderId="78" xfId="286" applyFont="1" applyFill="1" applyBorder="1" applyProtection="1">
      <protection locked="0"/>
    </xf>
    <xf numFmtId="49" fontId="47" fillId="23" borderId="78" xfId="286" applyNumberFormat="1" applyFont="1" applyFill="1" applyBorder="1" applyProtection="1">
      <protection locked="0"/>
    </xf>
    <xf numFmtId="49" fontId="38" fillId="23" borderId="78" xfId="286" applyNumberFormat="1" applyFont="1" applyFill="1" applyBorder="1" applyProtection="1">
      <protection locked="0"/>
    </xf>
    <xf numFmtId="165" fontId="47" fillId="23" borderId="78" xfId="286" applyNumberFormat="1" applyFont="1" applyFill="1" applyBorder="1" applyProtection="1">
      <protection locked="0"/>
    </xf>
    <xf numFmtId="165" fontId="38" fillId="23" borderId="78" xfId="286" applyNumberFormat="1" applyFont="1" applyFill="1" applyBorder="1" applyProtection="1">
      <protection locked="0"/>
    </xf>
    <xf numFmtId="1" fontId="38" fillId="23" borderId="78" xfId="286" applyNumberFormat="1" applyFont="1" applyFill="1" applyBorder="1" applyProtection="1">
      <protection locked="0"/>
    </xf>
    <xf numFmtId="2" fontId="38" fillId="23" borderId="78" xfId="286" applyNumberFormat="1" applyFont="1" applyFill="1" applyBorder="1" applyProtection="1">
      <protection locked="0"/>
    </xf>
    <xf numFmtId="2" fontId="47" fillId="23" borderId="78" xfId="286" applyNumberFormat="1" applyFont="1" applyFill="1" applyBorder="1" applyProtection="1">
      <protection locked="0"/>
    </xf>
    <xf numFmtId="1" fontId="47" fillId="23" borderId="78" xfId="286" applyNumberFormat="1" applyFont="1" applyFill="1" applyBorder="1" applyProtection="1">
      <protection locked="0"/>
    </xf>
    <xf numFmtId="167" fontId="47" fillId="23" borderId="78" xfId="286" applyNumberFormat="1" applyFont="1" applyFill="1" applyBorder="1" applyProtection="1">
      <protection locked="0"/>
    </xf>
    <xf numFmtId="167" fontId="38" fillId="23" borderId="78" xfId="286" applyNumberFormat="1" applyFont="1" applyFill="1" applyBorder="1" applyProtection="1">
      <protection locked="0"/>
    </xf>
    <xf numFmtId="2" fontId="6" fillId="11" borderId="46" xfId="0" applyNumberFormat="1" applyFont="1" applyFill="1" applyBorder="1" applyProtection="1">
      <protection locked="0"/>
    </xf>
    <xf numFmtId="0" fontId="6" fillId="11" borderId="0" xfId="0" applyFont="1" applyFill="1"/>
    <xf numFmtId="0" fontId="7" fillId="11" borderId="0" xfId="0" applyFont="1" applyFill="1" applyAlignment="1" applyProtection="1">
      <alignment horizontal="left"/>
      <protection locked="0"/>
    </xf>
    <xf numFmtId="0" fontId="6" fillId="11" borderId="46" xfId="0" applyFont="1" applyFill="1" applyBorder="1"/>
    <xf numFmtId="0" fontId="6" fillId="75" borderId="0" xfId="0" applyFont="1" applyFill="1" applyBorder="1"/>
    <xf numFmtId="0" fontId="23" fillId="11" borderId="0" xfId="0" applyFont="1" applyFill="1" applyBorder="1"/>
    <xf numFmtId="0" fontId="7" fillId="11" borderId="0" xfId="0" applyFont="1" applyFill="1" applyBorder="1"/>
    <xf numFmtId="0" fontId="6" fillId="11" borderId="0" xfId="0" applyFont="1" applyFill="1" applyAlignment="1">
      <alignment horizontal="left"/>
    </xf>
    <xf numFmtId="167" fontId="0" fillId="0" borderId="0" xfId="0" applyNumberFormat="1"/>
    <xf numFmtId="165" fontId="0" fillId="0" borderId="0" xfId="0" applyNumberFormat="1"/>
    <xf numFmtId="169" fontId="0" fillId="0" borderId="0" xfId="0" applyNumberFormat="1"/>
    <xf numFmtId="165" fontId="76" fillId="9" borderId="0" xfId="286" applyNumberFormat="1" applyFont="1" applyBorder="1" applyProtection="1">
      <protection locked="0"/>
    </xf>
    <xf numFmtId="0" fontId="69" fillId="0" borderId="0" xfId="0" applyFont="1" applyProtection="1">
      <protection locked="0"/>
    </xf>
    <xf numFmtId="0" fontId="30" fillId="2" borderId="0" xfId="0" applyFont="1" applyFill="1" applyBorder="1" applyAlignment="1" applyProtection="1">
      <alignment horizontal="center"/>
      <protection locked="0"/>
    </xf>
    <xf numFmtId="0" fontId="6" fillId="2" borderId="6" xfId="0" applyFont="1" applyFill="1" applyBorder="1" applyAlignment="1" applyProtection="1">
      <alignment horizontal="right" wrapText="1"/>
      <protection locked="0"/>
    </xf>
    <xf numFmtId="0" fontId="7" fillId="34" borderId="6" xfId="0" applyFont="1" applyFill="1" applyBorder="1" applyAlignment="1" applyProtection="1">
      <alignment wrapText="1"/>
      <protection locked="0"/>
    </xf>
    <xf numFmtId="0" fontId="71" fillId="4" borderId="0" xfId="1781" applyFont="1" applyBorder="1" applyProtection="1">
      <protection locked="0"/>
    </xf>
    <xf numFmtId="0" fontId="50" fillId="3" borderId="66" xfId="1781" applyFont="1" applyFill="1" applyBorder="1" applyProtection="1">
      <protection locked="0"/>
    </xf>
    <xf numFmtId="2" fontId="155" fillId="3" borderId="66" xfId="1781" applyNumberFormat="1" applyFont="1" applyFill="1" applyBorder="1" applyProtection="1">
      <protection locked="0"/>
    </xf>
    <xf numFmtId="0" fontId="35" fillId="2" borderId="0" xfId="9680" applyFont="1" applyFill="1" applyBorder="1" applyAlignment="1">
      <alignment horizontal="left"/>
    </xf>
    <xf numFmtId="165" fontId="7" fillId="0" borderId="0" xfId="0" applyNumberFormat="1" applyFont="1" applyFill="1" applyProtection="1">
      <protection locked="0"/>
    </xf>
    <xf numFmtId="0" fontId="90" fillId="34" borderId="74" xfId="1815" applyFont="1" applyFill="1" applyBorder="1"/>
    <xf numFmtId="2" fontId="90" fillId="34" borderId="72" xfId="1815" applyNumberFormat="1" applyFont="1" applyFill="1" applyBorder="1"/>
    <xf numFmtId="0" fontId="90" fillId="34" borderId="72" xfId="1815" applyFont="1" applyFill="1" applyBorder="1"/>
    <xf numFmtId="0" fontId="90" fillId="34" borderId="73" xfId="1815" applyFont="1" applyFill="1" applyBorder="1" applyAlignment="1">
      <alignment horizontal="left"/>
    </xf>
    <xf numFmtId="0" fontId="90" fillId="34" borderId="29" xfId="1815" applyFont="1" applyFill="1" applyBorder="1"/>
    <xf numFmtId="2" fontId="90" fillId="34" borderId="0" xfId="1815" applyNumberFormat="1" applyFont="1" applyFill="1" applyBorder="1"/>
    <xf numFmtId="0" fontId="90" fillId="34" borderId="0" xfId="1815" applyFont="1" applyFill="1" applyBorder="1"/>
    <xf numFmtId="0" fontId="90" fillId="34" borderId="28" xfId="1815" applyFont="1" applyFill="1" applyBorder="1" applyAlignment="1">
      <alignment horizontal="left"/>
    </xf>
    <xf numFmtId="0" fontId="90" fillId="34" borderId="32" xfId="1815" applyFont="1" applyFill="1" applyBorder="1"/>
    <xf numFmtId="2" fontId="90" fillId="34" borderId="11" xfId="1815" applyNumberFormat="1" applyFont="1" applyFill="1" applyBorder="1"/>
    <xf numFmtId="0" fontId="90" fillId="34" borderId="11" xfId="1815" applyFont="1" applyFill="1" applyBorder="1"/>
    <xf numFmtId="0" fontId="163" fillId="34" borderId="31" xfId="1815" applyFont="1" applyFill="1" applyBorder="1" applyAlignment="1">
      <alignment horizontal="left"/>
    </xf>
    <xf numFmtId="1" fontId="162" fillId="64" borderId="74" xfId="1816" applyNumberFormat="1" applyFont="1" applyFill="1" applyBorder="1" applyAlignment="1">
      <alignment horizontal="center" vertical="center"/>
    </xf>
    <xf numFmtId="1" fontId="162" fillId="64" borderId="72" xfId="1816" applyNumberFormat="1" applyFont="1" applyFill="1" applyBorder="1" applyAlignment="1">
      <alignment horizontal="center" vertical="center"/>
    </xf>
    <xf numFmtId="2" fontId="162" fillId="64" borderId="72" xfId="1816" applyNumberFormat="1" applyFont="1" applyFill="1" applyBorder="1" applyAlignment="1">
      <alignment horizontal="center" vertical="center"/>
    </xf>
    <xf numFmtId="0" fontId="162" fillId="64" borderId="72" xfId="1816" applyNumberFormat="1" applyFont="1" applyFill="1" applyBorder="1" applyAlignment="1">
      <alignment horizontal="center" vertical="center"/>
    </xf>
    <xf numFmtId="0" fontId="162" fillId="64" borderId="73" xfId="1816" applyFont="1" applyFill="1" applyBorder="1" applyAlignment="1">
      <alignment horizontal="left" vertical="center"/>
    </xf>
    <xf numFmtId="165" fontId="162" fillId="64" borderId="29" xfId="1816" applyNumberFormat="1" applyFont="1" applyFill="1" applyBorder="1" applyAlignment="1">
      <alignment horizontal="center" vertical="center"/>
    </xf>
    <xf numFmtId="165" fontId="162" fillId="64" borderId="0" xfId="1816" applyNumberFormat="1" applyFont="1" applyFill="1" applyBorder="1" applyAlignment="1">
      <alignment horizontal="center" vertical="center"/>
    </xf>
    <xf numFmtId="2" fontId="162" fillId="64" borderId="29" xfId="1816" applyNumberFormat="1" applyFont="1" applyFill="1" applyBorder="1" applyAlignment="1">
      <alignment horizontal="center" vertical="center"/>
    </xf>
    <xf numFmtId="0" fontId="162" fillId="64" borderId="28" xfId="1816" applyFont="1" applyFill="1" applyBorder="1" applyAlignment="1">
      <alignment horizontal="left" vertical="center"/>
    </xf>
    <xf numFmtId="41" fontId="162" fillId="64" borderId="29" xfId="1816" applyNumberFormat="1" applyFont="1" applyFill="1" applyBorder="1" applyAlignment="1">
      <alignment horizontal="center" vertical="center"/>
    </xf>
    <xf numFmtId="41" fontId="162" fillId="64" borderId="0" xfId="1816" applyNumberFormat="1" applyFont="1" applyFill="1" applyBorder="1" applyAlignment="1">
      <alignment horizontal="center" vertical="center"/>
    </xf>
    <xf numFmtId="2" fontId="162" fillId="34" borderId="0" xfId="1815" applyNumberFormat="1" applyFont="1" applyFill="1" applyBorder="1" applyAlignment="1">
      <alignment horizontal="center" vertical="center"/>
    </xf>
    <xf numFmtId="0" fontId="161" fillId="64" borderId="29" xfId="1816" applyNumberFormat="1" applyFont="1" applyFill="1" applyBorder="1" applyAlignment="1">
      <alignment horizontal="center" vertical="center"/>
    </xf>
    <xf numFmtId="0" fontId="161" fillId="64" borderId="0" xfId="1816" applyNumberFormat="1" applyFont="1" applyFill="1" applyBorder="1" applyAlignment="1">
      <alignment horizontal="center" vertical="center"/>
    </xf>
    <xf numFmtId="2" fontId="161" fillId="64" borderId="0" xfId="1816" applyNumberFormat="1" applyFont="1" applyFill="1" applyBorder="1" applyAlignment="1">
      <alignment horizontal="center" vertical="center"/>
    </xf>
    <xf numFmtId="0" fontId="162" fillId="64" borderId="0" xfId="1816" applyNumberFormat="1" applyFont="1" applyFill="1" applyBorder="1" applyAlignment="1">
      <alignment horizontal="center" vertical="center"/>
    </xf>
    <xf numFmtId="0" fontId="162" fillId="64" borderId="28" xfId="1816" applyNumberFormat="1" applyFont="1" applyFill="1" applyBorder="1" applyAlignment="1">
      <alignment horizontal="left" vertical="center"/>
    </xf>
    <xf numFmtId="180" fontId="162" fillId="64" borderId="29" xfId="1817" applyNumberFormat="1" applyFont="1" applyFill="1" applyBorder="1" applyAlignment="1">
      <alignment horizontal="center" vertical="center"/>
    </xf>
    <xf numFmtId="180" fontId="162" fillId="64" borderId="0" xfId="1817" applyNumberFormat="1" applyFont="1" applyFill="1" applyBorder="1" applyAlignment="1">
      <alignment horizontal="center" vertical="center"/>
    </xf>
    <xf numFmtId="2" fontId="162" fillId="64" borderId="0" xfId="1816" applyNumberFormat="1" applyFont="1" applyFill="1" applyBorder="1" applyAlignment="1">
      <alignment horizontal="center" vertical="center"/>
    </xf>
    <xf numFmtId="2" fontId="161" fillId="64" borderId="0" xfId="1816" applyNumberFormat="1" applyFont="1" applyFill="1" applyBorder="1" applyAlignment="1">
      <alignment horizontal="center" vertical="center" wrapText="1"/>
    </xf>
    <xf numFmtId="0" fontId="162" fillId="64" borderId="0" xfId="1816" applyFont="1" applyFill="1" applyBorder="1" applyAlignment="1">
      <alignment horizontal="center" vertical="center"/>
    </xf>
    <xf numFmtId="0" fontId="161" fillId="64" borderId="28" xfId="1816" applyNumberFormat="1" applyFont="1" applyFill="1" applyBorder="1" applyAlignment="1">
      <alignment horizontal="left" vertical="center"/>
    </xf>
    <xf numFmtId="0" fontId="161" fillId="64" borderId="32" xfId="1816" applyNumberFormat="1" applyFont="1" applyFill="1" applyBorder="1" applyAlignment="1">
      <alignment horizontal="center" vertical="center"/>
    </xf>
    <xf numFmtId="0" fontId="161" fillId="64" borderId="11" xfId="1816" applyNumberFormat="1" applyFont="1" applyFill="1" applyBorder="1" applyAlignment="1">
      <alignment horizontal="center" vertical="center"/>
    </xf>
    <xf numFmtId="2" fontId="162" fillId="64" borderId="11" xfId="1816" applyNumberFormat="1" applyFont="1" applyFill="1" applyBorder="1" applyAlignment="1">
      <alignment horizontal="center" vertical="center"/>
    </xf>
    <xf numFmtId="0" fontId="162" fillId="64" borderId="11" xfId="1816" applyFont="1" applyFill="1" applyBorder="1" applyAlignment="1">
      <alignment horizontal="center" vertical="center"/>
    </xf>
    <xf numFmtId="0" fontId="161" fillId="64" borderId="31" xfId="1816" applyFont="1" applyFill="1" applyBorder="1" applyAlignment="1">
      <alignment horizontal="left" vertical="center"/>
    </xf>
    <xf numFmtId="2" fontId="90" fillId="0" borderId="0" xfId="1815" applyNumberFormat="1" applyFont="1"/>
    <xf numFmtId="0" fontId="90" fillId="0" borderId="0" xfId="1815" applyFont="1"/>
    <xf numFmtId="0" fontId="90" fillId="0" borderId="0" xfId="1815" applyFont="1" applyAlignment="1">
      <alignment horizontal="left"/>
    </xf>
    <xf numFmtId="1" fontId="162" fillId="65" borderId="74" xfId="1816" applyNumberFormat="1" applyFont="1" applyFill="1" applyBorder="1" applyAlignment="1">
      <alignment horizontal="center" vertical="center"/>
    </xf>
    <xf numFmtId="1" fontId="162" fillId="65" borderId="72" xfId="1816" applyNumberFormat="1" applyFont="1" applyFill="1" applyBorder="1" applyAlignment="1">
      <alignment horizontal="center" vertical="center"/>
    </xf>
    <xf numFmtId="2" fontId="162" fillId="65" borderId="72" xfId="1816" applyNumberFormat="1" applyFont="1" applyFill="1" applyBorder="1" applyAlignment="1">
      <alignment horizontal="center" vertical="center"/>
    </xf>
    <xf numFmtId="0" fontId="162" fillId="65" borderId="72" xfId="1816" applyNumberFormat="1" applyFont="1" applyFill="1" applyBorder="1" applyAlignment="1">
      <alignment horizontal="center" vertical="center"/>
    </xf>
    <xf numFmtId="0" fontId="162" fillId="65" borderId="73" xfId="1816" applyFont="1" applyFill="1" applyBorder="1" applyAlignment="1">
      <alignment horizontal="left" vertical="center"/>
    </xf>
    <xf numFmtId="165" fontId="162" fillId="65" borderId="29" xfId="1816" applyNumberFormat="1" applyFont="1" applyFill="1" applyBorder="1" applyAlignment="1">
      <alignment horizontal="center" vertical="center"/>
    </xf>
    <xf numFmtId="165" fontId="162" fillId="65" borderId="0" xfId="1816" applyNumberFormat="1" applyFont="1" applyFill="1" applyBorder="1" applyAlignment="1">
      <alignment horizontal="center" vertical="center"/>
    </xf>
    <xf numFmtId="2" fontId="162" fillId="65" borderId="29" xfId="1816" applyNumberFormat="1" applyFont="1" applyFill="1" applyBorder="1" applyAlignment="1">
      <alignment horizontal="center" vertical="center"/>
    </xf>
    <xf numFmtId="0" fontId="162" fillId="65" borderId="28" xfId="1816" applyFont="1" applyFill="1" applyBorder="1" applyAlignment="1">
      <alignment horizontal="left" vertical="center"/>
    </xf>
    <xf numFmtId="41" fontId="162" fillId="65" borderId="29" xfId="1816" applyNumberFormat="1" applyFont="1" applyFill="1" applyBorder="1" applyAlignment="1">
      <alignment horizontal="center" vertical="center"/>
    </xf>
    <xf numFmtId="41" fontId="162" fillId="65" borderId="0" xfId="1816" applyNumberFormat="1" applyFont="1" applyFill="1" applyBorder="1" applyAlignment="1">
      <alignment horizontal="center" vertical="center"/>
    </xf>
    <xf numFmtId="2" fontId="162" fillId="63" borderId="0" xfId="1815" applyNumberFormat="1" applyFont="1" applyFill="1" applyBorder="1" applyAlignment="1">
      <alignment horizontal="center" vertical="center"/>
    </xf>
    <xf numFmtId="0" fontId="161" fillId="65" borderId="29" xfId="1816" applyNumberFormat="1" applyFont="1" applyFill="1" applyBorder="1" applyAlignment="1">
      <alignment horizontal="center" vertical="center"/>
    </xf>
    <xf numFmtId="0" fontId="161" fillId="65" borderId="0" xfId="1816" applyNumberFormat="1" applyFont="1" applyFill="1" applyBorder="1" applyAlignment="1">
      <alignment horizontal="center" vertical="center"/>
    </xf>
    <xf numFmtId="2" fontId="161" fillId="65" borderId="0" xfId="1816" applyNumberFormat="1" applyFont="1" applyFill="1" applyBorder="1" applyAlignment="1">
      <alignment horizontal="center" vertical="center"/>
    </xf>
    <xf numFmtId="0" fontId="162" fillId="65" borderId="0" xfId="1816" applyNumberFormat="1" applyFont="1" applyFill="1" applyBorder="1" applyAlignment="1">
      <alignment horizontal="center" vertical="center"/>
    </xf>
    <xf numFmtId="0" fontId="162" fillId="65" borderId="28" xfId="1816" applyNumberFormat="1" applyFont="1" applyFill="1" applyBorder="1" applyAlignment="1">
      <alignment horizontal="left" vertical="center"/>
    </xf>
    <xf numFmtId="180" fontId="162" fillId="65" borderId="29" xfId="1817" applyNumberFormat="1" applyFont="1" applyFill="1" applyBorder="1" applyAlignment="1">
      <alignment horizontal="center" vertical="center"/>
    </xf>
    <xf numFmtId="180" fontId="162" fillId="65" borderId="0" xfId="1817" applyNumberFormat="1" applyFont="1" applyFill="1" applyBorder="1" applyAlignment="1">
      <alignment horizontal="center" vertical="center"/>
    </xf>
    <xf numFmtId="2" fontId="162" fillId="65" borderId="0" xfId="1816" applyNumberFormat="1" applyFont="1" applyFill="1" applyBorder="1" applyAlignment="1">
      <alignment horizontal="center" vertical="center"/>
    </xf>
    <xf numFmtId="2" fontId="161" fillId="65" borderId="0" xfId="1816" applyNumberFormat="1" applyFont="1" applyFill="1" applyBorder="1" applyAlignment="1">
      <alignment horizontal="center" vertical="center" wrapText="1"/>
    </xf>
    <xf numFmtId="0" fontId="162" fillId="65" borderId="0" xfId="1816" applyFont="1" applyFill="1" applyBorder="1" applyAlignment="1">
      <alignment horizontal="center" vertical="center"/>
    </xf>
    <xf numFmtId="0" fontId="161" fillId="65" borderId="28" xfId="1816" applyNumberFormat="1" applyFont="1" applyFill="1" applyBorder="1" applyAlignment="1">
      <alignment horizontal="left" vertical="center"/>
    </xf>
    <xf numFmtId="0" fontId="161" fillId="65" borderId="32" xfId="1816" applyNumberFormat="1" applyFont="1" applyFill="1" applyBorder="1" applyAlignment="1">
      <alignment horizontal="center" vertical="center"/>
    </xf>
    <xf numFmtId="0" fontId="161" fillId="65" borderId="11" xfId="1816" applyNumberFormat="1" applyFont="1" applyFill="1" applyBorder="1" applyAlignment="1">
      <alignment horizontal="center" vertical="center"/>
    </xf>
    <xf numFmtId="2" fontId="162" fillId="65" borderId="11" xfId="1816" applyNumberFormat="1" applyFont="1" applyFill="1" applyBorder="1" applyAlignment="1">
      <alignment horizontal="center" vertical="center"/>
    </xf>
    <xf numFmtId="0" fontId="162" fillId="65" borderId="11" xfId="1816" applyFont="1" applyFill="1" applyBorder="1" applyAlignment="1">
      <alignment horizontal="center" vertical="center"/>
    </xf>
    <xf numFmtId="0" fontId="161" fillId="65" borderId="31" xfId="1816" applyFont="1" applyFill="1" applyBorder="1" applyAlignment="1">
      <alignment horizontal="left" vertical="center"/>
    </xf>
    <xf numFmtId="1" fontId="74" fillId="26" borderId="78" xfId="9691" applyNumberFormat="1" applyFont="1" applyFill="1"/>
    <xf numFmtId="165" fontId="76" fillId="9" borderId="0" xfId="9691" applyNumberFormat="1" applyFont="1" applyBorder="1" applyProtection="1">
      <protection locked="0"/>
    </xf>
    <xf numFmtId="0" fontId="74" fillId="25" borderId="69" xfId="9691" applyFont="1" applyFill="1" applyBorder="1"/>
    <xf numFmtId="0" fontId="75" fillId="25" borderId="0" xfId="1782" applyFont="1" applyFill="1" applyBorder="1" applyProtection="1">
      <protection locked="0"/>
    </xf>
    <xf numFmtId="0" fontId="75" fillId="25" borderId="3" xfId="1782" applyFont="1" applyFill="1" applyBorder="1" applyProtection="1">
      <protection locked="0"/>
    </xf>
    <xf numFmtId="1" fontId="74" fillId="25" borderId="78" xfId="9691" applyNumberFormat="1" applyFont="1" applyFill="1"/>
    <xf numFmtId="167" fontId="74" fillId="27" borderId="78" xfId="9690" applyNumberFormat="1" applyFont="1" applyFill="1"/>
    <xf numFmtId="2" fontId="74" fillId="27" borderId="78" xfId="9690" applyNumberFormat="1" applyFont="1" applyFill="1"/>
    <xf numFmtId="2" fontId="74" fillId="69" borderId="78" xfId="9691" applyNumberFormat="1" applyFont="1" applyFill="1"/>
    <xf numFmtId="0" fontId="74" fillId="69" borderId="78" xfId="9691" applyFont="1" applyFill="1"/>
    <xf numFmtId="0" fontId="74" fillId="25" borderId="66" xfId="1782" applyFont="1" applyFill="1" applyBorder="1" applyProtection="1">
      <protection locked="0"/>
    </xf>
    <xf numFmtId="0" fontId="74" fillId="25" borderId="66" xfId="9691" applyFont="1" applyFill="1" applyBorder="1" applyProtection="1">
      <protection locked="0"/>
    </xf>
    <xf numFmtId="0" fontId="74" fillId="25" borderId="0" xfId="9691" applyFont="1" applyFill="1" applyBorder="1" applyProtection="1">
      <protection locked="0"/>
    </xf>
    <xf numFmtId="165" fontId="74" fillId="25" borderId="3" xfId="9691" applyNumberFormat="1" applyFont="1" applyFill="1" applyBorder="1" applyProtection="1">
      <protection locked="0"/>
    </xf>
    <xf numFmtId="165" fontId="74" fillId="25" borderId="69" xfId="9691" applyNumberFormat="1" applyFont="1" applyFill="1" applyBorder="1" applyProtection="1">
      <protection locked="0"/>
    </xf>
    <xf numFmtId="165" fontId="74" fillId="25" borderId="66" xfId="9691" applyNumberFormat="1" applyFont="1" applyFill="1" applyBorder="1" applyProtection="1">
      <protection locked="0"/>
    </xf>
    <xf numFmtId="165" fontId="74" fillId="25" borderId="0" xfId="9691" applyNumberFormat="1" applyFont="1" applyFill="1" applyBorder="1" applyProtection="1">
      <protection locked="0"/>
    </xf>
    <xf numFmtId="0" fontId="74" fillId="25" borderId="3" xfId="9691" applyFont="1" applyFill="1" applyBorder="1" applyProtection="1">
      <protection locked="0"/>
    </xf>
    <xf numFmtId="0" fontId="74" fillId="25" borderId="69" xfId="9691" applyFont="1" applyFill="1" applyBorder="1" applyProtection="1">
      <protection locked="0"/>
    </xf>
    <xf numFmtId="165" fontId="63" fillId="25" borderId="69" xfId="1782" applyNumberFormat="1" applyFont="1" applyFill="1" applyBorder="1" applyProtection="1">
      <protection locked="0"/>
    </xf>
    <xf numFmtId="0" fontId="141" fillId="25" borderId="0" xfId="1782" applyFont="1" applyFill="1" applyBorder="1" applyProtection="1">
      <protection locked="0"/>
    </xf>
    <xf numFmtId="0" fontId="141" fillId="25" borderId="3" xfId="1782" applyFont="1" applyFill="1" applyBorder="1" applyProtection="1">
      <protection locked="0"/>
    </xf>
    <xf numFmtId="167" fontId="74" fillId="25" borderId="78" xfId="9691" applyNumberFormat="1" applyFont="1" applyFill="1"/>
    <xf numFmtId="0" fontId="32" fillId="9" borderId="0" xfId="1731"/>
    <xf numFmtId="0" fontId="71" fillId="4" borderId="3" xfId="1781" applyFont="1" applyProtection="1">
      <protection locked="0"/>
    </xf>
    <xf numFmtId="0" fontId="70" fillId="2" borderId="0" xfId="1731" applyFont="1" applyFill="1" applyBorder="1" applyProtection="1">
      <protection locked="0"/>
    </xf>
    <xf numFmtId="0" fontId="74" fillId="25" borderId="78" xfId="9691" applyFont="1" applyFill="1"/>
    <xf numFmtId="2" fontId="74" fillId="25" borderId="78" xfId="9691" applyNumberFormat="1" applyFont="1" applyFill="1"/>
    <xf numFmtId="0" fontId="74" fillId="26" borderId="78" xfId="9691" applyFont="1" applyFill="1"/>
    <xf numFmtId="2" fontId="74" fillId="26" borderId="78" xfId="9691" applyNumberFormat="1" applyFont="1" applyFill="1"/>
    <xf numFmtId="167" fontId="74" fillId="26" borderId="78" xfId="9691" applyNumberFormat="1" applyFont="1" applyFill="1"/>
    <xf numFmtId="165" fontId="74" fillId="27" borderId="78" xfId="9690" applyFont="1" applyFill="1"/>
    <xf numFmtId="0" fontId="63" fillId="9" borderId="0" xfId="1731" applyFont="1"/>
    <xf numFmtId="0" fontId="80" fillId="5" borderId="0" xfId="0" applyFont="1" applyFill="1" applyBorder="1" applyAlignment="1" applyProtection="1">
      <alignment vertical="top" wrapText="1"/>
      <protection locked="0"/>
    </xf>
    <xf numFmtId="0" fontId="74" fillId="25" borderId="63" xfId="286" applyFont="1" applyFill="1" applyBorder="1"/>
    <xf numFmtId="1" fontId="74" fillId="25" borderId="63" xfId="286" applyNumberFormat="1" applyFont="1" applyFill="1" applyBorder="1"/>
    <xf numFmtId="2" fontId="74" fillId="69" borderId="63" xfId="286" applyNumberFormat="1" applyFont="1" applyFill="1" applyBorder="1"/>
    <xf numFmtId="0" fontId="74" fillId="69" borderId="63" xfId="286" applyFont="1" applyFill="1" applyBorder="1"/>
    <xf numFmtId="2" fontId="74" fillId="25" borderId="63" xfId="286" applyNumberFormat="1" applyFont="1" applyFill="1" applyBorder="1"/>
    <xf numFmtId="2" fontId="74" fillId="26" borderId="63" xfId="286" applyNumberFormat="1" applyFont="1" applyFill="1" applyBorder="1"/>
    <xf numFmtId="0" fontId="74" fillId="26" borderId="63" xfId="286" applyFont="1" applyFill="1" applyBorder="1"/>
    <xf numFmtId="167" fontId="74" fillId="26" borderId="63" xfId="286" applyNumberFormat="1" applyFont="1" applyFill="1" applyBorder="1"/>
    <xf numFmtId="165" fontId="74" fillId="27" borderId="63" xfId="290" applyFont="1" applyFill="1" applyBorder="1"/>
    <xf numFmtId="167" fontId="74" fillId="27" borderId="63" xfId="290" applyNumberFormat="1" applyFont="1" applyFill="1" applyBorder="1"/>
    <xf numFmtId="2" fontId="74" fillId="27" borderId="63" xfId="290" applyNumberFormat="1" applyFont="1" applyFill="1" applyBorder="1"/>
    <xf numFmtId="165" fontId="16" fillId="2" borderId="0" xfId="0" applyNumberFormat="1" applyFont="1" applyFill="1" applyBorder="1" applyAlignment="1" applyProtection="1">
      <alignment horizontal="center" vertical="center"/>
      <protection locked="0"/>
    </xf>
    <xf numFmtId="0" fontId="74" fillId="25" borderId="0" xfId="286" applyFont="1" applyFill="1" applyBorder="1"/>
    <xf numFmtId="0" fontId="74" fillId="25" borderId="0" xfId="0" applyFont="1" applyFill="1" applyBorder="1" applyAlignment="1" applyProtection="1">
      <alignment vertical="center"/>
      <protection locked="0"/>
    </xf>
    <xf numFmtId="0" fontId="74" fillId="25" borderId="0" xfId="1782" applyFont="1" applyFill="1" applyBorder="1" applyProtection="1">
      <protection locked="0"/>
    </xf>
    <xf numFmtId="0" fontId="69" fillId="0" borderId="0" xfId="0" applyFont="1" applyBorder="1" applyProtection="1">
      <protection locked="0"/>
    </xf>
    <xf numFmtId="0" fontId="53" fillId="2" borderId="0" xfId="0" applyFont="1" applyFill="1" applyBorder="1" applyAlignment="1">
      <alignment vertical="center"/>
    </xf>
    <xf numFmtId="0" fontId="80" fillId="2" borderId="0" xfId="0" applyFont="1" applyFill="1" applyBorder="1" applyProtection="1">
      <protection locked="0"/>
    </xf>
    <xf numFmtId="0" fontId="7" fillId="34" borderId="6" xfId="0" applyFont="1" applyFill="1" applyBorder="1" applyAlignment="1" applyProtection="1">
      <alignment vertical="center" wrapText="1"/>
      <protection locked="0"/>
    </xf>
    <xf numFmtId="165" fontId="53" fillId="2" borderId="0" xfId="0" applyNumberFormat="1" applyFont="1" applyFill="1" applyBorder="1"/>
    <xf numFmtId="0" fontId="85" fillId="2" borderId="0" xfId="0" applyFont="1" applyFill="1" applyBorder="1" applyAlignment="1" applyProtection="1">
      <alignment horizontal="center"/>
      <protection locked="0"/>
    </xf>
    <xf numFmtId="0" fontId="82" fillId="2" borderId="0" xfId="0" applyFont="1" applyFill="1" applyBorder="1" applyAlignment="1" applyProtection="1">
      <alignment horizontal="center" vertical="center"/>
      <protection locked="0"/>
    </xf>
    <xf numFmtId="0" fontId="23" fillId="2" borderId="0" xfId="0" applyFont="1" applyFill="1" applyBorder="1" applyAlignment="1">
      <alignment horizontal="center"/>
    </xf>
    <xf numFmtId="0" fontId="6" fillId="6" borderId="46" xfId="0" applyFont="1" applyFill="1" applyBorder="1"/>
    <xf numFmtId="0" fontId="42" fillId="6" borderId="0" xfId="0" applyFont="1" applyFill="1" applyAlignment="1">
      <alignment vertical="center"/>
    </xf>
    <xf numFmtId="0" fontId="42" fillId="11" borderId="0" xfId="0" applyFont="1" applyFill="1" applyAlignment="1">
      <alignment vertical="center"/>
    </xf>
    <xf numFmtId="0" fontId="15" fillId="11" borderId="0" xfId="0" applyFont="1" applyFill="1" applyAlignment="1">
      <alignment horizontal="left" vertical="center"/>
    </xf>
    <xf numFmtId="0" fontId="0" fillId="13" borderId="11" xfId="0" applyFill="1" applyBorder="1"/>
    <xf numFmtId="0" fontId="0" fillId="13" borderId="32" xfId="0" applyFill="1" applyBorder="1"/>
    <xf numFmtId="0" fontId="0" fillId="13" borderId="0" xfId="0" applyFill="1" applyBorder="1"/>
    <xf numFmtId="0" fontId="0" fillId="13" borderId="29" xfId="0" applyFill="1" applyBorder="1"/>
    <xf numFmtId="2" fontId="0" fillId="13" borderId="0" xfId="0" applyNumberFormat="1" applyFill="1" applyBorder="1"/>
    <xf numFmtId="2" fontId="0" fillId="13" borderId="29" xfId="0" applyNumberFormat="1" applyFill="1" applyBorder="1"/>
    <xf numFmtId="0" fontId="0" fillId="13" borderId="80" xfId="0" applyFill="1" applyBorder="1"/>
    <xf numFmtId="2" fontId="0" fillId="13" borderId="80" xfId="0" applyNumberFormat="1" applyFill="1" applyBorder="1"/>
    <xf numFmtId="2" fontId="0" fillId="13" borderId="81" xfId="0" applyNumberFormat="1" applyFill="1" applyBorder="1"/>
    <xf numFmtId="0" fontId="34" fillId="34" borderId="0" xfId="0" applyFont="1" applyFill="1" applyAlignment="1">
      <alignment horizontal="left"/>
    </xf>
    <xf numFmtId="0" fontId="0" fillId="34" borderId="0" xfId="0" applyFill="1" applyAlignment="1">
      <alignment horizontal="left"/>
    </xf>
    <xf numFmtId="0" fontId="0" fillId="0" borderId="0" xfId="0" applyFill="1" applyBorder="1" applyAlignment="1">
      <alignment horizontal="left"/>
    </xf>
    <xf numFmtId="0" fontId="36" fillId="13" borderId="46" xfId="1818" applyFont="1" applyFill="1" applyBorder="1" applyAlignment="1">
      <alignment horizontal="left" vertical="center"/>
    </xf>
    <xf numFmtId="0" fontId="35" fillId="13" borderId="46" xfId="1818" applyNumberFormat="1" applyFont="1" applyFill="1" applyBorder="1" applyAlignment="1">
      <alignment horizontal="left" vertical="center"/>
    </xf>
    <xf numFmtId="0" fontId="35" fillId="13" borderId="46" xfId="1818" applyFont="1" applyFill="1" applyBorder="1" applyAlignment="1">
      <alignment horizontal="left" vertical="center"/>
    </xf>
    <xf numFmtId="0" fontId="34" fillId="13" borderId="0" xfId="0" applyFont="1" applyFill="1" applyAlignment="1">
      <alignment horizontal="left"/>
    </xf>
    <xf numFmtId="0" fontId="0" fillId="13" borderId="0" xfId="0" applyFill="1" applyAlignment="1">
      <alignment horizontal="left"/>
    </xf>
    <xf numFmtId="0" fontId="0" fillId="0" borderId="0" xfId="0" applyFill="1" applyAlignment="1">
      <alignment horizontal="left"/>
    </xf>
    <xf numFmtId="2" fontId="34" fillId="34" borderId="0" xfId="0" applyNumberFormat="1" applyFont="1" applyFill="1" applyAlignment="1">
      <alignment horizontal="left"/>
    </xf>
    <xf numFmtId="2" fontId="0" fillId="34" borderId="0" xfId="0" applyNumberFormat="1" applyFill="1" applyAlignment="1">
      <alignment horizontal="left"/>
    </xf>
    <xf numFmtId="0" fontId="0" fillId="13" borderId="31" xfId="0" applyFill="1" applyBorder="1" applyAlignment="1">
      <alignment horizontal="left"/>
    </xf>
    <xf numFmtId="0" fontId="0" fillId="13" borderId="28" xfId="0" applyFill="1" applyBorder="1" applyAlignment="1">
      <alignment horizontal="left"/>
    </xf>
    <xf numFmtId="0" fontId="0" fillId="13" borderId="79" xfId="0" applyFill="1" applyBorder="1" applyAlignment="1">
      <alignment horizontal="left"/>
    </xf>
    <xf numFmtId="0" fontId="34" fillId="13" borderId="31" xfId="1815" applyFont="1" applyFill="1" applyBorder="1" applyAlignment="1">
      <alignment horizontal="left"/>
    </xf>
    <xf numFmtId="0" fontId="4" fillId="13" borderId="11" xfId="1815" applyFill="1" applyBorder="1"/>
    <xf numFmtId="2" fontId="4" fillId="13" borderId="11" xfId="1815" applyNumberFormat="1" applyFill="1" applyBorder="1"/>
    <xf numFmtId="0" fontId="4" fillId="13" borderId="32" xfId="1815" applyFill="1" applyBorder="1"/>
    <xf numFmtId="0" fontId="4" fillId="13" borderId="28" xfId="1815" applyFill="1" applyBorder="1" applyAlignment="1">
      <alignment horizontal="left"/>
    </xf>
    <xf numFmtId="0" fontId="4" fillId="13" borderId="0" xfId="1815" applyFill="1" applyBorder="1"/>
    <xf numFmtId="2" fontId="4" fillId="13" borderId="0" xfId="1815" applyNumberFormat="1" applyFill="1" applyBorder="1"/>
    <xf numFmtId="0" fontId="4" fillId="13" borderId="29" xfId="1815" applyFill="1" applyBorder="1"/>
    <xf numFmtId="0" fontId="4" fillId="13" borderId="79" xfId="1815" applyFill="1" applyBorder="1" applyAlignment="1">
      <alignment horizontal="left"/>
    </xf>
    <xf numFmtId="0" fontId="4" fillId="13" borderId="80" xfId="1815" applyFill="1" applyBorder="1"/>
    <xf numFmtId="2" fontId="4" fillId="13" borderId="80" xfId="1815" applyNumberFormat="1" applyFill="1" applyBorder="1"/>
    <xf numFmtId="0" fontId="4" fillId="13" borderId="81" xfId="1815" applyFill="1" applyBorder="1"/>
    <xf numFmtId="0" fontId="36" fillId="32" borderId="31" xfId="0" applyFont="1" applyFill="1" applyBorder="1" applyAlignment="1">
      <alignment horizontal="left" vertical="center"/>
    </xf>
    <xf numFmtId="0" fontId="35" fillId="32" borderId="11" xfId="0" applyFont="1" applyFill="1" applyBorder="1" applyAlignment="1">
      <alignment horizontal="center" vertical="center"/>
    </xf>
    <xf numFmtId="2" fontId="35" fillId="32" borderId="11" xfId="0" applyNumberFormat="1" applyFont="1" applyFill="1" applyBorder="1" applyAlignment="1">
      <alignment horizontal="center" vertical="center"/>
    </xf>
    <xf numFmtId="0" fontId="35" fillId="32" borderId="32" xfId="0" applyFont="1" applyFill="1" applyBorder="1" applyAlignment="1">
      <alignment horizontal="center" vertical="center"/>
    </xf>
    <xf numFmtId="0" fontId="36" fillId="2" borderId="28" xfId="0" applyFont="1" applyFill="1" applyBorder="1" applyAlignment="1">
      <alignment horizontal="left" vertical="center"/>
    </xf>
    <xf numFmtId="0" fontId="35" fillId="2" borderId="29" xfId="0" applyFont="1" applyFill="1" applyBorder="1" applyAlignment="1">
      <alignment horizontal="center" vertical="center"/>
    </xf>
    <xf numFmtId="0" fontId="35" fillId="2" borderId="28" xfId="0" applyNumberFormat="1" applyFont="1" applyFill="1" applyBorder="1" applyAlignment="1">
      <alignment horizontal="left" vertical="center"/>
    </xf>
    <xf numFmtId="0" fontId="36" fillId="2" borderId="29" xfId="0" applyNumberFormat="1" applyFont="1" applyFill="1" applyBorder="1" applyAlignment="1">
      <alignment horizontal="center" vertical="center"/>
    </xf>
    <xf numFmtId="41" fontId="35" fillId="2" borderId="29" xfId="0" applyNumberFormat="1" applyFont="1" applyFill="1" applyBorder="1" applyAlignment="1">
      <alignment horizontal="center" vertical="center"/>
    </xf>
    <xf numFmtId="0" fontId="35" fillId="2" borderId="28" xfId="0" applyFont="1" applyFill="1" applyBorder="1" applyAlignment="1">
      <alignment horizontal="left" vertical="center"/>
    </xf>
    <xf numFmtId="2" fontId="35" fillId="2" borderId="29" xfId="0" applyNumberFormat="1" applyFont="1" applyFill="1" applyBorder="1" applyAlignment="1">
      <alignment horizontal="center" vertical="center"/>
    </xf>
    <xf numFmtId="165" fontId="35" fillId="2" borderId="29" xfId="0" applyNumberFormat="1" applyFont="1" applyFill="1" applyBorder="1" applyAlignment="1">
      <alignment horizontal="center" vertical="center"/>
    </xf>
    <xf numFmtId="0" fontId="35" fillId="2" borderId="79" xfId="0" applyFont="1" applyFill="1" applyBorder="1" applyAlignment="1">
      <alignment horizontal="left" vertical="center"/>
    </xf>
    <xf numFmtId="0" fontId="35" fillId="2" borderId="80" xfId="0" applyNumberFormat="1" applyFont="1" applyFill="1" applyBorder="1" applyAlignment="1">
      <alignment horizontal="center" vertical="center"/>
    </xf>
    <xf numFmtId="2" fontId="35" fillId="2" borderId="80" xfId="0" applyNumberFormat="1" applyFont="1" applyFill="1" applyBorder="1" applyAlignment="1">
      <alignment horizontal="center" vertical="center"/>
    </xf>
    <xf numFmtId="0" fontId="35" fillId="2" borderId="80" xfId="0" applyFont="1" applyFill="1" applyBorder="1" applyAlignment="1">
      <alignment horizontal="center" vertical="center"/>
    </xf>
    <xf numFmtId="0" fontId="35" fillId="2" borderId="81" xfId="0" applyFont="1" applyFill="1" applyBorder="1" applyAlignment="1">
      <alignment horizontal="center" vertical="center"/>
    </xf>
    <xf numFmtId="0" fontId="34" fillId="13" borderId="31" xfId="0" applyFont="1" applyFill="1" applyBorder="1" applyAlignment="1">
      <alignment horizontal="left"/>
    </xf>
    <xf numFmtId="0" fontId="56" fillId="74" borderId="0" xfId="1819" applyFont="1" applyFill="1" applyBorder="1" applyAlignment="1">
      <alignment horizontal="center" vertical="center"/>
    </xf>
    <xf numFmtId="0" fontId="56" fillId="19" borderId="19" xfId="1819" applyFont="1" applyFill="1" applyBorder="1" applyAlignment="1">
      <alignment vertical="center"/>
    </xf>
    <xf numFmtId="0" fontId="56" fillId="19" borderId="0" xfId="1819" applyFont="1" applyFill="1" applyBorder="1" applyAlignment="1">
      <alignment horizontal="center" vertical="center"/>
    </xf>
    <xf numFmtId="168" fontId="36" fillId="8" borderId="19" xfId="140" applyNumberFormat="1" applyFont="1" applyFill="1" applyBorder="1" applyAlignment="1">
      <alignment horizontal="center" vertical="center"/>
    </xf>
    <xf numFmtId="168" fontId="35" fillId="2" borderId="19" xfId="140" applyNumberFormat="1" applyFont="1" applyFill="1" applyBorder="1" applyAlignment="1">
      <alignment horizontal="center" vertical="center"/>
    </xf>
    <xf numFmtId="0" fontId="7" fillId="2" borderId="0" xfId="0" applyFont="1" applyFill="1" applyProtection="1">
      <protection locked="0"/>
    </xf>
    <xf numFmtId="0" fontId="15" fillId="4" borderId="0" xfId="284" applyFont="1" applyBorder="1" applyProtection="1">
      <protection locked="0"/>
    </xf>
    <xf numFmtId="0" fontId="7" fillId="11" borderId="0" xfId="0" applyFont="1" applyFill="1" applyProtection="1">
      <protection locked="0"/>
    </xf>
    <xf numFmtId="0" fontId="24" fillId="12" borderId="0" xfId="284" applyFont="1" applyFill="1" applyBorder="1" applyProtection="1">
      <protection locked="0"/>
    </xf>
    <xf numFmtId="0" fontId="15" fillId="14" borderId="0" xfId="0" applyFont="1" applyFill="1" applyAlignment="1" applyProtection="1">
      <alignment vertical="center" textRotation="90"/>
      <protection locked="0"/>
    </xf>
    <xf numFmtId="0" fontId="16" fillId="4" borderId="0" xfId="285" applyFont="1" applyBorder="1" applyProtection="1">
      <protection locked="0"/>
    </xf>
    <xf numFmtId="0" fontId="16" fillId="4" borderId="3" xfId="285" applyFont="1" applyBorder="1" applyProtection="1">
      <protection locked="0"/>
    </xf>
    <xf numFmtId="0" fontId="36" fillId="8" borderId="0" xfId="0" applyNumberFormat="1" applyFont="1" applyFill="1" applyBorder="1" applyAlignment="1">
      <alignment horizontal="center" vertical="center"/>
    </xf>
    <xf numFmtId="0" fontId="36" fillId="8" borderId="0" xfId="141" applyNumberFormat="1" applyFont="1" applyFill="1" applyBorder="1" applyAlignment="1">
      <alignment horizontal="center" vertical="center"/>
    </xf>
    <xf numFmtId="165" fontId="57" fillId="12" borderId="0" xfId="0" applyNumberFormat="1" applyFont="1" applyFill="1" applyBorder="1" applyAlignment="1">
      <alignment horizontal="center" vertical="center" wrapText="1"/>
    </xf>
    <xf numFmtId="165" fontId="4" fillId="13" borderId="0" xfId="143" applyNumberFormat="1" applyFont="1" applyFill="1" applyBorder="1" applyAlignment="1">
      <alignment horizontal="center" vertical="center" wrapText="1"/>
    </xf>
    <xf numFmtId="165" fontId="37" fillId="11" borderId="0" xfId="0" applyNumberFormat="1" applyFont="1" applyFill="1" applyBorder="1" applyAlignment="1">
      <alignment horizontal="center" vertical="center"/>
    </xf>
    <xf numFmtId="165" fontId="36" fillId="8" borderId="0" xfId="0" applyNumberFormat="1" applyFont="1" applyFill="1" applyBorder="1" applyAlignment="1">
      <alignment horizontal="center" vertical="center" wrapText="1"/>
    </xf>
    <xf numFmtId="165" fontId="35" fillId="2" borderId="0" xfId="0" applyNumberFormat="1" applyFont="1" applyFill="1" applyBorder="1" applyAlignment="1">
      <alignment horizontal="center" vertical="center"/>
    </xf>
    <xf numFmtId="165" fontId="35" fillId="2" borderId="0" xfId="141" applyNumberFormat="1" applyFont="1" applyFill="1" applyBorder="1" applyAlignment="1">
      <alignment horizontal="center" vertical="center"/>
    </xf>
    <xf numFmtId="165" fontId="34" fillId="2" borderId="0" xfId="0" applyNumberFormat="1" applyFont="1" applyFill="1" applyBorder="1" applyAlignment="1">
      <alignment horizontal="center" vertical="center"/>
    </xf>
    <xf numFmtId="165" fontId="36" fillId="13" borderId="0" xfId="0" applyNumberFormat="1" applyFont="1" applyFill="1" applyBorder="1" applyAlignment="1">
      <alignment horizontal="center" vertical="center"/>
    </xf>
    <xf numFmtId="0" fontId="46" fillId="4" borderId="0" xfId="0" applyFont="1" applyFill="1" applyBorder="1" applyProtection="1">
      <protection locked="0"/>
    </xf>
    <xf numFmtId="0" fontId="36" fillId="8" borderId="0" xfId="141" applyNumberFormat="1" applyFont="1" applyFill="1" applyBorder="1" applyAlignment="1">
      <alignment horizontal="left" vertical="center"/>
    </xf>
    <xf numFmtId="0" fontId="55" fillId="2" borderId="0" xfId="0" applyFont="1" applyFill="1" applyBorder="1"/>
    <xf numFmtId="1" fontId="53" fillId="2" borderId="0" xfId="0" applyNumberFormat="1" applyFont="1" applyFill="1" applyBorder="1"/>
    <xf numFmtId="2" fontId="53" fillId="2" borderId="0" xfId="0" applyNumberFormat="1" applyFont="1" applyFill="1" applyBorder="1"/>
    <xf numFmtId="0" fontId="71" fillId="2" borderId="0" xfId="1781" applyFont="1" applyFill="1" applyBorder="1" applyProtection="1">
      <protection locked="0"/>
    </xf>
    <xf numFmtId="0" fontId="6" fillId="2" borderId="0" xfId="0" applyFont="1" applyFill="1" applyBorder="1" applyAlignment="1" applyProtection="1">
      <alignment horizontal="center"/>
      <protection locked="0"/>
    </xf>
    <xf numFmtId="0" fontId="7" fillId="2" borderId="0" xfId="0" applyFont="1" applyFill="1" applyBorder="1" applyAlignment="1" applyProtection="1">
      <alignment horizontal="center" vertical="center"/>
      <protection locked="0"/>
    </xf>
    <xf numFmtId="0" fontId="7" fillId="2" borderId="0" xfId="0" applyFont="1" applyFill="1" applyBorder="1" applyProtection="1">
      <protection locked="0"/>
    </xf>
    <xf numFmtId="2" fontId="7" fillId="2" borderId="0" xfId="0" applyNumberFormat="1" applyFont="1" applyFill="1" applyBorder="1" applyProtection="1">
      <protection locked="0"/>
    </xf>
    <xf numFmtId="0" fontId="7" fillId="2" borderId="0" xfId="0" applyFont="1" applyFill="1" applyBorder="1" applyAlignment="1" applyProtection="1">
      <alignment horizontal="center"/>
      <protection locked="0"/>
    </xf>
    <xf numFmtId="10" fontId="7" fillId="2" borderId="0" xfId="0" applyNumberFormat="1" applyFont="1" applyFill="1" applyBorder="1" applyProtection="1">
      <protection locked="0"/>
    </xf>
    <xf numFmtId="0" fontId="22" fillId="2" borderId="0" xfId="0" applyFont="1" applyFill="1" applyBorder="1"/>
    <xf numFmtId="165" fontId="7" fillId="2" borderId="0" xfId="0" applyNumberFormat="1" applyFont="1" applyFill="1" applyBorder="1"/>
    <xf numFmtId="2" fontId="6" fillId="2" borderId="0" xfId="0" applyNumberFormat="1" applyFont="1" applyFill="1" applyBorder="1" applyAlignment="1" applyProtection="1">
      <alignment horizontal="center" vertical="center"/>
      <protection locked="0"/>
    </xf>
    <xf numFmtId="164" fontId="7" fillId="2" borderId="0" xfId="0" applyNumberFormat="1" applyFont="1" applyFill="1" applyBorder="1" applyAlignment="1" applyProtection="1">
      <alignment horizontal="center"/>
      <protection locked="0"/>
    </xf>
    <xf numFmtId="166" fontId="7" fillId="2" borderId="0" xfId="0" applyNumberFormat="1" applyFont="1" applyFill="1" applyBorder="1" applyAlignment="1">
      <alignment horizontal="center" vertical="center"/>
    </xf>
    <xf numFmtId="0" fontId="30" fillId="2" borderId="0" xfId="0" applyFont="1" applyFill="1" applyBorder="1" applyProtection="1">
      <protection locked="0"/>
    </xf>
    <xf numFmtId="0" fontId="46" fillId="2" borderId="0" xfId="0" applyFont="1" applyFill="1" applyBorder="1" applyProtection="1">
      <protection locked="0"/>
    </xf>
    <xf numFmtId="0" fontId="48" fillId="2" borderId="0" xfId="0" applyFont="1" applyFill="1" applyBorder="1" applyProtection="1">
      <protection locked="0"/>
    </xf>
    <xf numFmtId="0" fontId="39" fillId="2" borderId="0" xfId="0" applyFont="1" applyFill="1" applyBorder="1" applyProtection="1">
      <protection locked="0"/>
    </xf>
    <xf numFmtId="0" fontId="46" fillId="28" borderId="0" xfId="0" applyFont="1" applyFill="1" applyBorder="1" applyProtection="1">
      <protection locked="0"/>
    </xf>
    <xf numFmtId="0" fontId="39" fillId="29" borderId="0" xfId="0" applyFont="1" applyFill="1" applyBorder="1" applyProtection="1">
      <protection locked="0"/>
    </xf>
    <xf numFmtId="0" fontId="7" fillId="30" borderId="0" xfId="0" applyFont="1" applyFill="1" applyProtection="1">
      <protection locked="0"/>
    </xf>
    <xf numFmtId="169" fontId="7" fillId="6" borderId="0" xfId="0" applyNumberFormat="1" applyFont="1" applyFill="1" applyProtection="1">
      <protection locked="0"/>
    </xf>
    <xf numFmtId="169" fontId="7" fillId="2" borderId="0" xfId="0" applyNumberFormat="1" applyFont="1" applyFill="1" applyBorder="1" applyProtection="1">
      <protection locked="0"/>
    </xf>
    <xf numFmtId="166" fontId="7" fillId="2" borderId="0" xfId="0" applyNumberFormat="1" applyFont="1" applyFill="1" applyBorder="1" applyProtection="1">
      <protection locked="0"/>
    </xf>
    <xf numFmtId="0" fontId="7" fillId="6" borderId="0" xfId="0" applyFont="1" applyFill="1" applyBorder="1" applyAlignment="1" applyProtection="1">
      <alignment horizontal="left"/>
      <protection locked="0"/>
    </xf>
    <xf numFmtId="0" fontId="7" fillId="6" borderId="0" xfId="0" applyFont="1" applyFill="1" applyBorder="1" applyProtection="1">
      <protection locked="0"/>
    </xf>
    <xf numFmtId="4" fontId="7" fillId="2" borderId="0" xfId="0" applyNumberFormat="1" applyFont="1" applyFill="1" applyBorder="1" applyProtection="1">
      <protection locked="0"/>
    </xf>
    <xf numFmtId="0" fontId="6" fillId="6" borderId="0" xfId="0" applyFont="1" applyFill="1" applyBorder="1" applyProtection="1">
      <protection locked="0"/>
    </xf>
    <xf numFmtId="10" fontId="6" fillId="6" borderId="0" xfId="0" applyNumberFormat="1" applyFont="1" applyFill="1" applyBorder="1" applyProtection="1">
      <protection locked="0"/>
    </xf>
    <xf numFmtId="9" fontId="7" fillId="2" borderId="0" xfId="0" applyNumberFormat="1" applyFont="1" applyFill="1" applyBorder="1" applyProtection="1">
      <protection locked="0"/>
    </xf>
    <xf numFmtId="165" fontId="42" fillId="11" borderId="0" xfId="0" applyNumberFormat="1" applyFont="1" applyFill="1" applyBorder="1" applyProtection="1">
      <protection locked="0"/>
    </xf>
    <xf numFmtId="165" fontId="7" fillId="2" borderId="0" xfId="0" applyNumberFormat="1" applyFont="1" applyFill="1" applyBorder="1" applyProtection="1">
      <protection locked="0"/>
    </xf>
    <xf numFmtId="0" fontId="7" fillId="30" borderId="0" xfId="0" applyFont="1" applyFill="1" applyBorder="1" applyAlignment="1" applyProtection="1">
      <alignment horizontal="left"/>
      <protection locked="0"/>
    </xf>
    <xf numFmtId="1" fontId="7" fillId="30" borderId="0" xfId="0" applyNumberFormat="1" applyFont="1" applyFill="1" applyBorder="1" applyAlignment="1" applyProtection="1">
      <alignment horizontal="left"/>
      <protection locked="0"/>
    </xf>
    <xf numFmtId="169" fontId="6" fillId="2" borderId="0" xfId="0" applyNumberFormat="1" applyFont="1" applyFill="1" applyBorder="1" applyAlignment="1" applyProtection="1">
      <alignment horizontal="center" vertical="center"/>
      <protection locked="0"/>
    </xf>
    <xf numFmtId="0" fontId="7" fillId="31" borderId="0" xfId="0" applyFont="1" applyFill="1" applyBorder="1" applyAlignment="1" applyProtection="1">
      <alignment horizontal="left"/>
      <protection locked="0"/>
    </xf>
    <xf numFmtId="168" fontId="35" fillId="2" borderId="19" xfId="1819" applyNumberFormat="1" applyFont="1" applyFill="1" applyBorder="1" applyAlignment="1">
      <alignment horizontal="center" vertical="center"/>
    </xf>
    <xf numFmtId="0" fontId="57" fillId="20" borderId="19" xfId="142" applyNumberFormat="1" applyFont="1" applyFill="1" applyBorder="1" applyAlignment="1">
      <alignment horizontal="center" vertical="center"/>
    </xf>
    <xf numFmtId="0" fontId="4" fillId="13" borderId="19" xfId="143" applyFont="1" applyFill="1" applyBorder="1" applyAlignment="1">
      <alignment horizontal="center" vertical="center" wrapText="1"/>
    </xf>
    <xf numFmtId="0" fontId="7" fillId="66" borderId="0" xfId="0" applyFont="1" applyFill="1" applyBorder="1" applyProtection="1">
      <protection locked="0"/>
    </xf>
    <xf numFmtId="0" fontId="7" fillId="67" borderId="0" xfId="0" applyFont="1" applyFill="1" applyBorder="1" applyProtection="1">
      <protection locked="0"/>
    </xf>
    <xf numFmtId="0" fontId="7" fillId="68" borderId="0" xfId="0" applyFont="1" applyFill="1" applyBorder="1" applyProtection="1">
      <protection locked="0"/>
    </xf>
    <xf numFmtId="165" fontId="14" fillId="2" borderId="0" xfId="0" applyNumberFormat="1" applyFont="1" applyFill="1" applyBorder="1" applyAlignment="1" applyProtection="1">
      <alignment horizontal="center"/>
      <protection locked="0"/>
    </xf>
    <xf numFmtId="169" fontId="7" fillId="31" borderId="0" xfId="0" applyNumberFormat="1" applyFont="1" applyFill="1" applyBorder="1" applyProtection="1">
      <protection locked="0"/>
    </xf>
    <xf numFmtId="165" fontId="7" fillId="2" borderId="0" xfId="0" applyNumberFormat="1" applyFont="1" applyFill="1" applyBorder="1" applyAlignment="1" applyProtection="1">
      <alignment horizontal="right"/>
      <protection locked="0"/>
    </xf>
    <xf numFmtId="165" fontId="7" fillId="2" borderId="0" xfId="0" applyNumberFormat="1" applyFont="1" applyFill="1" applyBorder="1" applyAlignment="1">
      <alignment horizontal="right"/>
    </xf>
    <xf numFmtId="2" fontId="7" fillId="2" borderId="0" xfId="1814" applyNumberFormat="1" applyFont="1" applyFill="1" applyBorder="1" applyProtection="1">
      <protection locked="0"/>
    </xf>
    <xf numFmtId="1" fontId="7" fillId="2" borderId="0" xfId="0" applyNumberFormat="1" applyFont="1" applyFill="1" applyBorder="1" applyAlignment="1" applyProtection="1">
      <alignment horizontal="right"/>
      <protection locked="0"/>
    </xf>
    <xf numFmtId="0" fontId="6" fillId="2" borderId="0" xfId="0" applyFont="1" applyFill="1" applyBorder="1" applyAlignment="1" applyProtection="1">
      <alignment horizontal="right"/>
      <protection locked="0"/>
    </xf>
    <xf numFmtId="2" fontId="6" fillId="2" borderId="0" xfId="1814" applyNumberFormat="1" applyFont="1" applyFill="1" applyBorder="1" applyAlignment="1" applyProtection="1">
      <alignment horizontal="right"/>
      <protection locked="0"/>
    </xf>
    <xf numFmtId="169" fontId="7" fillId="6" borderId="0" xfId="0" applyNumberFormat="1" applyFont="1" applyFill="1" applyBorder="1" applyProtection="1">
      <protection locked="0"/>
    </xf>
    <xf numFmtId="2" fontId="39" fillId="29" borderId="0" xfId="0" applyNumberFormat="1" applyFont="1" applyFill="1" applyBorder="1" applyProtection="1">
      <protection locked="0"/>
    </xf>
    <xf numFmtId="0" fontId="69" fillId="2" borderId="0" xfId="0" applyFont="1" applyFill="1" applyProtection="1">
      <protection locked="0"/>
    </xf>
    <xf numFmtId="1" fontId="39" fillId="29" borderId="0" xfId="0" applyNumberFormat="1" applyFont="1" applyFill="1" applyBorder="1" applyProtection="1">
      <protection locked="0"/>
    </xf>
    <xf numFmtId="165" fontId="39" fillId="29" borderId="0" xfId="0" applyNumberFormat="1" applyFont="1" applyFill="1" applyBorder="1" applyProtection="1">
      <protection locked="0"/>
    </xf>
    <xf numFmtId="2" fontId="6" fillId="11" borderId="0" xfId="0" applyNumberFormat="1" applyFont="1" applyFill="1" applyBorder="1" applyProtection="1">
      <protection locked="0"/>
    </xf>
    <xf numFmtId="0" fontId="6" fillId="11" borderId="0" xfId="0" applyFont="1" applyFill="1" applyBorder="1"/>
    <xf numFmtId="165" fontId="6" fillId="11" borderId="0" xfId="0" applyNumberFormat="1" applyFont="1" applyFill="1" applyBorder="1"/>
    <xf numFmtId="165" fontId="7" fillId="11" borderId="0" xfId="0" applyNumberFormat="1" applyFont="1" applyFill="1" applyBorder="1" applyProtection="1">
      <protection locked="0"/>
    </xf>
    <xf numFmtId="165" fontId="16" fillId="0" borderId="0" xfId="0" applyNumberFormat="1" applyFont="1" applyFill="1" applyBorder="1" applyAlignment="1" applyProtection="1">
      <alignment horizontal="center" vertical="center"/>
      <protection locked="0"/>
    </xf>
    <xf numFmtId="0" fontId="24" fillId="12" borderId="3" xfId="284" applyFont="1" applyFill="1" applyBorder="1" applyProtection="1">
      <protection locked="0"/>
    </xf>
    <xf numFmtId="0" fontId="16" fillId="4" borderId="66" xfId="285" applyFont="1" applyBorder="1" applyProtection="1">
      <protection locked="0"/>
    </xf>
    <xf numFmtId="0" fontId="74" fillId="25" borderId="78" xfId="286" applyFont="1" applyFill="1" applyBorder="1"/>
    <xf numFmtId="0" fontId="74" fillId="69" borderId="78" xfId="286" applyFont="1" applyFill="1" applyBorder="1"/>
    <xf numFmtId="1" fontId="74" fillId="25" borderId="78" xfId="286" applyNumberFormat="1" applyFont="1" applyFill="1" applyBorder="1"/>
    <xf numFmtId="2" fontId="74" fillId="26" borderId="78" xfId="286" applyNumberFormat="1" applyFont="1" applyFill="1" applyBorder="1"/>
    <xf numFmtId="2" fontId="74" fillId="25" borderId="78" xfId="286" applyNumberFormat="1" applyFont="1" applyFill="1" applyBorder="1"/>
    <xf numFmtId="0" fontId="74" fillId="26" borderId="78" xfId="286" applyFont="1" applyFill="1" applyBorder="1"/>
    <xf numFmtId="167" fontId="74" fillId="26" borderId="78" xfId="286" applyNumberFormat="1" applyFont="1" applyFill="1" applyBorder="1"/>
    <xf numFmtId="165" fontId="74" fillId="25" borderId="78" xfId="286" applyNumberFormat="1" applyFont="1" applyFill="1" applyBorder="1" applyProtection="1">
      <protection locked="0"/>
    </xf>
    <xf numFmtId="0" fontId="74" fillId="25" borderId="78" xfId="286" applyFont="1" applyFill="1" applyBorder="1" applyProtection="1">
      <protection locked="0"/>
    </xf>
    <xf numFmtId="165" fontId="74" fillId="27" borderId="78" xfId="290" applyFont="1" applyFill="1" applyBorder="1"/>
    <xf numFmtId="167" fontId="74" fillId="27" borderId="78" xfId="290" applyNumberFormat="1" applyFont="1" applyFill="1" applyBorder="1"/>
    <xf numFmtId="2" fontId="74" fillId="27" borderId="78" xfId="290" applyNumberFormat="1" applyFont="1" applyFill="1" applyBorder="1"/>
    <xf numFmtId="0" fontId="16" fillId="4" borderId="46" xfId="285" applyFont="1" applyBorder="1" applyAlignment="1" applyProtection="1">
      <alignment horizontal="fill"/>
      <protection locked="0"/>
    </xf>
    <xf numFmtId="0" fontId="39" fillId="16" borderId="60" xfId="0" applyFont="1" applyFill="1" applyBorder="1" applyProtection="1">
      <protection locked="0"/>
    </xf>
    <xf numFmtId="0" fontId="39" fillId="29" borderId="66" xfId="0" applyFont="1" applyFill="1" applyBorder="1" applyProtection="1">
      <protection locked="0"/>
    </xf>
    <xf numFmtId="2" fontId="4" fillId="0" borderId="0" xfId="1815" applyNumberFormat="1" applyBorder="1"/>
    <xf numFmtId="0" fontId="4" fillId="0" borderId="0" xfId="1815" applyBorder="1" applyAlignment="1"/>
    <xf numFmtId="0" fontId="4" fillId="0" borderId="0" xfId="1815" applyAlignment="1"/>
    <xf numFmtId="0" fontId="0" fillId="76" borderId="0" xfId="0" applyFill="1" applyAlignment="1">
      <alignment horizontal="center" vertical="center"/>
    </xf>
    <xf numFmtId="2" fontId="7" fillId="3" borderId="0" xfId="0" applyNumberFormat="1" applyFont="1" applyFill="1" applyBorder="1" applyAlignment="1" applyProtection="1">
      <alignment horizontal="left"/>
      <protection locked="0"/>
    </xf>
    <xf numFmtId="0" fontId="7" fillId="3" borderId="0" xfId="0" applyFont="1" applyFill="1" applyBorder="1" applyAlignment="1" applyProtection="1">
      <alignment horizontal="left"/>
      <protection locked="0"/>
    </xf>
    <xf numFmtId="2" fontId="74" fillId="17" borderId="78" xfId="290" applyNumberFormat="1" applyFont="1" applyFill="1" applyBorder="1"/>
    <xf numFmtId="165" fontId="74" fillId="17" borderId="78" xfId="290" applyFont="1" applyFill="1" applyBorder="1"/>
    <xf numFmtId="165" fontId="74" fillId="17" borderId="68" xfId="290" applyFont="1" applyFill="1" applyBorder="1" applyAlignment="1">
      <alignment horizontal="center" vertical="center"/>
    </xf>
    <xf numFmtId="165" fontId="74" fillId="17" borderId="82" xfId="290" applyFont="1" applyFill="1" applyBorder="1" applyAlignment="1">
      <alignment horizontal="center" vertical="center"/>
    </xf>
    <xf numFmtId="0" fontId="167" fillId="3" borderId="0" xfId="1295" applyFont="1" applyFill="1" applyBorder="1" applyAlignment="1">
      <alignment horizontal="left"/>
    </xf>
    <xf numFmtId="0" fontId="165" fillId="3" borderId="78" xfId="286" applyFont="1" applyFill="1" applyBorder="1"/>
    <xf numFmtId="0" fontId="165" fillId="0" borderId="78" xfId="286" applyFont="1" applyFill="1" applyBorder="1"/>
    <xf numFmtId="0" fontId="166" fillId="3" borderId="0" xfId="0" applyFont="1" applyFill="1" applyBorder="1"/>
    <xf numFmtId="0" fontId="167" fillId="3" borderId="0" xfId="1295" applyFont="1" applyFill="1" applyBorder="1"/>
    <xf numFmtId="0" fontId="168" fillId="16" borderId="0" xfId="1295" applyFont="1" applyFill="1" applyBorder="1" applyProtection="1">
      <protection locked="0"/>
    </xf>
    <xf numFmtId="0" fontId="166" fillId="0" borderId="0" xfId="0" applyFont="1" applyFill="1" applyBorder="1"/>
    <xf numFmtId="0" fontId="166" fillId="78" borderId="0" xfId="0" applyFont="1" applyFill="1" applyBorder="1"/>
    <xf numFmtId="0" fontId="166" fillId="79" borderId="0" xfId="0" applyFont="1" applyFill="1" applyBorder="1"/>
    <xf numFmtId="165" fontId="74" fillId="17" borderId="71" xfId="290" applyFont="1" applyFill="1" applyBorder="1" applyAlignment="1">
      <alignment horizontal="center" vertical="center"/>
    </xf>
    <xf numFmtId="9" fontId="74" fillId="17" borderId="78" xfId="125" applyFont="1" applyFill="1" applyBorder="1"/>
    <xf numFmtId="0" fontId="170" fillId="16" borderId="0" xfId="1295" applyFont="1" applyFill="1" applyBorder="1" applyProtection="1">
      <protection locked="0"/>
    </xf>
    <xf numFmtId="0" fontId="35" fillId="80" borderId="0" xfId="0" applyFont="1" applyFill="1"/>
    <xf numFmtId="0" fontId="0" fillId="80" borderId="0" xfId="0" applyFill="1"/>
    <xf numFmtId="0" fontId="34" fillId="80" borderId="0" xfId="0" applyFont="1" applyFill="1"/>
    <xf numFmtId="0" fontId="171" fillId="81" borderId="3" xfId="0" applyFont="1" applyFill="1" applyBorder="1"/>
    <xf numFmtId="0" fontId="0" fillId="81" borderId="3" xfId="0" applyFill="1" applyBorder="1"/>
    <xf numFmtId="0" fontId="171" fillId="81" borderId="69" xfId="0" applyFont="1" applyFill="1" applyBorder="1"/>
    <xf numFmtId="0" fontId="0" fillId="81" borderId="69" xfId="0" applyFill="1" applyBorder="1"/>
    <xf numFmtId="0" fontId="0" fillId="80" borderId="0" xfId="0" applyFill="1" applyAlignment="1">
      <alignment wrapText="1"/>
    </xf>
    <xf numFmtId="9" fontId="0" fillId="81" borderId="3" xfId="125" applyFont="1" applyFill="1" applyBorder="1"/>
    <xf numFmtId="9" fontId="0" fillId="81" borderId="69" xfId="125" applyFont="1" applyFill="1" applyBorder="1"/>
    <xf numFmtId="0" fontId="170" fillId="82" borderId="0" xfId="1295" applyFont="1" applyFill="1" applyBorder="1" applyProtection="1">
      <protection locked="0"/>
    </xf>
    <xf numFmtId="9" fontId="74" fillId="83" borderId="78" xfId="125" applyFont="1" applyFill="1" applyBorder="1"/>
    <xf numFmtId="0" fontId="166" fillId="80" borderId="0" xfId="0" applyFont="1" applyFill="1" applyBorder="1"/>
    <xf numFmtId="0" fontId="166" fillId="83" borderId="0" xfId="0" applyFont="1" applyFill="1" applyBorder="1"/>
    <xf numFmtId="0" fontId="35" fillId="0" borderId="0" xfId="0" applyFont="1" applyFill="1"/>
    <xf numFmtId="0" fontId="0" fillId="0" borderId="0" xfId="0" applyAlignment="1">
      <alignment wrapText="1"/>
    </xf>
    <xf numFmtId="168" fontId="35" fillId="2" borderId="19" xfId="0" applyNumberFormat="1" applyFont="1" applyFill="1" applyBorder="1" applyAlignment="1">
      <alignment horizontal="center" vertical="center"/>
    </xf>
    <xf numFmtId="166" fontId="4" fillId="2" borderId="19" xfId="0" applyNumberFormat="1" applyFont="1" applyFill="1" applyBorder="1" applyAlignment="1">
      <alignment horizontal="center" vertical="center"/>
    </xf>
    <xf numFmtId="4" fontId="34" fillId="13" borderId="19" xfId="10058" applyNumberFormat="1" applyFont="1" applyFill="1" applyBorder="1" applyAlignment="1">
      <alignment horizontal="center" vertical="center"/>
    </xf>
    <xf numFmtId="4" fontId="35" fillId="2" borderId="19" xfId="0" applyNumberFormat="1" applyFont="1" applyFill="1" applyBorder="1" applyAlignment="1">
      <alignment horizontal="center" vertical="center"/>
    </xf>
    <xf numFmtId="4" fontId="36" fillId="13" borderId="19" xfId="10058" applyNumberFormat="1" applyFont="1" applyFill="1" applyBorder="1" applyAlignment="1">
      <alignment horizontal="center" vertical="center"/>
    </xf>
    <xf numFmtId="4" fontId="37" fillId="2" borderId="19" xfId="10058" applyNumberFormat="1" applyFont="1" applyFill="1" applyBorder="1" applyAlignment="1">
      <alignment horizontal="center" vertical="center"/>
    </xf>
    <xf numFmtId="0" fontId="36" fillId="8" borderId="19" xfId="0" applyFont="1" applyFill="1" applyBorder="1" applyAlignment="1">
      <alignment horizontal="center" vertical="center"/>
    </xf>
    <xf numFmtId="0" fontId="173" fillId="81" borderId="0" xfId="0" applyFont="1" applyFill="1"/>
    <xf numFmtId="2" fontId="17" fillId="2" borderId="3" xfId="0" applyNumberFormat="1" applyFont="1" applyFill="1" applyBorder="1" applyAlignment="1" applyProtection="1">
      <alignment horizontal="center" vertical="center" wrapText="1"/>
      <protection locked="0"/>
    </xf>
    <xf numFmtId="2" fontId="7" fillId="2" borderId="3" xfId="0" applyNumberFormat="1" applyFont="1" applyFill="1" applyBorder="1" applyAlignment="1" applyProtection="1">
      <alignment horizontal="center" vertical="center" wrapText="1"/>
      <protection locked="0"/>
    </xf>
    <xf numFmtId="2" fontId="7" fillId="2" borderId="69" xfId="0" applyNumberFormat="1" applyFont="1" applyFill="1" applyBorder="1" applyAlignment="1" applyProtection="1">
      <alignment horizontal="center" vertical="center" wrapText="1"/>
      <protection locked="0"/>
    </xf>
    <xf numFmtId="2" fontId="17" fillId="2" borderId="69" xfId="0" applyNumberFormat="1" applyFont="1" applyFill="1" applyBorder="1" applyAlignment="1" applyProtection="1">
      <alignment horizontal="center" vertical="center" wrapText="1"/>
      <protection locked="0"/>
    </xf>
    <xf numFmtId="0" fontId="34" fillId="0" borderId="0" xfId="0" applyFont="1"/>
    <xf numFmtId="0" fontId="7" fillId="84" borderId="0" xfId="0" applyFont="1" applyFill="1" applyProtection="1">
      <protection locked="0"/>
    </xf>
    <xf numFmtId="0" fontId="7" fillId="84" borderId="0" xfId="0" applyFont="1" applyFill="1" applyAlignment="1" applyProtection="1">
      <alignment horizontal="right"/>
      <protection locked="0"/>
    </xf>
    <xf numFmtId="0" fontId="6" fillId="84" borderId="0" xfId="0" applyFont="1" applyFill="1" applyAlignment="1" applyProtection="1">
      <alignment horizontal="left"/>
      <protection locked="0"/>
    </xf>
    <xf numFmtId="0" fontId="7" fillId="84" borderId="0" xfId="0" applyFont="1" applyFill="1" applyAlignment="1" applyProtection="1">
      <alignment horizontal="left"/>
      <protection locked="0"/>
    </xf>
    <xf numFmtId="0" fontId="7" fillId="84" borderId="46" xfId="0" applyFont="1" applyFill="1" applyBorder="1" applyAlignment="1" applyProtection="1">
      <alignment horizontal="left"/>
      <protection locked="0"/>
    </xf>
    <xf numFmtId="0" fontId="7" fillId="84" borderId="0" xfId="0" applyFont="1" applyFill="1" applyBorder="1" applyAlignment="1" applyProtection="1">
      <alignment horizontal="left"/>
      <protection locked="0"/>
    </xf>
    <xf numFmtId="0" fontId="7" fillId="84" borderId="0" xfId="0" applyFont="1" applyFill="1" applyBorder="1" applyProtection="1">
      <protection locked="0"/>
    </xf>
    <xf numFmtId="0" fontId="7" fillId="84" borderId="0" xfId="0" applyFont="1" applyFill="1" applyBorder="1" applyAlignment="1" applyProtection="1">
      <alignment horizontal="right"/>
      <protection locked="0"/>
    </xf>
    <xf numFmtId="2" fontId="0" fillId="0" borderId="0" xfId="0" applyNumberFormat="1" applyAlignment="1">
      <alignment wrapText="1"/>
    </xf>
    <xf numFmtId="169" fontId="7" fillId="31" borderId="46" xfId="1814" applyNumberFormat="1" applyFont="1" applyFill="1" applyBorder="1" applyProtection="1">
      <protection locked="0"/>
    </xf>
    <xf numFmtId="0" fontId="7" fillId="31" borderId="0" xfId="0" applyFont="1" applyFill="1" applyBorder="1" applyAlignment="1" applyProtection="1">
      <alignment horizontal="right"/>
      <protection locked="0"/>
    </xf>
    <xf numFmtId="0" fontId="6" fillId="31" borderId="0" xfId="0" applyFont="1" applyFill="1" applyAlignment="1" applyProtection="1">
      <alignment horizontal="right"/>
      <protection locked="0"/>
    </xf>
    <xf numFmtId="0" fontId="6" fillId="84" borderId="0" xfId="0" applyFont="1" applyFill="1" applyAlignment="1" applyProtection="1">
      <alignment horizontal="right"/>
      <protection locked="0"/>
    </xf>
    <xf numFmtId="0" fontId="6" fillId="31" borderId="0" xfId="0" applyFont="1" applyFill="1" applyProtection="1">
      <protection locked="0"/>
    </xf>
    <xf numFmtId="0" fontId="6" fillId="84" borderId="0" xfId="0" applyFont="1" applyFill="1" applyProtection="1">
      <protection locked="0"/>
    </xf>
    <xf numFmtId="169" fontId="7" fillId="84" borderId="46" xfId="1814" applyNumberFormat="1" applyFont="1" applyFill="1" applyBorder="1" applyProtection="1">
      <protection locked="0"/>
    </xf>
    <xf numFmtId="0" fontId="93" fillId="8" borderId="0" xfId="0" applyFont="1" applyFill="1" applyBorder="1"/>
    <xf numFmtId="0" fontId="93" fillId="2" borderId="83" xfId="0" applyFont="1" applyFill="1" applyBorder="1"/>
    <xf numFmtId="167" fontId="94" fillId="2" borderId="10" xfId="0" applyNumberFormat="1" applyFont="1" applyFill="1" applyBorder="1" applyAlignment="1">
      <alignment horizontal="left" vertical="center"/>
    </xf>
    <xf numFmtId="167" fontId="18" fillId="2" borderId="10" xfId="0" applyNumberFormat="1" applyFont="1" applyFill="1" applyBorder="1" applyAlignment="1">
      <alignment horizontal="left" vertical="center"/>
    </xf>
    <xf numFmtId="167" fontId="93" fillId="2" borderId="10" xfId="0" applyNumberFormat="1" applyFont="1" applyFill="1" applyBorder="1" applyAlignment="1">
      <alignment horizontal="left" vertical="center"/>
    </xf>
    <xf numFmtId="2" fontId="94" fillId="2" borderId="84" xfId="0" applyNumberFormat="1" applyFont="1" applyFill="1" applyBorder="1" applyAlignment="1">
      <alignment horizontal="left" vertical="center"/>
    </xf>
    <xf numFmtId="1" fontId="6" fillId="66" borderId="46" xfId="0" applyNumberFormat="1" applyFont="1" applyFill="1" applyBorder="1" applyProtection="1">
      <protection locked="0"/>
    </xf>
    <xf numFmtId="3" fontId="7" fillId="68" borderId="46" xfId="0" applyNumberFormat="1" applyFont="1" applyFill="1" applyBorder="1" applyProtection="1">
      <protection locked="0"/>
    </xf>
    <xf numFmtId="3" fontId="7" fillId="67" borderId="0" xfId="0" applyNumberFormat="1" applyFont="1" applyFill="1" applyBorder="1" applyProtection="1">
      <protection locked="0"/>
    </xf>
    <xf numFmtId="37" fontId="6" fillId="2" borderId="0" xfId="1814" applyNumberFormat="1" applyFont="1" applyFill="1" applyBorder="1" applyAlignment="1" applyProtection="1">
      <alignment horizontal="right"/>
      <protection locked="0"/>
    </xf>
    <xf numFmtId="37" fontId="174" fillId="2" borderId="0" xfId="1814" applyNumberFormat="1" applyFont="1" applyFill="1" applyBorder="1" applyAlignment="1" applyProtection="1">
      <alignment horizontal="right"/>
      <protection locked="0"/>
    </xf>
    <xf numFmtId="37" fontId="7" fillId="2" borderId="0" xfId="1814" applyNumberFormat="1" applyFont="1" applyFill="1" applyBorder="1" applyAlignment="1" applyProtection="1">
      <alignment horizontal="right"/>
      <protection locked="0"/>
    </xf>
    <xf numFmtId="171" fontId="6" fillId="2" borderId="0" xfId="1407" applyNumberFormat="1" applyFont="1" applyFill="1" applyBorder="1" applyAlignment="1" applyProtection="1">
      <alignment horizontal="right"/>
      <protection locked="0"/>
    </xf>
    <xf numFmtId="171" fontId="7" fillId="2" borderId="0" xfId="1407" applyNumberFormat="1" applyFont="1" applyFill="1" applyBorder="1" applyProtection="1">
      <protection locked="0"/>
    </xf>
    <xf numFmtId="0" fontId="7" fillId="13" borderId="0" xfId="0" applyFont="1" applyFill="1" applyProtection="1">
      <protection locked="0"/>
    </xf>
    <xf numFmtId="0" fontId="7" fillId="13" borderId="0" xfId="0" applyFont="1" applyFill="1" applyAlignment="1" applyProtection="1">
      <alignment horizontal="left"/>
      <protection locked="0"/>
    </xf>
    <xf numFmtId="0" fontId="53" fillId="2" borderId="0" xfId="9692" applyFont="1" applyFill="1" applyBorder="1"/>
    <xf numFmtId="0" fontId="53" fillId="85" borderId="0" xfId="9692" applyFont="1" applyFill="1" applyBorder="1"/>
    <xf numFmtId="0" fontId="53" fillId="85" borderId="0" xfId="0" applyFont="1" applyFill="1" applyBorder="1"/>
    <xf numFmtId="0" fontId="4" fillId="85" borderId="0" xfId="9692" applyFill="1"/>
    <xf numFmtId="0" fontId="4" fillId="2" borderId="0" xfId="9692" applyFill="1"/>
    <xf numFmtId="1" fontId="53" fillId="85" borderId="0" xfId="9692" applyNumberFormat="1" applyFont="1" applyFill="1" applyBorder="1"/>
    <xf numFmtId="1" fontId="53" fillId="2" borderId="0" xfId="9692" applyNumberFormat="1" applyFont="1" applyFill="1" applyBorder="1"/>
    <xf numFmtId="1" fontId="53" fillId="85" borderId="0" xfId="0" applyNumberFormat="1" applyFont="1" applyFill="1" applyBorder="1"/>
    <xf numFmtId="2" fontId="53" fillId="85" borderId="0" xfId="9692" applyNumberFormat="1" applyFont="1" applyFill="1" applyBorder="1"/>
    <xf numFmtId="2" fontId="53" fillId="2" borderId="0" xfId="9692" applyNumberFormat="1" applyFont="1" applyFill="1" applyBorder="1"/>
    <xf numFmtId="2" fontId="53" fillId="85" borderId="0" xfId="0" applyNumberFormat="1" applyFont="1" applyFill="1" applyBorder="1"/>
    <xf numFmtId="0" fontId="52" fillId="2" borderId="0" xfId="9692" applyFont="1" applyFill="1" applyBorder="1"/>
    <xf numFmtId="0" fontId="175" fillId="2" borderId="0" xfId="9692" applyFont="1" applyFill="1" applyBorder="1"/>
    <xf numFmtId="0" fontId="140" fillId="70" borderId="78" xfId="9691" applyFont="1" applyFill="1"/>
    <xf numFmtId="0" fontId="34" fillId="0" borderId="79" xfId="1815" applyFont="1" applyBorder="1"/>
    <xf numFmtId="0" fontId="34" fillId="0" borderId="80" xfId="1815" applyFont="1" applyBorder="1"/>
    <xf numFmtId="0" fontId="34" fillId="0" borderId="81" xfId="1815" applyFont="1" applyBorder="1"/>
    <xf numFmtId="0" fontId="0" fillId="0" borderId="0" xfId="1815" applyFont="1" applyBorder="1"/>
    <xf numFmtId="0" fontId="34" fillId="0" borderId="80" xfId="1815" applyFont="1" applyFill="1" applyBorder="1"/>
    <xf numFmtId="0" fontId="57" fillId="12" borderId="19" xfId="0" applyNumberFormat="1" applyFont="1" applyFill="1" applyBorder="1" applyAlignment="1">
      <alignment horizontal="center" vertical="center" wrapText="1"/>
    </xf>
    <xf numFmtId="43" fontId="37" fillId="11" borderId="19" xfId="0" applyNumberFormat="1" applyFont="1" applyFill="1" applyBorder="1" applyAlignment="1">
      <alignment horizontal="center" vertical="center"/>
    </xf>
    <xf numFmtId="0" fontId="36" fillId="8" borderId="19" xfId="0" applyFont="1" applyFill="1" applyBorder="1" applyAlignment="1">
      <alignment horizontal="center" vertical="center" wrapText="1"/>
    </xf>
    <xf numFmtId="1" fontId="4" fillId="2" borderId="0" xfId="1815" applyNumberFormat="1" applyFill="1" applyBorder="1" applyAlignment="1">
      <alignment horizontal="center"/>
    </xf>
    <xf numFmtId="167" fontId="4" fillId="2" borderId="0" xfId="1815" applyNumberFormat="1" applyFill="1" applyBorder="1" applyAlignment="1">
      <alignment horizontal="center"/>
    </xf>
    <xf numFmtId="0" fontId="172" fillId="2" borderId="0" xfId="0" applyFont="1" applyFill="1" applyBorder="1" applyAlignment="1" applyProtection="1">
      <alignment horizontal="left" vertical="center"/>
      <protection locked="0"/>
    </xf>
    <xf numFmtId="0" fontId="7" fillId="2" borderId="0" xfId="0" applyFont="1" applyFill="1" applyBorder="1" applyAlignment="1" applyProtection="1">
      <alignment horizontal="left" vertical="top" wrapText="1"/>
      <protection locked="0"/>
    </xf>
    <xf numFmtId="165" fontId="0" fillId="32" borderId="0" xfId="0" applyNumberFormat="1" applyFill="1"/>
    <xf numFmtId="1" fontId="4" fillId="0" borderId="0" xfId="1815" applyNumberFormat="1"/>
    <xf numFmtId="0" fontId="177" fillId="0" borderId="0" xfId="0" applyFont="1"/>
    <xf numFmtId="0" fontId="56" fillId="0" borderId="0" xfId="0" applyFont="1" applyFill="1" applyBorder="1" applyAlignment="1">
      <alignment horizontal="center" vertical="center"/>
    </xf>
    <xf numFmtId="0" fontId="56" fillId="0" borderId="0" xfId="0" applyFont="1" applyFill="1" applyBorder="1" applyAlignment="1">
      <alignment vertical="center"/>
    </xf>
    <xf numFmtId="0" fontId="56" fillId="0" borderId="19" xfId="0" applyFont="1" applyFill="1" applyBorder="1" applyAlignment="1">
      <alignment horizontal="center" vertical="center"/>
    </xf>
    <xf numFmtId="0" fontId="56" fillId="0" borderId="0" xfId="1819" applyFont="1" applyFill="1" applyBorder="1" applyAlignment="1">
      <alignment horizontal="center" vertical="center"/>
    </xf>
    <xf numFmtId="0" fontId="56" fillId="0" borderId="19" xfId="0" applyFont="1" applyFill="1" applyBorder="1" applyAlignment="1">
      <alignment vertical="center"/>
    </xf>
    <xf numFmtId="0" fontId="56" fillId="0" borderId="19" xfId="1819" applyFont="1" applyFill="1" applyBorder="1" applyAlignment="1">
      <alignment vertical="center"/>
    </xf>
    <xf numFmtId="0" fontId="4" fillId="2" borderId="0" xfId="0" applyFont="1" applyFill="1" applyBorder="1" applyAlignment="1">
      <alignment horizontal="center" vertical="center" wrapText="1"/>
    </xf>
    <xf numFmtId="168" fontId="36" fillId="8" borderId="19" xfId="140" applyNumberFormat="1" applyFont="1" applyFill="1" applyBorder="1" applyAlignment="1">
      <alignment horizontal="center" vertical="center" wrapText="1"/>
    </xf>
    <xf numFmtId="0" fontId="4" fillId="2" borderId="19" xfId="0" applyNumberFormat="1" applyFont="1" applyFill="1" applyBorder="1" applyAlignment="1">
      <alignment horizontal="center" vertical="center" wrapText="1"/>
    </xf>
    <xf numFmtId="0" fontId="0" fillId="0" borderId="0" xfId="0"/>
    <xf numFmtId="0" fontId="0" fillId="2" borderId="0" xfId="0" applyFill="1"/>
    <xf numFmtId="0" fontId="0" fillId="0" borderId="66" xfId="0" applyFill="1" applyBorder="1"/>
    <xf numFmtId="0" fontId="0" fillId="0" borderId="67" xfId="0" applyFill="1" applyBorder="1"/>
    <xf numFmtId="0" fontId="0" fillId="0" borderId="0" xfId="0" applyFill="1" applyBorder="1"/>
    <xf numFmtId="0" fontId="0" fillId="0" borderId="10" xfId="0" applyFill="1" applyBorder="1"/>
    <xf numFmtId="0" fontId="0" fillId="2" borderId="59" xfId="0" applyFill="1" applyBorder="1"/>
    <xf numFmtId="0" fontId="0" fillId="0" borderId="3" xfId="0" applyFill="1" applyBorder="1"/>
    <xf numFmtId="0" fontId="0" fillId="0" borderId="18" xfId="0" applyFill="1" applyBorder="1"/>
    <xf numFmtId="0" fontId="35" fillId="0" borderId="46" xfId="0" applyFont="1" applyFill="1" applyBorder="1" applyAlignment="1">
      <alignment horizontal="center"/>
    </xf>
    <xf numFmtId="0" fontId="35" fillId="0" borderId="0" xfId="0" applyFont="1" applyFill="1" applyBorder="1" applyAlignment="1">
      <alignment horizontal="left"/>
    </xf>
    <xf numFmtId="0" fontId="178" fillId="2" borderId="63" xfId="0" applyFont="1" applyFill="1" applyBorder="1" applyAlignment="1">
      <alignment vertical="top" wrapText="1"/>
    </xf>
    <xf numFmtId="0" fontId="0" fillId="2" borderId="69" xfId="0" applyFill="1" applyBorder="1"/>
    <xf numFmtId="0" fontId="0" fillId="2" borderId="70" xfId="0" applyFill="1" applyBorder="1"/>
    <xf numFmtId="0" fontId="34" fillId="2" borderId="66" xfId="0" applyFont="1" applyFill="1" applyBorder="1"/>
    <xf numFmtId="0" fontId="0" fillId="2" borderId="46" xfId="0" applyFill="1" applyBorder="1"/>
    <xf numFmtId="0" fontId="0" fillId="2" borderId="0" xfId="0" applyFill="1" applyBorder="1" applyAlignment="1">
      <alignment horizontal="left" indent="2"/>
    </xf>
    <xf numFmtId="0" fontId="34" fillId="2" borderId="0" xfId="0" applyFont="1" applyFill="1" applyBorder="1"/>
    <xf numFmtId="0" fontId="0" fillId="2" borderId="3" xfId="0" applyFill="1" applyBorder="1" applyAlignment="1">
      <alignment horizontal="left" indent="2"/>
    </xf>
    <xf numFmtId="0" fontId="0" fillId="0" borderId="59" xfId="0" applyFill="1" applyBorder="1" applyAlignment="1">
      <alignment horizontal="center"/>
    </xf>
    <xf numFmtId="0" fontId="35" fillId="15" borderId="0" xfId="0" applyFont="1" applyFill="1" applyBorder="1" applyAlignment="1">
      <alignment horizontal="left"/>
    </xf>
    <xf numFmtId="0" fontId="33" fillId="2" borderId="0" xfId="0" applyFont="1" applyFill="1" applyAlignment="1">
      <alignment horizontal="center"/>
    </xf>
    <xf numFmtId="0" fontId="33" fillId="0" borderId="68" xfId="0" applyFont="1" applyBorder="1" applyAlignment="1">
      <alignment horizontal="center" vertical="top" textRotation="45" wrapText="1"/>
    </xf>
    <xf numFmtId="2" fontId="0" fillId="0" borderId="3" xfId="0" applyNumberFormat="1" applyFill="1" applyBorder="1" applyAlignment="1">
      <alignment horizontal="right"/>
    </xf>
    <xf numFmtId="0" fontId="179" fillId="89" borderId="78" xfId="0" applyFont="1" applyFill="1" applyBorder="1" applyAlignment="1">
      <alignment horizontal="center" vertical="top" textRotation="45" wrapText="1"/>
    </xf>
    <xf numFmtId="0" fontId="179" fillId="89" borderId="68" xfId="0" applyFont="1" applyFill="1" applyBorder="1" applyAlignment="1">
      <alignment horizontal="center" vertical="top" textRotation="45" wrapText="1"/>
    </xf>
    <xf numFmtId="167" fontId="0" fillId="2" borderId="0" xfId="0" applyNumberFormat="1" applyFill="1"/>
    <xf numFmtId="2" fontId="33" fillId="0" borderId="68" xfId="0" applyNumberFormat="1" applyFont="1" applyBorder="1" applyAlignment="1">
      <alignment horizontal="center" vertical="top" textRotation="45" wrapText="1"/>
    </xf>
    <xf numFmtId="2" fontId="34" fillId="0" borderId="0" xfId="0" applyNumberFormat="1" applyFont="1" applyFill="1" applyBorder="1"/>
    <xf numFmtId="0" fontId="0" fillId="90" borderId="0" xfId="0" applyFill="1" applyBorder="1"/>
    <xf numFmtId="0" fontId="53" fillId="2" borderId="0" xfId="0" applyFont="1" applyFill="1" applyBorder="1"/>
    <xf numFmtId="0" fontId="53" fillId="0" borderId="0" xfId="0" applyFont="1" applyFill="1" applyBorder="1"/>
    <xf numFmtId="0" fontId="53" fillId="31" borderId="0" xfId="0" applyFont="1" applyFill="1" applyBorder="1"/>
    <xf numFmtId="0" fontId="0" fillId="2" borderId="0" xfId="0" applyFill="1" applyAlignment="1">
      <alignment horizontal="left"/>
    </xf>
    <xf numFmtId="0" fontId="34" fillId="2" borderId="0" xfId="0" applyFont="1" applyFill="1" applyBorder="1" applyAlignment="1">
      <alignment horizontal="left"/>
    </xf>
    <xf numFmtId="1" fontId="53" fillId="0" borderId="0" xfId="0" applyNumberFormat="1" applyFont="1" applyFill="1" applyBorder="1"/>
    <xf numFmtId="2" fontId="35" fillId="31" borderId="0" xfId="0" applyNumberFormat="1" applyFont="1" applyFill="1" applyBorder="1" applyAlignment="1">
      <alignment horizontal="right"/>
    </xf>
    <xf numFmtId="2" fontId="0" fillId="2" borderId="0" xfId="0" applyNumberFormat="1" applyFill="1"/>
    <xf numFmtId="2" fontId="0" fillId="0" borderId="0" xfId="0" applyNumberFormat="1" applyFill="1" applyBorder="1" applyAlignment="1">
      <alignment horizontal="left" indent="3"/>
    </xf>
    <xf numFmtId="0" fontId="179" fillId="0" borderId="78" xfId="0" applyFont="1" applyBorder="1" applyAlignment="1">
      <alignment horizontal="center" vertical="top" textRotation="45" wrapText="1"/>
    </xf>
    <xf numFmtId="0" fontId="0" fillId="2" borderId="67" xfId="0" applyFill="1" applyBorder="1"/>
    <xf numFmtId="0" fontId="53" fillId="2" borderId="66" xfId="0" applyFont="1" applyFill="1" applyBorder="1"/>
    <xf numFmtId="0" fontId="0" fillId="0" borderId="46" xfId="0" applyFill="1" applyBorder="1" applyAlignment="1">
      <alignment horizontal="center"/>
    </xf>
    <xf numFmtId="0" fontId="0" fillId="0" borderId="0" xfId="0" applyFill="1"/>
    <xf numFmtId="0" fontId="0" fillId="2" borderId="60" xfId="0" applyFill="1" applyBorder="1" applyAlignment="1">
      <alignment wrapText="1"/>
    </xf>
    <xf numFmtId="0" fontId="34" fillId="2" borderId="66" xfId="0" applyFont="1" applyFill="1" applyBorder="1" applyAlignment="1">
      <alignment wrapText="1"/>
    </xf>
    <xf numFmtId="0" fontId="0" fillId="2" borderId="46" xfId="0" applyFill="1" applyBorder="1" applyAlignment="1">
      <alignment wrapText="1"/>
    </xf>
    <xf numFmtId="0" fontId="34" fillId="2" borderId="0" xfId="0" applyFont="1" applyFill="1" applyBorder="1" applyAlignment="1">
      <alignment wrapText="1"/>
    </xf>
    <xf numFmtId="0" fontId="0" fillId="2" borderId="59" xfId="0" applyFill="1" applyBorder="1" applyAlignment="1">
      <alignment wrapText="1"/>
    </xf>
    <xf numFmtId="0" fontId="0" fillId="2" borderId="46"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59" xfId="0" applyFill="1" applyBorder="1" applyAlignment="1">
      <alignment horizontal="center" vertical="center" wrapText="1"/>
    </xf>
    <xf numFmtId="0" fontId="0" fillId="2" borderId="3" xfId="0" applyFill="1" applyBorder="1" applyAlignment="1">
      <alignment horizontal="center" vertical="center" wrapText="1"/>
    </xf>
    <xf numFmtId="0" fontId="0" fillId="2" borderId="18" xfId="0" applyFill="1" applyBorder="1" applyAlignment="1">
      <alignment horizontal="center" vertical="center" wrapText="1"/>
    </xf>
    <xf numFmtId="0" fontId="0" fillId="87" borderId="66" xfId="0" applyFill="1" applyBorder="1" applyAlignment="1">
      <alignment wrapText="1"/>
    </xf>
    <xf numFmtId="0" fontId="0" fillId="88" borderId="67" xfId="0" applyFill="1" applyBorder="1" applyAlignment="1">
      <alignment wrapText="1"/>
    </xf>
    <xf numFmtId="0" fontId="178" fillId="2" borderId="59" xfId="0" applyFont="1" applyFill="1" applyBorder="1" applyAlignment="1">
      <alignment horizontal="center" vertical="center" wrapText="1"/>
    </xf>
    <xf numFmtId="0" fontId="34" fillId="2" borderId="3" xfId="0" applyFont="1" applyFill="1" applyBorder="1"/>
    <xf numFmtId="0" fontId="0" fillId="2" borderId="3" xfId="0" applyFill="1" applyBorder="1" applyAlignment="1">
      <alignment horizontal="center" vertical="center"/>
    </xf>
    <xf numFmtId="0" fontId="0" fillId="2" borderId="18" xfId="0" applyFill="1" applyBorder="1" applyAlignment="1">
      <alignment horizontal="center" vertical="center"/>
    </xf>
    <xf numFmtId="0" fontId="0" fillId="86" borderId="60" xfId="0" applyFill="1" applyBorder="1" applyAlignment="1">
      <alignment wrapText="1"/>
    </xf>
    <xf numFmtId="0" fontId="178" fillId="2" borderId="60" xfId="0" applyFont="1" applyFill="1" applyBorder="1" applyAlignment="1">
      <alignment vertical="top" wrapText="1"/>
    </xf>
    <xf numFmtId="0" fontId="178" fillId="2" borderId="66" xfId="0" applyFont="1" applyFill="1" applyBorder="1" applyAlignment="1">
      <alignment wrapText="1"/>
    </xf>
    <xf numFmtId="0" fontId="0" fillId="0" borderId="66" xfId="0" applyFill="1" applyBorder="1"/>
    <xf numFmtId="0" fontId="0" fillId="0" borderId="0" xfId="0" applyFill="1" applyBorder="1"/>
    <xf numFmtId="0" fontId="0" fillId="0" borderId="3" xfId="0" applyFill="1" applyBorder="1"/>
    <xf numFmtId="0" fontId="35" fillId="0" borderId="60" xfId="0" applyFont="1" applyFill="1" applyBorder="1" applyAlignment="1">
      <alignment horizontal="center"/>
    </xf>
    <xf numFmtId="0" fontId="35" fillId="0" borderId="66" xfId="0" applyFont="1" applyFill="1" applyBorder="1" applyAlignment="1">
      <alignment horizontal="left"/>
    </xf>
    <xf numFmtId="0" fontId="35" fillId="0" borderId="46" xfId="0" applyFont="1" applyFill="1" applyBorder="1" applyAlignment="1">
      <alignment horizontal="center"/>
    </xf>
    <xf numFmtId="0" fontId="35" fillId="0" borderId="0" xfId="0" applyFont="1" applyFill="1" applyBorder="1" applyAlignment="1">
      <alignment horizontal="left"/>
    </xf>
    <xf numFmtId="0" fontId="33" fillId="2" borderId="0" xfId="0" applyFont="1" applyFill="1" applyAlignment="1">
      <alignment horizontal="center"/>
    </xf>
    <xf numFmtId="0" fontId="179" fillId="0" borderId="68" xfId="0" applyFont="1" applyBorder="1" applyAlignment="1">
      <alignment horizontal="center" vertical="top" textRotation="45" wrapText="1"/>
    </xf>
    <xf numFmtId="2" fontId="35" fillId="0" borderId="66" xfId="0" applyNumberFormat="1" applyFont="1" applyFill="1" applyBorder="1" applyAlignment="1">
      <alignment horizontal="right"/>
    </xf>
    <xf numFmtId="2" fontId="35" fillId="0" borderId="0" xfId="0" applyNumberFormat="1" applyFont="1" applyFill="1" applyBorder="1" applyAlignment="1">
      <alignment horizontal="right"/>
    </xf>
    <xf numFmtId="2" fontId="33" fillId="0" borderId="68" xfId="0" applyNumberFormat="1" applyFont="1" applyBorder="1" applyAlignment="1">
      <alignment horizontal="center" vertical="top" textRotation="45" wrapText="1"/>
    </xf>
    <xf numFmtId="0" fontId="35" fillId="2" borderId="0" xfId="0" applyFont="1" applyFill="1" applyBorder="1" applyAlignment="1">
      <alignment horizontal="left"/>
    </xf>
    <xf numFmtId="0" fontId="0" fillId="91" borderId="0" xfId="0" applyFill="1" applyBorder="1"/>
    <xf numFmtId="165" fontId="35" fillId="28" borderId="0" xfId="1816" applyNumberFormat="1" applyFont="1" applyFill="1" applyBorder="1" applyAlignment="1">
      <alignment horizontal="right" vertical="center"/>
    </xf>
    <xf numFmtId="0" fontId="179" fillId="0" borderId="68" xfId="0" applyFont="1" applyFill="1" applyBorder="1" applyAlignment="1">
      <alignment horizontal="center" vertical="top" textRotation="45" wrapText="1"/>
    </xf>
    <xf numFmtId="0" fontId="0" fillId="67" borderId="0" xfId="0" applyFill="1" applyBorder="1"/>
    <xf numFmtId="0" fontId="35" fillId="67" borderId="0" xfId="0" applyFont="1" applyFill="1" applyBorder="1" applyAlignment="1">
      <alignment horizontal="left"/>
    </xf>
    <xf numFmtId="2" fontId="35" fillId="67" borderId="0" xfId="0" applyNumberFormat="1" applyFont="1" applyFill="1" applyBorder="1" applyAlignment="1">
      <alignment horizontal="right"/>
    </xf>
    <xf numFmtId="0" fontId="35" fillId="32" borderId="0" xfId="0" applyFont="1" applyFill="1" applyBorder="1" applyAlignment="1">
      <alignment horizontal="left"/>
    </xf>
    <xf numFmtId="165" fontId="35" fillId="33" borderId="0" xfId="1816" applyNumberFormat="1" applyFont="1" applyFill="1" applyBorder="1" applyAlignment="1">
      <alignment horizontal="right" vertical="center"/>
    </xf>
    <xf numFmtId="0" fontId="0" fillId="32" borderId="0" xfId="0" applyFill="1" applyBorder="1"/>
    <xf numFmtId="3" fontId="4" fillId="34" borderId="0" xfId="1815" applyNumberFormat="1" applyFill="1"/>
    <xf numFmtId="0" fontId="36" fillId="2" borderId="0" xfId="1819" applyNumberFormat="1" applyFont="1" applyFill="1" applyBorder="1" applyAlignment="1">
      <alignment horizontal="center" vertical="center" wrapText="1"/>
    </xf>
    <xf numFmtId="0" fontId="36" fillId="2" borderId="0" xfId="1819" applyNumberFormat="1" applyFont="1" applyFill="1" applyBorder="1" applyAlignment="1">
      <alignment horizontal="center" vertical="center"/>
    </xf>
    <xf numFmtId="0" fontId="35" fillId="32" borderId="0" xfId="1819" applyFont="1" applyFill="1" applyBorder="1" applyAlignment="1">
      <alignment horizontal="center" vertical="center"/>
    </xf>
    <xf numFmtId="0" fontId="35" fillId="2" borderId="0" xfId="1819" applyFont="1" applyFill="1" applyBorder="1" applyAlignment="1">
      <alignment horizontal="center" vertical="center"/>
    </xf>
    <xf numFmtId="0" fontId="36" fillId="32" borderId="46" xfId="1819" applyFont="1" applyFill="1" applyBorder="1" applyAlignment="1">
      <alignment horizontal="center" vertical="center"/>
    </xf>
    <xf numFmtId="0" fontId="35" fillId="32" borderId="10" xfId="1819" applyFont="1" applyFill="1" applyBorder="1" applyAlignment="1">
      <alignment horizontal="center" vertical="center"/>
    </xf>
    <xf numFmtId="0" fontId="36" fillId="2" borderId="46" xfId="1819" applyFont="1" applyFill="1" applyBorder="1" applyAlignment="1">
      <alignment horizontal="center" vertical="center"/>
    </xf>
    <xf numFmtId="0" fontId="35" fillId="2" borderId="10" xfId="1819" applyFont="1" applyFill="1" applyBorder="1" applyAlignment="1">
      <alignment horizontal="center" vertical="center"/>
    </xf>
    <xf numFmtId="0" fontId="35" fillId="2" borderId="46" xfId="1819" applyNumberFormat="1" applyFont="1" applyFill="1" applyBorder="1" applyAlignment="1">
      <alignment horizontal="center" vertical="center"/>
    </xf>
    <xf numFmtId="0" fontId="35" fillId="2" borderId="0" xfId="1819" applyNumberFormat="1" applyFont="1" applyFill="1" applyBorder="1" applyAlignment="1">
      <alignment horizontal="center" vertical="center"/>
    </xf>
    <xf numFmtId="0" fontId="36" fillId="2" borderId="10" xfId="1819" applyNumberFormat="1" applyFont="1" applyFill="1" applyBorder="1" applyAlignment="1">
      <alignment horizontal="center" vertical="center"/>
    </xf>
    <xf numFmtId="41" fontId="35" fillId="2" borderId="0" xfId="1819" applyNumberFormat="1" applyFont="1" applyFill="1" applyBorder="1" applyAlignment="1">
      <alignment horizontal="center" vertical="center"/>
    </xf>
    <xf numFmtId="0" fontId="35" fillId="2" borderId="46" xfId="1819" applyFont="1" applyFill="1" applyBorder="1" applyAlignment="1">
      <alignment horizontal="center" vertical="center"/>
    </xf>
    <xf numFmtId="2" fontId="35" fillId="28" borderId="0" xfId="1816" applyNumberFormat="1" applyFont="1" applyFill="1" applyBorder="1" applyAlignment="1">
      <alignment horizontal="center" vertical="center"/>
    </xf>
    <xf numFmtId="0" fontId="35" fillId="28" borderId="0" xfId="1816" applyNumberFormat="1" applyFont="1" applyFill="1" applyBorder="1" applyAlignment="1">
      <alignment horizontal="center" vertical="center"/>
    </xf>
    <xf numFmtId="41" fontId="35" fillId="28" borderId="0" xfId="1816" applyNumberFormat="1" applyFont="1" applyFill="1" applyBorder="1" applyAlignment="1">
      <alignment horizontal="center" vertical="center"/>
    </xf>
    <xf numFmtId="41" fontId="35" fillId="28" borderId="10" xfId="1816" applyNumberFormat="1" applyFont="1" applyFill="1" applyBorder="1" applyAlignment="1">
      <alignment horizontal="center" vertical="center"/>
    </xf>
    <xf numFmtId="2" fontId="35" fillId="28" borderId="10" xfId="1816" applyNumberFormat="1" applyFont="1" applyFill="1" applyBorder="1" applyAlignment="1">
      <alignment horizontal="center" vertical="center"/>
    </xf>
    <xf numFmtId="165" fontId="35" fillId="28" borderId="0" xfId="1816" applyNumberFormat="1" applyFont="1" applyFill="1" applyBorder="1" applyAlignment="1">
      <alignment horizontal="center" vertical="center"/>
    </xf>
    <xf numFmtId="165" fontId="35" fillId="28" borderId="10" xfId="1816" applyNumberFormat="1" applyFont="1" applyFill="1" applyBorder="1" applyAlignment="1">
      <alignment horizontal="center" vertical="center"/>
    </xf>
    <xf numFmtId="1" fontId="35" fillId="28" borderId="0" xfId="1816" applyNumberFormat="1" applyFont="1" applyFill="1" applyBorder="1" applyAlignment="1">
      <alignment horizontal="center" vertical="center"/>
    </xf>
    <xf numFmtId="1" fontId="35" fillId="28" borderId="10" xfId="1816" applyNumberFormat="1" applyFont="1" applyFill="1" applyBorder="1" applyAlignment="1">
      <alignment horizontal="center" vertical="center"/>
    </xf>
    <xf numFmtId="43" fontId="35" fillId="2" borderId="0" xfId="1819" applyNumberFormat="1" applyFont="1" applyFill="1" applyBorder="1" applyAlignment="1">
      <alignment horizontal="center" vertical="center"/>
    </xf>
    <xf numFmtId="0" fontId="15" fillId="4" borderId="66" xfId="284" applyFont="1" applyBorder="1" applyAlignment="1" applyProtection="1">
      <alignment vertical="center" textRotation="90"/>
      <protection locked="0"/>
    </xf>
    <xf numFmtId="0" fontId="38" fillId="28" borderId="78" xfId="9655" applyFont="1" applyFill="1" applyBorder="1"/>
    <xf numFmtId="165" fontId="47" fillId="23" borderId="69" xfId="286" applyNumberFormat="1" applyFont="1" applyFill="1" applyBorder="1" applyProtection="1">
      <protection locked="0"/>
    </xf>
    <xf numFmtId="165" fontId="38" fillId="28" borderId="78" xfId="9657" applyFont="1" applyFill="1" applyBorder="1"/>
    <xf numFmtId="165" fontId="38" fillId="17" borderId="78" xfId="290" applyFont="1" applyFill="1" applyBorder="1"/>
    <xf numFmtId="2" fontId="33" fillId="0" borderId="60" xfId="0" applyNumberFormat="1" applyFont="1" applyBorder="1" applyAlignment="1">
      <alignment horizontal="center" vertical="top" textRotation="45" wrapText="1"/>
    </xf>
    <xf numFmtId="2" fontId="34" fillId="0" borderId="66" xfId="0" applyNumberFormat="1" applyFont="1" applyFill="1" applyBorder="1"/>
    <xf numFmtId="2" fontId="34" fillId="0" borderId="3" xfId="0" applyNumberFormat="1" applyFont="1" applyFill="1" applyBorder="1"/>
    <xf numFmtId="2" fontId="0" fillId="0" borderId="0" xfId="0" applyNumberFormat="1" applyFill="1" applyBorder="1" applyAlignment="1">
      <alignment horizontal="right"/>
    </xf>
    <xf numFmtId="0" fontId="0" fillId="0" borderId="68" xfId="0" applyFill="1" applyBorder="1"/>
    <xf numFmtId="0" fontId="0" fillId="0" borderId="82" xfId="0" applyFill="1" applyBorder="1"/>
    <xf numFmtId="0" fontId="179" fillId="0" borderId="82" xfId="0" applyFont="1" applyBorder="1" applyAlignment="1">
      <alignment horizontal="center" vertical="top" textRotation="45" wrapText="1"/>
    </xf>
    <xf numFmtId="0" fontId="35" fillId="0" borderId="59" xfId="0" applyFont="1" applyFill="1" applyBorder="1" applyAlignment="1">
      <alignment horizontal="center"/>
    </xf>
    <xf numFmtId="0" fontId="35" fillId="0" borderId="3" xfId="0" applyFont="1" applyFill="1" applyBorder="1" applyAlignment="1">
      <alignment horizontal="left"/>
    </xf>
    <xf numFmtId="2" fontId="35" fillId="31" borderId="3" xfId="0" applyNumberFormat="1" applyFont="1" applyFill="1" applyBorder="1" applyAlignment="1">
      <alignment horizontal="right"/>
    </xf>
    <xf numFmtId="2" fontId="0" fillId="0" borderId="3" xfId="0" applyNumberFormat="1" applyFill="1" applyBorder="1" applyAlignment="1">
      <alignment horizontal="left" indent="3"/>
    </xf>
    <xf numFmtId="41" fontId="4" fillId="0" borderId="0" xfId="1815" applyNumberFormat="1"/>
    <xf numFmtId="0" fontId="4" fillId="2" borderId="19" xfId="0" applyNumberFormat="1" applyFont="1" applyFill="1" applyBorder="1" applyAlignment="1">
      <alignment horizontal="center" vertical="center" wrapText="1"/>
    </xf>
    <xf numFmtId="168" fontId="36" fillId="8" borderId="19" xfId="140" applyNumberFormat="1" applyFont="1" applyFill="1" applyBorder="1" applyAlignment="1">
      <alignment horizontal="center" vertical="center" wrapText="1"/>
    </xf>
    <xf numFmtId="0" fontId="4" fillId="2" borderId="0" xfId="0" applyFont="1" applyFill="1" applyBorder="1" applyAlignment="1">
      <alignment horizontal="center" vertical="center" wrapText="1"/>
    </xf>
    <xf numFmtId="0" fontId="36" fillId="13" borderId="46" xfId="10060" applyFont="1" applyFill="1" applyBorder="1" applyAlignment="1">
      <alignment horizontal="left" vertical="center"/>
    </xf>
    <xf numFmtId="0" fontId="36" fillId="13" borderId="0" xfId="10060" applyFont="1" applyFill="1" applyBorder="1" applyAlignment="1">
      <alignment horizontal="center" vertical="center"/>
    </xf>
    <xf numFmtId="2" fontId="36" fillId="13" borderId="0" xfId="10060" applyNumberFormat="1" applyFont="1" applyFill="1" applyBorder="1" applyAlignment="1">
      <alignment horizontal="center" vertical="center"/>
    </xf>
    <xf numFmtId="0" fontId="36" fillId="13" borderId="10" xfId="10060" applyFont="1" applyFill="1" applyBorder="1" applyAlignment="1">
      <alignment horizontal="center" vertical="center"/>
    </xf>
    <xf numFmtId="0" fontId="35" fillId="13" borderId="0" xfId="10060" applyFont="1" applyFill="1" applyBorder="1" applyAlignment="1">
      <alignment horizontal="center" vertical="center"/>
    </xf>
    <xf numFmtId="2" fontId="36" fillId="13" borderId="0" xfId="10060" applyNumberFormat="1" applyFont="1" applyFill="1" applyBorder="1" applyAlignment="1">
      <alignment horizontal="center" vertical="center" wrapText="1"/>
    </xf>
    <xf numFmtId="0" fontId="35" fillId="13" borderId="10" xfId="10060" applyFont="1" applyFill="1" applyBorder="1" applyAlignment="1">
      <alignment horizontal="center" vertical="center"/>
    </xf>
    <xf numFmtId="0" fontId="35" fillId="13" borderId="46" xfId="10060" applyNumberFormat="1" applyFont="1" applyFill="1" applyBorder="1" applyAlignment="1">
      <alignment horizontal="left" vertical="center"/>
    </xf>
    <xf numFmtId="0" fontId="35" fillId="13" borderId="0" xfId="10060" applyNumberFormat="1" applyFont="1" applyFill="1" applyBorder="1" applyAlignment="1">
      <alignment horizontal="center" vertical="center"/>
    </xf>
    <xf numFmtId="0" fontId="36" fillId="13" borderId="0" xfId="10060" applyNumberFormat="1" applyFont="1" applyFill="1" applyBorder="1" applyAlignment="1">
      <alignment horizontal="center" vertical="center"/>
    </xf>
    <xf numFmtId="0" fontId="36" fillId="13" borderId="10" xfId="10060" applyNumberFormat="1" applyFont="1" applyFill="1" applyBorder="1" applyAlignment="1">
      <alignment horizontal="center" vertical="center"/>
    </xf>
    <xf numFmtId="2" fontId="35" fillId="13" borderId="0" xfId="10060" applyNumberFormat="1" applyFont="1" applyFill="1" applyBorder="1" applyAlignment="1">
      <alignment horizontal="center" vertical="center"/>
    </xf>
    <xf numFmtId="41" fontId="35" fillId="13" borderId="0" xfId="10060" applyNumberFormat="1" applyFont="1" applyFill="1" applyBorder="1" applyAlignment="1">
      <alignment horizontal="center" vertical="center"/>
    </xf>
    <xf numFmtId="41" fontId="35" fillId="13" borderId="10" xfId="10060" applyNumberFormat="1" applyFont="1" applyFill="1" applyBorder="1" applyAlignment="1">
      <alignment horizontal="center" vertical="center"/>
    </xf>
    <xf numFmtId="0" fontId="35" fillId="13" borderId="46" xfId="10060" applyFont="1" applyFill="1" applyBorder="1" applyAlignment="1">
      <alignment horizontal="left" vertical="center"/>
    </xf>
    <xf numFmtId="2" fontId="35" fillId="13" borderId="10" xfId="10060" applyNumberFormat="1" applyFont="1" applyFill="1" applyBorder="1" applyAlignment="1">
      <alignment horizontal="center" vertical="center"/>
    </xf>
    <xf numFmtId="165" fontId="35" fillId="13" borderId="0" xfId="10060" applyNumberFormat="1" applyFont="1" applyFill="1" applyBorder="1" applyAlignment="1">
      <alignment horizontal="center" vertical="center"/>
    </xf>
    <xf numFmtId="165" fontId="35" fillId="13" borderId="10" xfId="10060" applyNumberFormat="1" applyFont="1" applyFill="1" applyBorder="1" applyAlignment="1">
      <alignment horizontal="center" vertical="center"/>
    </xf>
    <xf numFmtId="0" fontId="180" fillId="0" borderId="0" xfId="0" applyFont="1"/>
    <xf numFmtId="0" fontId="34" fillId="0" borderId="0" xfId="1815" applyFont="1" applyFill="1" applyBorder="1"/>
    <xf numFmtId="0" fontId="4" fillId="2" borderId="0" xfId="0" applyFont="1" applyFill="1" applyBorder="1" applyAlignment="1">
      <alignment horizontal="center" vertical="center" wrapText="1"/>
    </xf>
    <xf numFmtId="168" fontId="36" fillId="8" borderId="19" xfId="140" applyNumberFormat="1" applyFont="1" applyFill="1" applyBorder="1" applyAlignment="1">
      <alignment horizontal="center" vertical="center" wrapText="1"/>
    </xf>
    <xf numFmtId="0" fontId="4" fillId="2" borderId="19" xfId="0" applyNumberFormat="1" applyFont="1" applyFill="1" applyBorder="1" applyAlignment="1">
      <alignment horizontal="center" vertical="center" wrapText="1"/>
    </xf>
    <xf numFmtId="167" fontId="7" fillId="92" borderId="0" xfId="0" applyNumberFormat="1" applyFont="1" applyFill="1" applyAlignment="1" applyProtection="1">
      <alignment horizontal="right"/>
      <protection locked="0"/>
    </xf>
    <xf numFmtId="169" fontId="22" fillId="15" borderId="0" xfId="0" applyNumberFormat="1" applyFont="1" applyFill="1"/>
    <xf numFmtId="9" fontId="7" fillId="2" borderId="0" xfId="125" applyFont="1" applyFill="1" applyBorder="1" applyProtection="1">
      <protection locked="0"/>
    </xf>
    <xf numFmtId="0" fontId="0" fillId="15" borderId="0" xfId="0" applyFill="1" applyBorder="1" applyAlignment="1">
      <alignment horizontal="left" indent="2"/>
    </xf>
    <xf numFmtId="0" fontId="164" fillId="71" borderId="66" xfId="0" applyFont="1" applyFill="1" applyBorder="1" applyAlignment="1" applyProtection="1">
      <alignment horizontal="center" vertical="center" wrapText="1"/>
      <protection locked="0"/>
    </xf>
    <xf numFmtId="0" fontId="164" fillId="71" borderId="0" xfId="0" applyFont="1" applyFill="1" applyBorder="1" applyAlignment="1" applyProtection="1">
      <alignment horizontal="center" vertical="center" wrapText="1"/>
      <protection locked="0"/>
    </xf>
    <xf numFmtId="0" fontId="164" fillId="71" borderId="3" xfId="0" applyFont="1" applyFill="1" applyBorder="1" applyAlignment="1" applyProtection="1">
      <alignment horizontal="center" vertical="center" wrapText="1"/>
      <protection locked="0"/>
    </xf>
    <xf numFmtId="0" fontId="36" fillId="8" borderId="46" xfId="141" applyNumberFormat="1" applyFont="1" applyFill="1" applyBorder="1" applyAlignment="1">
      <alignment horizontal="center" vertical="center" wrapText="1"/>
    </xf>
    <xf numFmtId="0" fontId="4" fillId="2" borderId="0" xfId="0" applyFont="1" applyFill="1" applyBorder="1" applyAlignment="1">
      <alignment horizontal="center" vertical="center" wrapText="1"/>
    </xf>
    <xf numFmtId="168" fontId="36" fillId="8" borderId="19" xfId="140" applyNumberFormat="1" applyFont="1" applyFill="1" applyBorder="1" applyAlignment="1">
      <alignment horizontal="center" vertical="center" wrapText="1"/>
    </xf>
    <xf numFmtId="0" fontId="124" fillId="5" borderId="0" xfId="0" applyFont="1" applyFill="1" applyBorder="1" applyAlignment="1">
      <alignment horizontal="center" vertical="top" wrapText="1"/>
    </xf>
    <xf numFmtId="0" fontId="142" fillId="71" borderId="46" xfId="0" applyFont="1" applyFill="1" applyBorder="1" applyAlignment="1" applyProtection="1">
      <alignment horizontal="center" wrapText="1"/>
      <protection locked="0"/>
    </xf>
    <xf numFmtId="0" fontId="142" fillId="71" borderId="59" xfId="0" applyFont="1" applyFill="1" applyBorder="1" applyAlignment="1" applyProtection="1">
      <alignment horizontal="center" wrapText="1"/>
      <protection locked="0"/>
    </xf>
    <xf numFmtId="0" fontId="80" fillId="5" borderId="0" xfId="0" applyFont="1" applyFill="1" applyBorder="1" applyAlignment="1" applyProtection="1">
      <alignment horizontal="center" vertical="top" wrapText="1"/>
      <protection locked="0"/>
    </xf>
    <xf numFmtId="0" fontId="80" fillId="5" borderId="0" xfId="0" applyFont="1" applyFill="1" applyBorder="1" applyAlignment="1" applyProtection="1">
      <alignment horizontal="center" wrapText="1"/>
      <protection locked="0"/>
    </xf>
    <xf numFmtId="0" fontId="142" fillId="71" borderId="0" xfId="0" applyFont="1" applyFill="1" applyBorder="1" applyAlignment="1" applyProtection="1">
      <alignment horizontal="center" wrapText="1"/>
      <protection locked="0"/>
    </xf>
    <xf numFmtId="0" fontId="61" fillId="0" borderId="0" xfId="0" applyFont="1" applyAlignment="1" applyProtection="1">
      <alignment horizontal="left" vertical="top" wrapText="1"/>
      <protection locked="0"/>
    </xf>
    <xf numFmtId="0" fontId="94" fillId="2" borderId="0" xfId="0" applyFont="1" applyFill="1" applyBorder="1" applyAlignment="1">
      <alignment horizontal="left" vertical="top" wrapText="1"/>
    </xf>
    <xf numFmtId="0" fontId="89" fillId="33" borderId="30" xfId="0" applyFont="1" applyFill="1" applyBorder="1" applyAlignment="1" applyProtection="1">
      <alignment vertical="top"/>
      <protection locked="0"/>
    </xf>
    <xf numFmtId="0" fontId="89" fillId="33" borderId="12" xfId="0" applyFont="1" applyFill="1" applyBorder="1" applyAlignment="1" applyProtection="1">
      <alignment vertical="top"/>
      <protection locked="0"/>
    </xf>
    <xf numFmtId="0" fontId="89" fillId="33" borderId="28" xfId="0" applyFont="1" applyFill="1" applyBorder="1" applyAlignment="1" applyProtection="1">
      <alignment horizontal="center" wrapText="1"/>
      <protection locked="0"/>
    </xf>
    <xf numFmtId="0" fontId="89" fillId="33" borderId="0" xfId="0" applyFont="1" applyFill="1" applyBorder="1" applyAlignment="1" applyProtection="1">
      <alignment horizontal="center" wrapText="1"/>
      <protection locked="0"/>
    </xf>
    <xf numFmtId="0" fontId="89" fillId="33" borderId="39" xfId="0" applyFont="1" applyFill="1" applyBorder="1" applyAlignment="1" applyProtection="1">
      <alignment horizontal="center" wrapText="1"/>
      <protection locked="0"/>
    </xf>
    <xf numFmtId="0" fontId="89" fillId="33" borderId="40" xfId="0" applyFont="1" applyFill="1" applyBorder="1" applyAlignment="1" applyProtection="1">
      <alignment horizontal="center" wrapText="1"/>
      <protection locked="0"/>
    </xf>
    <xf numFmtId="0" fontId="89" fillId="33" borderId="30" xfId="0" applyFont="1" applyFill="1" applyBorder="1" applyAlignment="1" applyProtection="1">
      <alignment vertical="top" wrapText="1"/>
      <protection locked="0"/>
    </xf>
    <xf numFmtId="0" fontId="89" fillId="33" borderId="12" xfId="0" applyFont="1" applyFill="1" applyBorder="1" applyAlignment="1" applyProtection="1">
      <alignment vertical="top" wrapText="1"/>
      <protection locked="0"/>
    </xf>
    <xf numFmtId="0" fontId="89" fillId="33" borderId="28" xfId="0" applyFont="1" applyFill="1" applyBorder="1" applyAlignment="1" applyProtection="1">
      <alignment horizontal="left" wrapText="1"/>
      <protection locked="0"/>
    </xf>
    <xf numFmtId="0" fontId="89" fillId="33" borderId="0" xfId="0" applyFont="1" applyFill="1" applyBorder="1" applyAlignment="1" applyProtection="1">
      <alignment horizontal="left" wrapText="1"/>
      <protection locked="0"/>
    </xf>
    <xf numFmtId="0" fontId="89" fillId="33" borderId="39" xfId="0" applyFont="1" applyFill="1" applyBorder="1" applyAlignment="1" applyProtection="1">
      <alignment horizontal="left" wrapText="1"/>
      <protection locked="0"/>
    </xf>
    <xf numFmtId="0" fontId="89" fillId="33" borderId="40" xfId="0" applyFont="1" applyFill="1" applyBorder="1" applyAlignment="1" applyProtection="1">
      <alignment horizontal="left" wrapText="1"/>
      <protection locked="0"/>
    </xf>
    <xf numFmtId="0" fontId="6" fillId="2" borderId="66" xfId="0" applyNumberFormat="1" applyFont="1" applyFill="1" applyBorder="1" applyAlignment="1">
      <alignment horizontal="center" vertical="center" wrapText="1"/>
    </xf>
    <xf numFmtId="0" fontId="6" fillId="2" borderId="0" xfId="0" applyNumberFormat="1" applyFont="1" applyFill="1" applyBorder="1" applyAlignment="1">
      <alignment horizontal="center" vertical="center" wrapText="1"/>
    </xf>
    <xf numFmtId="0" fontId="34" fillId="5" borderId="22" xfId="0" applyFont="1" applyFill="1" applyBorder="1" applyAlignment="1">
      <alignment horizontal="left"/>
    </xf>
    <xf numFmtId="0" fontId="34" fillId="5" borderId="9" xfId="0" applyFont="1" applyFill="1" applyBorder="1" applyAlignment="1">
      <alignment horizontal="left"/>
    </xf>
    <xf numFmtId="0" fontId="34" fillId="5" borderId="23" xfId="0" applyFont="1" applyFill="1" applyBorder="1" applyAlignment="1">
      <alignment horizontal="left"/>
    </xf>
    <xf numFmtId="0" fontId="152" fillId="2" borderId="31" xfId="0" applyFont="1" applyFill="1" applyBorder="1" applyAlignment="1">
      <alignment horizontal="left" vertical="center" wrapText="1"/>
    </xf>
    <xf numFmtId="0" fontId="152" fillId="2" borderId="11" xfId="0" applyFont="1" applyFill="1" applyBorder="1" applyAlignment="1">
      <alignment horizontal="left" vertical="center" wrapText="1"/>
    </xf>
    <xf numFmtId="0" fontId="152" fillId="2" borderId="32" xfId="0" applyFont="1" applyFill="1" applyBorder="1" applyAlignment="1">
      <alignment horizontal="left" vertical="center" wrapText="1"/>
    </xf>
    <xf numFmtId="0" fontId="152" fillId="2" borderId="28" xfId="0" applyFont="1" applyFill="1" applyBorder="1" applyAlignment="1">
      <alignment horizontal="left" vertical="center" wrapText="1"/>
    </xf>
    <xf numFmtId="0" fontId="152" fillId="2" borderId="0" xfId="0" applyFont="1" applyFill="1" applyBorder="1" applyAlignment="1">
      <alignment horizontal="left" vertical="center" wrapText="1"/>
    </xf>
    <xf numFmtId="0" fontId="152" fillId="2" borderId="29" xfId="0" applyFont="1" applyFill="1" applyBorder="1" applyAlignment="1">
      <alignment horizontal="left" vertical="center" wrapText="1"/>
    </xf>
    <xf numFmtId="0" fontId="181" fillId="5" borderId="28" xfId="0" applyFont="1" applyFill="1" applyBorder="1" applyAlignment="1">
      <alignment horizontal="center" vertical="center"/>
    </xf>
    <xf numFmtId="0" fontId="181" fillId="5" borderId="0" xfId="0" applyFont="1" applyFill="1" applyBorder="1" applyAlignment="1">
      <alignment horizontal="center" vertical="center"/>
    </xf>
    <xf numFmtId="0" fontId="181" fillId="5" borderId="29" xfId="0" applyFont="1" applyFill="1" applyBorder="1" applyAlignment="1">
      <alignment horizontal="center" vertical="center"/>
    </xf>
    <xf numFmtId="0" fontId="144" fillId="22" borderId="28" xfId="0" applyFont="1" applyFill="1" applyBorder="1" applyAlignment="1">
      <alignment horizontal="center" vertical="center" wrapText="1"/>
    </xf>
    <xf numFmtId="0" fontId="144" fillId="22" borderId="0" xfId="0" applyFont="1" applyFill="1" applyBorder="1" applyAlignment="1">
      <alignment horizontal="center" vertical="center" wrapText="1"/>
    </xf>
    <xf numFmtId="0" fontId="144" fillId="22" borderId="29" xfId="0" applyFont="1" applyFill="1" applyBorder="1" applyAlignment="1">
      <alignment horizontal="center" vertical="center" wrapText="1"/>
    </xf>
    <xf numFmtId="0" fontId="144" fillId="5" borderId="28" xfId="0" applyFont="1" applyFill="1" applyBorder="1" applyAlignment="1">
      <alignment horizontal="center" vertical="center" wrapText="1"/>
    </xf>
    <xf numFmtId="0" fontId="144" fillId="5" borderId="0" xfId="0" applyFont="1" applyFill="1" applyBorder="1" applyAlignment="1">
      <alignment horizontal="center" vertical="center" wrapText="1"/>
    </xf>
    <xf numFmtId="0" fontId="144" fillId="5" borderId="29" xfId="0" applyFont="1" applyFill="1" applyBorder="1" applyAlignment="1">
      <alignment horizontal="center" vertical="center" wrapText="1"/>
    </xf>
    <xf numFmtId="0" fontId="125" fillId="73" borderId="28" xfId="0" applyFont="1" applyFill="1" applyBorder="1" applyAlignment="1">
      <alignment horizontal="center" vertical="center" wrapText="1"/>
    </xf>
    <xf numFmtId="0" fontId="125" fillId="73" borderId="0" xfId="0" applyFont="1" applyFill="1" applyBorder="1" applyAlignment="1">
      <alignment horizontal="center" vertical="center" wrapText="1"/>
    </xf>
    <xf numFmtId="0" fontId="125" fillId="73" borderId="29" xfId="0" applyFont="1" applyFill="1" applyBorder="1" applyAlignment="1">
      <alignment horizontal="center" vertical="center" wrapText="1"/>
    </xf>
    <xf numFmtId="2" fontId="13" fillId="9" borderId="8" xfId="291" applyBorder="1" applyAlignment="1">
      <alignment horizontal="left"/>
    </xf>
    <xf numFmtId="2" fontId="13" fillId="9" borderId="2" xfId="291" applyBorder="1" applyAlignment="1">
      <alignment horizontal="left"/>
    </xf>
    <xf numFmtId="2" fontId="13" fillId="9" borderId="5" xfId="291" applyBorder="1" applyAlignment="1">
      <alignment horizontal="left"/>
    </xf>
    <xf numFmtId="0" fontId="31" fillId="4" borderId="8" xfId="1130" applyBorder="1" applyAlignment="1">
      <alignment horizontal="left"/>
    </xf>
    <xf numFmtId="0" fontId="31" fillId="4" borderId="2" xfId="1130" applyBorder="1" applyAlignment="1">
      <alignment horizontal="left"/>
    </xf>
    <xf numFmtId="0" fontId="31" fillId="4" borderId="5" xfId="1130" applyBorder="1" applyAlignment="1">
      <alignment horizontal="left"/>
    </xf>
    <xf numFmtId="0" fontId="31" fillId="4" borderId="8" xfId="1130" applyBorder="1" applyAlignment="1" applyProtection="1">
      <alignment horizontal="left"/>
      <protection locked="0"/>
    </xf>
    <xf numFmtId="0" fontId="31" fillId="4" borderId="5" xfId="1130" applyBorder="1" applyAlignment="1" applyProtection="1">
      <alignment horizontal="left"/>
      <protection locked="0"/>
    </xf>
    <xf numFmtId="0" fontId="9" fillId="2" borderId="8" xfId="0" applyFont="1" applyFill="1" applyBorder="1" applyAlignment="1" applyProtection="1">
      <alignment horizontal="left"/>
      <protection locked="0"/>
    </xf>
    <xf numFmtId="0" fontId="9" fillId="2" borderId="5" xfId="0" applyFont="1" applyFill="1" applyBorder="1" applyAlignment="1" applyProtection="1">
      <alignment horizontal="left"/>
      <protection locked="0"/>
    </xf>
    <xf numFmtId="0" fontId="31" fillId="4" borderId="8" xfId="1130" applyBorder="1" applyAlignment="1">
      <alignment horizontal="center"/>
    </xf>
    <xf numFmtId="0" fontId="31" fillId="4" borderId="2" xfId="1130" applyBorder="1" applyAlignment="1">
      <alignment horizontal="center"/>
    </xf>
    <xf numFmtId="0" fontId="31" fillId="4" borderId="5" xfId="1130" applyBorder="1" applyAlignment="1">
      <alignment horizontal="center"/>
    </xf>
    <xf numFmtId="0" fontId="31" fillId="4" borderId="1" xfId="1130"/>
    <xf numFmtId="0" fontId="176" fillId="83" borderId="66" xfId="0" applyFont="1" applyFill="1" applyBorder="1" applyAlignment="1">
      <alignment horizontal="center" vertical="top" wrapText="1"/>
    </xf>
    <xf numFmtId="0" fontId="176" fillId="83" borderId="0" xfId="0" applyFont="1" applyFill="1" applyBorder="1" applyAlignment="1">
      <alignment horizontal="center" vertical="top" wrapText="1"/>
    </xf>
    <xf numFmtId="0" fontId="35" fillId="80" borderId="0" xfId="0" applyFont="1" applyFill="1" applyAlignment="1">
      <alignment horizontal="left" vertical="top" wrapText="1"/>
    </xf>
    <xf numFmtId="0" fontId="166" fillId="79" borderId="78" xfId="0" applyFont="1" applyFill="1" applyBorder="1" applyAlignment="1">
      <alignment horizontal="left" vertical="top" wrapText="1"/>
    </xf>
    <xf numFmtId="0" fontId="169" fillId="83" borderId="0" xfId="0" applyFont="1" applyFill="1" applyBorder="1" applyAlignment="1">
      <alignment horizontal="center" vertical="top" wrapText="1"/>
    </xf>
    <xf numFmtId="0" fontId="166" fillId="78" borderId="68" xfId="0" applyFont="1" applyFill="1" applyBorder="1" applyAlignment="1">
      <alignment horizontal="left" vertical="top" wrapText="1"/>
    </xf>
    <xf numFmtId="0" fontId="166" fillId="78" borderId="82" xfId="0" applyFont="1" applyFill="1" applyBorder="1" applyAlignment="1">
      <alignment horizontal="left" vertical="top" wrapText="1"/>
    </xf>
    <xf numFmtId="0" fontId="166" fillId="78" borderId="71" xfId="0" applyFont="1" applyFill="1" applyBorder="1" applyAlignment="1">
      <alignment horizontal="left" vertical="top" wrapText="1"/>
    </xf>
    <xf numFmtId="0" fontId="169" fillId="79" borderId="0" xfId="0" applyFont="1" applyFill="1" applyBorder="1" applyAlignment="1">
      <alignment horizontal="center" vertical="top" wrapText="1"/>
    </xf>
    <xf numFmtId="0" fontId="169" fillId="78" borderId="0" xfId="0" applyFont="1" applyFill="1" applyBorder="1" applyAlignment="1">
      <alignment horizontal="center" vertical="top" wrapText="1"/>
    </xf>
    <xf numFmtId="0" fontId="0" fillId="67" borderId="0" xfId="0" applyFill="1" applyAlignment="1">
      <alignment horizontal="center"/>
    </xf>
    <xf numFmtId="0" fontId="178" fillId="2" borderId="60" xfId="0" applyFont="1" applyFill="1" applyBorder="1" applyAlignment="1">
      <alignment horizontal="center" vertical="center" wrapText="1"/>
    </xf>
    <xf numFmtId="0" fontId="178" fillId="2" borderId="46" xfId="0" applyFont="1" applyFill="1" applyBorder="1" applyAlignment="1">
      <alignment horizontal="center" vertical="center" wrapText="1"/>
    </xf>
    <xf numFmtId="0" fontId="178" fillId="2" borderId="69" xfId="0" applyFont="1" applyFill="1" applyBorder="1" applyAlignment="1">
      <alignment horizontal="left" wrapText="1"/>
    </xf>
    <xf numFmtId="0" fontId="166" fillId="3" borderId="67" xfId="0" applyFont="1" applyFill="1" applyBorder="1"/>
    <xf numFmtId="0" fontId="166" fillId="3" borderId="10" xfId="0" applyFont="1" applyFill="1" applyBorder="1"/>
    <xf numFmtId="0" fontId="166" fillId="3" borderId="18" xfId="0" applyFont="1" applyFill="1" applyBorder="1"/>
  </cellXfs>
  <cellStyles count="10061">
    <cellStyle name="20% - Accent1 2" xfId="1820"/>
    <cellStyle name="20% - Accent2 2" xfId="1821"/>
    <cellStyle name="20% - Accent3 2" xfId="1822"/>
    <cellStyle name="20% - Accent4 2" xfId="1823"/>
    <cellStyle name="20% - Accent5 2" xfId="1824"/>
    <cellStyle name="20% - Accent6 2" xfId="1825"/>
    <cellStyle name="40% - Accent1 2" xfId="1826"/>
    <cellStyle name="40% - Accent2 2" xfId="1827"/>
    <cellStyle name="40% - Accent3 2" xfId="1828"/>
    <cellStyle name="40% - Accent4 2" xfId="1829"/>
    <cellStyle name="40% - Accent5 2" xfId="1830"/>
    <cellStyle name="40% - Accent6 2" xfId="1831"/>
    <cellStyle name="60% - Accent1 2" xfId="1832"/>
    <cellStyle name="60% - Accent2 2" xfId="1833"/>
    <cellStyle name="60% - Accent3 2" xfId="1834"/>
    <cellStyle name="60% - Accent4 2" xfId="1835"/>
    <cellStyle name="60% - Accent5 2" xfId="1836"/>
    <cellStyle name="60% - Accent6 2" xfId="1837"/>
    <cellStyle name="Accent1 2" xfId="1838"/>
    <cellStyle name="Accent2 2" xfId="1839"/>
    <cellStyle name="Accent3 2" xfId="1840"/>
    <cellStyle name="Accent4 2" xfId="1841"/>
    <cellStyle name="Accent5 2" xfId="1842"/>
    <cellStyle name="Accent6 2" xfId="1843"/>
    <cellStyle name="Bad 2" xfId="1844"/>
    <cellStyle name="Calculation" xfId="10058" builtinId="22"/>
    <cellStyle name="Calculation 2" xfId="1845"/>
    <cellStyle name="Calculation 2 2" xfId="5005"/>
    <cellStyle name="Calculation 2 3" xfId="5006"/>
    <cellStyle name="Calculation 2 4" xfId="5007"/>
    <cellStyle name="Calculation 3" xfId="5008"/>
    <cellStyle name="Calculation 4" xfId="5004"/>
    <cellStyle name="Calculation 5" xfId="9711"/>
    <cellStyle name="Check Cell 2" xfId="1846"/>
    <cellStyle name="Comma" xfId="1407" builtinId="3"/>
    <cellStyle name="Comma 2" xfId="5009"/>
    <cellStyle name="Comma 2 2" xfId="7009"/>
    <cellStyle name="Comma 2 3" xfId="7999"/>
    <cellStyle name="Comma 3" xfId="5010"/>
    <cellStyle name="Comma 3 2" xfId="7339"/>
    <cellStyle name="Comma 3 3" xfId="8000"/>
    <cellStyle name="Comma 4" xfId="5011"/>
    <cellStyle name="Comma 4 2" xfId="7343"/>
    <cellStyle name="Comma 4 3" xfId="8001"/>
    <cellStyle name="Comma 5" xfId="1847"/>
    <cellStyle name="Comma 5 10" xfId="1848"/>
    <cellStyle name="Comma 5 11" xfId="1849"/>
    <cellStyle name="Comma 5 12" xfId="1850"/>
    <cellStyle name="Comma 5 13" xfId="1851"/>
    <cellStyle name="Comma 5 2" xfId="1852"/>
    <cellStyle name="Comma 5 3" xfId="1853"/>
    <cellStyle name="Comma 5 4" xfId="1854"/>
    <cellStyle name="Comma 5 5" xfId="1855"/>
    <cellStyle name="Comma 5 6" xfId="1856"/>
    <cellStyle name="Comma 5 7" xfId="1857"/>
    <cellStyle name="Comma 5 8" xfId="1858"/>
    <cellStyle name="Comma 5 9" xfId="1859"/>
    <cellStyle name="Comma 6" xfId="9712"/>
    <cellStyle name="Currency" xfId="1814" builtinId="4"/>
    <cellStyle name="Currency 2" xfId="5012"/>
    <cellStyle name="Currency 2 2" xfId="6681"/>
    <cellStyle name="Currency 2 3" xfId="8002"/>
    <cellStyle name="Currency 3" xfId="5013"/>
    <cellStyle name="Currency 3 2" xfId="7011"/>
    <cellStyle name="Currency 3 3" xfId="8003"/>
    <cellStyle name="Currency 4" xfId="5014"/>
    <cellStyle name="Currency 4 2" xfId="7341"/>
    <cellStyle name="Currency 4 3" xfId="8004"/>
    <cellStyle name="Currency 5" xfId="9713"/>
    <cellStyle name="Default_Free" xfId="289"/>
    <cellStyle name="Explanatory Text 2" xfId="186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9645" builtinId="9" hidden="1"/>
    <cellStyle name="Followed Hyperlink" xfId="9646" builtinId="9" hidden="1"/>
    <cellStyle name="Followed Hyperlink" xfId="9647" builtinId="9" hidden="1"/>
    <cellStyle name="Followed Hyperlink" xfId="9648" builtinId="9" hidden="1"/>
    <cellStyle name="Followed Hyperlink" xfId="9649" builtinId="9" hidden="1"/>
    <cellStyle name="Followed Hyperlink" xfId="9650" builtinId="9" hidden="1"/>
    <cellStyle name="Followed Hyperlink" xfId="9651" builtinId="9" hidden="1"/>
    <cellStyle name="Followed Hyperlink" xfId="9652" builtinId="9" hidden="1"/>
    <cellStyle name="Followed Hyperlink" xfId="9653" builtinId="9" hidden="1"/>
    <cellStyle name="Followed Hyperlink" xfId="9654" builtinId="9" hidden="1"/>
    <cellStyle name="Followed Hyperlink" xfId="9659" builtinId="9" hidden="1"/>
    <cellStyle name="Followed Hyperlink" xfId="9660" builtinId="9" hidden="1"/>
    <cellStyle name="Followed Hyperlink" xfId="9661" builtinId="9" hidden="1"/>
    <cellStyle name="Followed Hyperlink" xfId="9662" builtinId="9" hidden="1"/>
    <cellStyle name="Followed Hyperlink" xfId="9663" builtinId="9" hidden="1"/>
    <cellStyle name="Followed Hyperlink" xfId="9664" builtinId="9" hidden="1"/>
    <cellStyle name="Followed Hyperlink" xfId="9665" builtinId="9" hidden="1"/>
    <cellStyle name="Followed Hyperlink" xfId="9666" builtinId="9" hidden="1"/>
    <cellStyle name="Followed Hyperlink" xfId="9667" builtinId="9" hidden="1"/>
    <cellStyle name="Followed Hyperlink" xfId="9668" builtinId="9" hidden="1"/>
    <cellStyle name="Followed Hyperlink" xfId="9669" builtinId="9" hidden="1"/>
    <cellStyle name="Followed Hyperlink" xfId="9670" builtinId="9" hidden="1"/>
    <cellStyle name="Followed Hyperlink" xfId="9671" builtinId="9" hidden="1"/>
    <cellStyle name="Followed Hyperlink" xfId="9672" builtinId="9" hidden="1"/>
    <cellStyle name="Followed Hyperlink" xfId="9673" builtinId="9" hidden="1"/>
    <cellStyle name="Followed Hyperlink" xfId="9674" builtinId="9" hidden="1"/>
    <cellStyle name="Followed Hyperlink" xfId="9675" builtinId="9" hidden="1"/>
    <cellStyle name="Followed Hyperlink" xfId="9676" builtinId="9" hidden="1"/>
    <cellStyle name="Followed Hyperlink" xfId="9677" builtinId="9" hidden="1"/>
    <cellStyle name="Followed Hyperlink" xfId="9678" builtinId="9" hidden="1"/>
    <cellStyle name="Followed Hyperlink" xfId="9679" builtinId="9" hidden="1"/>
    <cellStyle name="Followed Hyperlink" xfId="9682" builtinId="9" hidden="1"/>
    <cellStyle name="Followed Hyperlink" xfId="9683" builtinId="9" hidden="1"/>
    <cellStyle name="Followed Hyperlink" xfId="9684" builtinId="9" hidden="1"/>
    <cellStyle name="Followed Hyperlink" xfId="9685" builtinId="9" hidden="1"/>
    <cellStyle name="Followed Hyperlink" xfId="9686" builtinId="9" hidden="1"/>
    <cellStyle name="Followed Hyperlink" xfId="9687" builtinId="9" hidden="1"/>
    <cellStyle name="Followed Hyperlink" xfId="9688" builtinId="9" hidden="1"/>
    <cellStyle name="Followed Hyperlink" xfId="9689" builtinId="9" hidden="1"/>
    <cellStyle name="GHG First" xfId="285"/>
    <cellStyle name="GHG First 2" xfId="1781"/>
    <cellStyle name="GHG Second" xfId="288"/>
    <cellStyle name="GHG Second 2" xfId="1782"/>
    <cellStyle name="GHG Second 3" xfId="9656"/>
    <cellStyle name="GHG Third" xfId="1732"/>
    <cellStyle name="GHG Third 2" xfId="1783"/>
    <cellStyle name="GHG_Title" xfId="284"/>
    <cellStyle name="Good 2" xfId="1861"/>
    <cellStyle name="Heading" xfId="1862"/>
    <cellStyle name="Heading 1 2" xfId="1863"/>
    <cellStyle name="Heading 2 2" xfId="1864"/>
    <cellStyle name="Heading 3 2" xfId="1865"/>
    <cellStyle name="Heading 3 2 2" xfId="5015"/>
    <cellStyle name="Heading 3 2 3" xfId="5016"/>
    <cellStyle name="Heading 3 2 4" xfId="5017"/>
    <cellStyle name="Heading 3 2 5" xfId="10059"/>
    <cellStyle name="Heading 4 2" xfId="186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cellStyle name="Hyperlink 2" xfId="1733"/>
    <cellStyle name="Hyperlink 2 2" xfId="5019"/>
    <cellStyle name="Hyperlink 2 3" xfId="5018"/>
    <cellStyle name="Hyperlink 2 4" xfId="9714"/>
    <cellStyle name="Hyperlink 3" xfId="1867"/>
    <cellStyle name="Hyperlink 4" xfId="5020"/>
    <cellStyle name="Input 2" xfId="1868"/>
    <cellStyle name="Input 2 2" xfId="5021"/>
    <cellStyle name="Input 2 3" xfId="5022"/>
    <cellStyle name="Input 2 4" xfId="5023"/>
    <cellStyle name="Linked Cell 2" xfId="1869"/>
    <cellStyle name="Neutral 2" xfId="1870"/>
    <cellStyle name="Normal" xfId="0" builtinId="0"/>
    <cellStyle name="Normal 10" xfId="1819"/>
    <cellStyle name="Normal 10 10" xfId="1871"/>
    <cellStyle name="Normal 10 10 10" xfId="1872"/>
    <cellStyle name="Normal 10 10 11" xfId="1873"/>
    <cellStyle name="Normal 10 10 12" xfId="1874"/>
    <cellStyle name="Normal 10 10 13" xfId="1875"/>
    <cellStyle name="Normal 10 10 2" xfId="1876"/>
    <cellStyle name="Normal 10 10 3" xfId="1877"/>
    <cellStyle name="Normal 10 10 4" xfId="1878"/>
    <cellStyle name="Normal 10 10 5" xfId="1879"/>
    <cellStyle name="Normal 10 10 6" xfId="1880"/>
    <cellStyle name="Normal 10 10 7" xfId="1881"/>
    <cellStyle name="Normal 10 10 8" xfId="1882"/>
    <cellStyle name="Normal 10 10 9" xfId="1883"/>
    <cellStyle name="Normal 10 11" xfId="1884"/>
    <cellStyle name="Normal 10 11 10" xfId="1885"/>
    <cellStyle name="Normal 10 11 11" xfId="1886"/>
    <cellStyle name="Normal 10 11 12" xfId="1887"/>
    <cellStyle name="Normal 10 11 13" xfId="1888"/>
    <cellStyle name="Normal 10 11 2" xfId="1889"/>
    <cellStyle name="Normal 10 11 3" xfId="1890"/>
    <cellStyle name="Normal 10 11 4" xfId="1891"/>
    <cellStyle name="Normal 10 11 5" xfId="1892"/>
    <cellStyle name="Normal 10 11 6" xfId="1893"/>
    <cellStyle name="Normal 10 11 7" xfId="1894"/>
    <cellStyle name="Normal 10 11 8" xfId="1895"/>
    <cellStyle name="Normal 10 11 9" xfId="1896"/>
    <cellStyle name="Normal 10 12" xfId="1897"/>
    <cellStyle name="Normal 10 12 10" xfId="1898"/>
    <cellStyle name="Normal 10 12 11" xfId="1899"/>
    <cellStyle name="Normal 10 12 12" xfId="1900"/>
    <cellStyle name="Normal 10 12 13" xfId="1901"/>
    <cellStyle name="Normal 10 12 2" xfId="1902"/>
    <cellStyle name="Normal 10 12 3" xfId="1903"/>
    <cellStyle name="Normal 10 12 4" xfId="1904"/>
    <cellStyle name="Normal 10 12 5" xfId="1905"/>
    <cellStyle name="Normal 10 12 6" xfId="1906"/>
    <cellStyle name="Normal 10 12 7" xfId="1907"/>
    <cellStyle name="Normal 10 12 8" xfId="1908"/>
    <cellStyle name="Normal 10 12 9" xfId="1909"/>
    <cellStyle name="Normal 10 13" xfId="1910"/>
    <cellStyle name="Normal 10 13 10" xfId="1911"/>
    <cellStyle name="Normal 10 13 11" xfId="1912"/>
    <cellStyle name="Normal 10 13 12" xfId="1913"/>
    <cellStyle name="Normal 10 13 13" xfId="1914"/>
    <cellStyle name="Normal 10 13 2" xfId="1915"/>
    <cellStyle name="Normal 10 13 3" xfId="1916"/>
    <cellStyle name="Normal 10 13 4" xfId="1917"/>
    <cellStyle name="Normal 10 13 5" xfId="1918"/>
    <cellStyle name="Normal 10 13 6" xfId="1919"/>
    <cellStyle name="Normal 10 13 7" xfId="1920"/>
    <cellStyle name="Normal 10 13 8" xfId="1921"/>
    <cellStyle name="Normal 10 13 9" xfId="1922"/>
    <cellStyle name="Normal 10 14" xfId="1923"/>
    <cellStyle name="Normal 10 14 10" xfId="1924"/>
    <cellStyle name="Normal 10 14 11" xfId="1925"/>
    <cellStyle name="Normal 10 14 12" xfId="1926"/>
    <cellStyle name="Normal 10 14 13" xfId="1927"/>
    <cellStyle name="Normal 10 14 2" xfId="1928"/>
    <cellStyle name="Normal 10 14 3" xfId="1929"/>
    <cellStyle name="Normal 10 14 4" xfId="1930"/>
    <cellStyle name="Normal 10 14 5" xfId="1931"/>
    <cellStyle name="Normal 10 14 6" xfId="1932"/>
    <cellStyle name="Normal 10 14 7" xfId="1933"/>
    <cellStyle name="Normal 10 14 8" xfId="1934"/>
    <cellStyle name="Normal 10 14 9" xfId="1935"/>
    <cellStyle name="Normal 10 15" xfId="1936"/>
    <cellStyle name="Normal 10 15 10" xfId="1937"/>
    <cellStyle name="Normal 10 15 11" xfId="1938"/>
    <cellStyle name="Normal 10 15 12" xfId="1939"/>
    <cellStyle name="Normal 10 15 13" xfId="1940"/>
    <cellStyle name="Normal 10 15 2" xfId="1941"/>
    <cellStyle name="Normal 10 15 3" xfId="1942"/>
    <cellStyle name="Normal 10 15 4" xfId="1943"/>
    <cellStyle name="Normal 10 15 5" xfId="1944"/>
    <cellStyle name="Normal 10 15 6" xfId="1945"/>
    <cellStyle name="Normal 10 15 7" xfId="1946"/>
    <cellStyle name="Normal 10 15 8" xfId="1947"/>
    <cellStyle name="Normal 10 15 9" xfId="1948"/>
    <cellStyle name="Normal 10 16" xfId="1949"/>
    <cellStyle name="Normal 10 17" xfId="1950"/>
    <cellStyle name="Normal 10 18" xfId="1951"/>
    <cellStyle name="Normal 10 19" xfId="1952"/>
    <cellStyle name="Normal 10 2" xfId="1953"/>
    <cellStyle name="Normal 10 2 10" xfId="1954"/>
    <cellStyle name="Normal 10 2 11" xfId="1955"/>
    <cellStyle name="Normal 10 2 12" xfId="1956"/>
    <cellStyle name="Normal 10 2 13" xfId="1957"/>
    <cellStyle name="Normal 10 2 2" xfId="1958"/>
    <cellStyle name="Normal 10 2 3" xfId="1959"/>
    <cellStyle name="Normal 10 2 4" xfId="1960"/>
    <cellStyle name="Normal 10 2 5" xfId="1961"/>
    <cellStyle name="Normal 10 2 6" xfId="1962"/>
    <cellStyle name="Normal 10 2 7" xfId="1963"/>
    <cellStyle name="Normal 10 2 8" xfId="1964"/>
    <cellStyle name="Normal 10 2 9" xfId="1965"/>
    <cellStyle name="Normal 10 20" xfId="1966"/>
    <cellStyle name="Normal 10 21" xfId="1967"/>
    <cellStyle name="Normal 10 22" xfId="1968"/>
    <cellStyle name="Normal 10 23" xfId="1969"/>
    <cellStyle name="Normal 10 24" xfId="1970"/>
    <cellStyle name="Normal 10 25" xfId="1971"/>
    <cellStyle name="Normal 10 26" xfId="1972"/>
    <cellStyle name="Normal 10 27" xfId="1973"/>
    <cellStyle name="Normal 10 3" xfId="1974"/>
    <cellStyle name="Normal 10 3 10" xfId="1975"/>
    <cellStyle name="Normal 10 3 11" xfId="1976"/>
    <cellStyle name="Normal 10 3 12" xfId="1977"/>
    <cellStyle name="Normal 10 3 13" xfId="1978"/>
    <cellStyle name="Normal 10 3 2" xfId="1979"/>
    <cellStyle name="Normal 10 3 3" xfId="1980"/>
    <cellStyle name="Normal 10 3 4" xfId="1981"/>
    <cellStyle name="Normal 10 3 5" xfId="1982"/>
    <cellStyle name="Normal 10 3 6" xfId="1983"/>
    <cellStyle name="Normal 10 3 7" xfId="1984"/>
    <cellStyle name="Normal 10 3 8" xfId="1985"/>
    <cellStyle name="Normal 10 3 9" xfId="1986"/>
    <cellStyle name="Normal 10 4" xfId="1987"/>
    <cellStyle name="Normal 10 4 10" xfId="1988"/>
    <cellStyle name="Normal 10 4 11" xfId="1989"/>
    <cellStyle name="Normal 10 4 12" xfId="1990"/>
    <cellStyle name="Normal 10 4 13" xfId="1991"/>
    <cellStyle name="Normal 10 4 2" xfId="1992"/>
    <cellStyle name="Normal 10 4 3" xfId="1993"/>
    <cellStyle name="Normal 10 4 4" xfId="1994"/>
    <cellStyle name="Normal 10 4 5" xfId="1995"/>
    <cellStyle name="Normal 10 4 6" xfId="1996"/>
    <cellStyle name="Normal 10 4 7" xfId="1997"/>
    <cellStyle name="Normal 10 4 8" xfId="1998"/>
    <cellStyle name="Normal 10 4 9" xfId="1999"/>
    <cellStyle name="Normal 10 5" xfId="2000"/>
    <cellStyle name="Normal 10 5 10" xfId="2001"/>
    <cellStyle name="Normal 10 5 11" xfId="2002"/>
    <cellStyle name="Normal 10 5 12" xfId="2003"/>
    <cellStyle name="Normal 10 5 13" xfId="2004"/>
    <cellStyle name="Normal 10 5 2" xfId="2005"/>
    <cellStyle name="Normal 10 5 3" xfId="2006"/>
    <cellStyle name="Normal 10 5 4" xfId="2007"/>
    <cellStyle name="Normal 10 5 5" xfId="2008"/>
    <cellStyle name="Normal 10 5 6" xfId="2009"/>
    <cellStyle name="Normal 10 5 7" xfId="2010"/>
    <cellStyle name="Normal 10 5 8" xfId="2011"/>
    <cellStyle name="Normal 10 5 9" xfId="2012"/>
    <cellStyle name="Normal 10 6" xfId="2013"/>
    <cellStyle name="Normal 10 6 10" xfId="2014"/>
    <cellStyle name="Normal 10 6 11" xfId="2015"/>
    <cellStyle name="Normal 10 6 12" xfId="2016"/>
    <cellStyle name="Normal 10 6 13" xfId="2017"/>
    <cellStyle name="Normal 10 6 2" xfId="2018"/>
    <cellStyle name="Normal 10 6 3" xfId="2019"/>
    <cellStyle name="Normal 10 6 4" xfId="2020"/>
    <cellStyle name="Normal 10 6 5" xfId="2021"/>
    <cellStyle name="Normal 10 6 6" xfId="2022"/>
    <cellStyle name="Normal 10 6 7" xfId="2023"/>
    <cellStyle name="Normal 10 6 8" xfId="2024"/>
    <cellStyle name="Normal 10 6 9" xfId="2025"/>
    <cellStyle name="Normal 10 7" xfId="2026"/>
    <cellStyle name="Normal 10 7 10" xfId="2027"/>
    <cellStyle name="Normal 10 7 11" xfId="2028"/>
    <cellStyle name="Normal 10 7 12" xfId="2029"/>
    <cellStyle name="Normal 10 7 13" xfId="2030"/>
    <cellStyle name="Normal 10 7 2" xfId="2031"/>
    <cellStyle name="Normal 10 7 3" xfId="2032"/>
    <cellStyle name="Normal 10 7 4" xfId="2033"/>
    <cellStyle name="Normal 10 7 5" xfId="2034"/>
    <cellStyle name="Normal 10 7 6" xfId="2035"/>
    <cellStyle name="Normal 10 7 7" xfId="2036"/>
    <cellStyle name="Normal 10 7 8" xfId="2037"/>
    <cellStyle name="Normal 10 7 9" xfId="2038"/>
    <cellStyle name="Normal 10 8" xfId="2039"/>
    <cellStyle name="Normal 10 8 10" xfId="2040"/>
    <cellStyle name="Normal 10 8 11" xfId="2041"/>
    <cellStyle name="Normal 10 8 12" xfId="2042"/>
    <cellStyle name="Normal 10 8 13" xfId="2043"/>
    <cellStyle name="Normal 10 8 2" xfId="2044"/>
    <cellStyle name="Normal 10 8 3" xfId="2045"/>
    <cellStyle name="Normal 10 8 4" xfId="2046"/>
    <cellStyle name="Normal 10 8 5" xfId="2047"/>
    <cellStyle name="Normal 10 8 6" xfId="2048"/>
    <cellStyle name="Normal 10 8 7" xfId="2049"/>
    <cellStyle name="Normal 10 8 8" xfId="2050"/>
    <cellStyle name="Normal 10 8 9" xfId="2051"/>
    <cellStyle name="Normal 10 9" xfId="2052"/>
    <cellStyle name="Normal 10 9 10" xfId="2053"/>
    <cellStyle name="Normal 10 9 11" xfId="2054"/>
    <cellStyle name="Normal 10 9 12" xfId="2055"/>
    <cellStyle name="Normal 10 9 13" xfId="2056"/>
    <cellStyle name="Normal 10 9 2" xfId="2057"/>
    <cellStyle name="Normal 10 9 3" xfId="2058"/>
    <cellStyle name="Normal 10 9 4" xfId="2059"/>
    <cellStyle name="Normal 10 9 5" xfId="2060"/>
    <cellStyle name="Normal 10 9 6" xfId="2061"/>
    <cellStyle name="Normal 10 9 7" xfId="2062"/>
    <cellStyle name="Normal 10 9 8" xfId="2063"/>
    <cellStyle name="Normal 10 9 9" xfId="2064"/>
    <cellStyle name="Normal 11" xfId="2065"/>
    <cellStyle name="Normal 11 10" xfId="2066"/>
    <cellStyle name="Normal 11 10 10" xfId="2067"/>
    <cellStyle name="Normal 11 10 11" xfId="2068"/>
    <cellStyle name="Normal 11 10 12" xfId="2069"/>
    <cellStyle name="Normal 11 10 13" xfId="2070"/>
    <cellStyle name="Normal 11 10 2" xfId="2071"/>
    <cellStyle name="Normal 11 10 3" xfId="2072"/>
    <cellStyle name="Normal 11 10 4" xfId="2073"/>
    <cellStyle name="Normal 11 10 5" xfId="2074"/>
    <cellStyle name="Normal 11 10 6" xfId="2075"/>
    <cellStyle name="Normal 11 10 7" xfId="2076"/>
    <cellStyle name="Normal 11 10 8" xfId="2077"/>
    <cellStyle name="Normal 11 10 9" xfId="2078"/>
    <cellStyle name="Normal 11 11" xfId="2079"/>
    <cellStyle name="Normal 11 11 10" xfId="2080"/>
    <cellStyle name="Normal 11 11 11" xfId="2081"/>
    <cellStyle name="Normal 11 11 12" xfId="2082"/>
    <cellStyle name="Normal 11 11 13" xfId="2083"/>
    <cellStyle name="Normal 11 11 2" xfId="2084"/>
    <cellStyle name="Normal 11 11 3" xfId="2085"/>
    <cellStyle name="Normal 11 11 4" xfId="2086"/>
    <cellStyle name="Normal 11 11 5" xfId="2087"/>
    <cellStyle name="Normal 11 11 6" xfId="2088"/>
    <cellStyle name="Normal 11 11 7" xfId="2089"/>
    <cellStyle name="Normal 11 11 8" xfId="2090"/>
    <cellStyle name="Normal 11 11 9" xfId="2091"/>
    <cellStyle name="Normal 11 12" xfId="2092"/>
    <cellStyle name="Normal 11 12 10" xfId="2093"/>
    <cellStyle name="Normal 11 12 11" xfId="2094"/>
    <cellStyle name="Normal 11 12 12" xfId="2095"/>
    <cellStyle name="Normal 11 12 13" xfId="2096"/>
    <cellStyle name="Normal 11 12 2" xfId="2097"/>
    <cellStyle name="Normal 11 12 3" xfId="2098"/>
    <cellStyle name="Normal 11 12 4" xfId="2099"/>
    <cellStyle name="Normal 11 12 5" xfId="2100"/>
    <cellStyle name="Normal 11 12 6" xfId="2101"/>
    <cellStyle name="Normal 11 12 7" xfId="2102"/>
    <cellStyle name="Normal 11 12 8" xfId="2103"/>
    <cellStyle name="Normal 11 12 9" xfId="2104"/>
    <cellStyle name="Normal 11 13" xfId="2105"/>
    <cellStyle name="Normal 11 13 10" xfId="2106"/>
    <cellStyle name="Normal 11 13 11" xfId="2107"/>
    <cellStyle name="Normal 11 13 12" xfId="2108"/>
    <cellStyle name="Normal 11 13 13" xfId="2109"/>
    <cellStyle name="Normal 11 13 2" xfId="2110"/>
    <cellStyle name="Normal 11 13 3" xfId="2111"/>
    <cellStyle name="Normal 11 13 4" xfId="2112"/>
    <cellStyle name="Normal 11 13 5" xfId="2113"/>
    <cellStyle name="Normal 11 13 6" xfId="2114"/>
    <cellStyle name="Normal 11 13 7" xfId="2115"/>
    <cellStyle name="Normal 11 13 8" xfId="2116"/>
    <cellStyle name="Normal 11 13 9" xfId="2117"/>
    <cellStyle name="Normal 11 14" xfId="2118"/>
    <cellStyle name="Normal 11 14 10" xfId="2119"/>
    <cellStyle name="Normal 11 14 11" xfId="2120"/>
    <cellStyle name="Normal 11 14 12" xfId="2121"/>
    <cellStyle name="Normal 11 14 13" xfId="2122"/>
    <cellStyle name="Normal 11 14 2" xfId="2123"/>
    <cellStyle name="Normal 11 14 3" xfId="2124"/>
    <cellStyle name="Normal 11 14 4" xfId="2125"/>
    <cellStyle name="Normal 11 14 5" xfId="2126"/>
    <cellStyle name="Normal 11 14 6" xfId="2127"/>
    <cellStyle name="Normal 11 14 7" xfId="2128"/>
    <cellStyle name="Normal 11 14 8" xfId="2129"/>
    <cellStyle name="Normal 11 14 9" xfId="2130"/>
    <cellStyle name="Normal 11 15" xfId="2131"/>
    <cellStyle name="Normal 11 15 10" xfId="2132"/>
    <cellStyle name="Normal 11 15 11" xfId="2133"/>
    <cellStyle name="Normal 11 15 12" xfId="2134"/>
    <cellStyle name="Normal 11 15 13" xfId="2135"/>
    <cellStyle name="Normal 11 15 2" xfId="2136"/>
    <cellStyle name="Normal 11 15 3" xfId="2137"/>
    <cellStyle name="Normal 11 15 4" xfId="2138"/>
    <cellStyle name="Normal 11 15 5" xfId="2139"/>
    <cellStyle name="Normal 11 15 6" xfId="2140"/>
    <cellStyle name="Normal 11 15 7" xfId="2141"/>
    <cellStyle name="Normal 11 15 8" xfId="2142"/>
    <cellStyle name="Normal 11 15 9" xfId="2143"/>
    <cellStyle name="Normal 11 2" xfId="2144"/>
    <cellStyle name="Normal 11 2 10" xfId="2145"/>
    <cellStyle name="Normal 11 2 11" xfId="2146"/>
    <cellStyle name="Normal 11 2 12" xfId="2147"/>
    <cellStyle name="Normal 11 2 13" xfId="2148"/>
    <cellStyle name="Normal 11 2 2" xfId="2149"/>
    <cellStyle name="Normal 11 2 3" xfId="2150"/>
    <cellStyle name="Normal 11 2 4" xfId="2151"/>
    <cellStyle name="Normal 11 2 5" xfId="2152"/>
    <cellStyle name="Normal 11 2 6" xfId="2153"/>
    <cellStyle name="Normal 11 2 7" xfId="2154"/>
    <cellStyle name="Normal 11 2 8" xfId="2155"/>
    <cellStyle name="Normal 11 2 9" xfId="2156"/>
    <cellStyle name="Normal 11 3" xfId="2157"/>
    <cellStyle name="Normal 11 3 10" xfId="2158"/>
    <cellStyle name="Normal 11 3 11" xfId="2159"/>
    <cellStyle name="Normal 11 3 12" xfId="2160"/>
    <cellStyle name="Normal 11 3 13" xfId="2161"/>
    <cellStyle name="Normal 11 3 2" xfId="2162"/>
    <cellStyle name="Normal 11 3 3" xfId="2163"/>
    <cellStyle name="Normal 11 3 4" xfId="2164"/>
    <cellStyle name="Normal 11 3 5" xfId="2165"/>
    <cellStyle name="Normal 11 3 6" xfId="2166"/>
    <cellStyle name="Normal 11 3 7" xfId="2167"/>
    <cellStyle name="Normal 11 3 8" xfId="2168"/>
    <cellStyle name="Normal 11 3 9" xfId="2169"/>
    <cellStyle name="Normal 11 4" xfId="2170"/>
    <cellStyle name="Normal 11 4 10" xfId="2171"/>
    <cellStyle name="Normal 11 4 11" xfId="2172"/>
    <cellStyle name="Normal 11 4 12" xfId="2173"/>
    <cellStyle name="Normal 11 4 13" xfId="2174"/>
    <cellStyle name="Normal 11 4 2" xfId="2175"/>
    <cellStyle name="Normal 11 4 3" xfId="2176"/>
    <cellStyle name="Normal 11 4 4" xfId="2177"/>
    <cellStyle name="Normal 11 4 5" xfId="2178"/>
    <cellStyle name="Normal 11 4 6" xfId="2179"/>
    <cellStyle name="Normal 11 4 7" xfId="2180"/>
    <cellStyle name="Normal 11 4 8" xfId="2181"/>
    <cellStyle name="Normal 11 4 9" xfId="2182"/>
    <cellStyle name="Normal 11 5" xfId="2183"/>
    <cellStyle name="Normal 11 5 10" xfId="2184"/>
    <cellStyle name="Normal 11 5 11" xfId="2185"/>
    <cellStyle name="Normal 11 5 12" xfId="2186"/>
    <cellStyle name="Normal 11 5 13" xfId="2187"/>
    <cellStyle name="Normal 11 5 2" xfId="2188"/>
    <cellStyle name="Normal 11 5 3" xfId="2189"/>
    <cellStyle name="Normal 11 5 4" xfId="2190"/>
    <cellStyle name="Normal 11 5 5" xfId="2191"/>
    <cellStyle name="Normal 11 5 6" xfId="2192"/>
    <cellStyle name="Normal 11 5 7" xfId="2193"/>
    <cellStyle name="Normal 11 5 8" xfId="2194"/>
    <cellStyle name="Normal 11 5 9" xfId="2195"/>
    <cellStyle name="Normal 11 6" xfId="2196"/>
    <cellStyle name="Normal 11 6 10" xfId="2197"/>
    <cellStyle name="Normal 11 6 11" xfId="2198"/>
    <cellStyle name="Normal 11 6 12" xfId="2199"/>
    <cellStyle name="Normal 11 6 13" xfId="2200"/>
    <cellStyle name="Normal 11 6 2" xfId="2201"/>
    <cellStyle name="Normal 11 6 3" xfId="2202"/>
    <cellStyle name="Normal 11 6 4" xfId="2203"/>
    <cellStyle name="Normal 11 6 5" xfId="2204"/>
    <cellStyle name="Normal 11 6 6" xfId="2205"/>
    <cellStyle name="Normal 11 6 7" xfId="2206"/>
    <cellStyle name="Normal 11 6 8" xfId="2207"/>
    <cellStyle name="Normal 11 6 9" xfId="2208"/>
    <cellStyle name="Normal 11 7" xfId="2209"/>
    <cellStyle name="Normal 11 7 10" xfId="2210"/>
    <cellStyle name="Normal 11 7 11" xfId="2211"/>
    <cellStyle name="Normal 11 7 12" xfId="2212"/>
    <cellStyle name="Normal 11 7 13" xfId="2213"/>
    <cellStyle name="Normal 11 7 2" xfId="2214"/>
    <cellStyle name="Normal 11 7 3" xfId="2215"/>
    <cellStyle name="Normal 11 7 4" xfId="2216"/>
    <cellStyle name="Normal 11 7 5" xfId="2217"/>
    <cellStyle name="Normal 11 7 6" xfId="2218"/>
    <cellStyle name="Normal 11 7 7" xfId="2219"/>
    <cellStyle name="Normal 11 7 8" xfId="2220"/>
    <cellStyle name="Normal 11 7 9" xfId="2221"/>
    <cellStyle name="Normal 11 8" xfId="2222"/>
    <cellStyle name="Normal 11 8 10" xfId="2223"/>
    <cellStyle name="Normal 11 8 11" xfId="2224"/>
    <cellStyle name="Normal 11 8 12" xfId="2225"/>
    <cellStyle name="Normal 11 8 13" xfId="2226"/>
    <cellStyle name="Normal 11 8 2" xfId="2227"/>
    <cellStyle name="Normal 11 8 3" xfId="2228"/>
    <cellStyle name="Normal 11 8 4" xfId="2229"/>
    <cellStyle name="Normal 11 8 5" xfId="2230"/>
    <cellStyle name="Normal 11 8 6" xfId="2231"/>
    <cellStyle name="Normal 11 8 7" xfId="2232"/>
    <cellStyle name="Normal 11 8 8" xfId="2233"/>
    <cellStyle name="Normal 11 8 9" xfId="2234"/>
    <cellStyle name="Normal 11 9" xfId="2235"/>
    <cellStyle name="Normal 11 9 10" xfId="2236"/>
    <cellStyle name="Normal 11 9 11" xfId="2237"/>
    <cellStyle name="Normal 11 9 12" xfId="2238"/>
    <cellStyle name="Normal 11 9 13" xfId="2239"/>
    <cellStyle name="Normal 11 9 2" xfId="2240"/>
    <cellStyle name="Normal 11 9 3" xfId="2241"/>
    <cellStyle name="Normal 11 9 4" xfId="2242"/>
    <cellStyle name="Normal 11 9 5" xfId="2243"/>
    <cellStyle name="Normal 11 9 6" xfId="2244"/>
    <cellStyle name="Normal 11 9 7" xfId="2245"/>
    <cellStyle name="Normal 11 9 8" xfId="2246"/>
    <cellStyle name="Normal 11 9 9" xfId="2247"/>
    <cellStyle name="Normal 12" xfId="2248"/>
    <cellStyle name="Normal 13" xfId="2249"/>
    <cellStyle name="Normal 13 10" xfId="2250"/>
    <cellStyle name="Normal 13 10 10" xfId="2251"/>
    <cellStyle name="Normal 13 10 11" xfId="2252"/>
    <cellStyle name="Normal 13 10 12" xfId="2253"/>
    <cellStyle name="Normal 13 10 13" xfId="2254"/>
    <cellStyle name="Normal 13 10 2" xfId="2255"/>
    <cellStyle name="Normal 13 10 3" xfId="2256"/>
    <cellStyle name="Normal 13 10 4" xfId="2257"/>
    <cellStyle name="Normal 13 10 5" xfId="2258"/>
    <cellStyle name="Normal 13 10 6" xfId="2259"/>
    <cellStyle name="Normal 13 10 7" xfId="2260"/>
    <cellStyle name="Normal 13 10 8" xfId="2261"/>
    <cellStyle name="Normal 13 10 9" xfId="2262"/>
    <cellStyle name="Normal 13 11" xfId="2263"/>
    <cellStyle name="Normal 13 12" xfId="2264"/>
    <cellStyle name="Normal 13 13" xfId="2265"/>
    <cellStyle name="Normal 13 14" xfId="2266"/>
    <cellStyle name="Normal 13 15" xfId="2267"/>
    <cellStyle name="Normal 13 16" xfId="2268"/>
    <cellStyle name="Normal 13 17" xfId="2269"/>
    <cellStyle name="Normal 13 18" xfId="2270"/>
    <cellStyle name="Normal 13 19" xfId="2271"/>
    <cellStyle name="Normal 13 2" xfId="2272"/>
    <cellStyle name="Normal 13 2 10" xfId="2273"/>
    <cellStyle name="Normal 13 2 11" xfId="2274"/>
    <cellStyle name="Normal 13 2 12" xfId="2275"/>
    <cellStyle name="Normal 13 2 13" xfId="2276"/>
    <cellStyle name="Normal 13 2 2" xfId="2277"/>
    <cellStyle name="Normal 13 2 3" xfId="2278"/>
    <cellStyle name="Normal 13 2 4" xfId="2279"/>
    <cellStyle name="Normal 13 2 5" xfId="2280"/>
    <cellStyle name="Normal 13 2 6" xfId="2281"/>
    <cellStyle name="Normal 13 2 7" xfId="2282"/>
    <cellStyle name="Normal 13 2 8" xfId="2283"/>
    <cellStyle name="Normal 13 2 9" xfId="2284"/>
    <cellStyle name="Normal 13 20" xfId="2285"/>
    <cellStyle name="Normal 13 21" xfId="2286"/>
    <cellStyle name="Normal 13 22" xfId="2287"/>
    <cellStyle name="Normal 13 3" xfId="2288"/>
    <cellStyle name="Normal 13 3 10" xfId="2289"/>
    <cellStyle name="Normal 13 3 11" xfId="2290"/>
    <cellStyle name="Normal 13 3 12" xfId="2291"/>
    <cellStyle name="Normal 13 3 13" xfId="2292"/>
    <cellStyle name="Normal 13 3 2" xfId="2293"/>
    <cellStyle name="Normal 13 3 3" xfId="2294"/>
    <cellStyle name="Normal 13 3 4" xfId="2295"/>
    <cellStyle name="Normal 13 3 5" xfId="2296"/>
    <cellStyle name="Normal 13 3 6" xfId="2297"/>
    <cellStyle name="Normal 13 3 7" xfId="2298"/>
    <cellStyle name="Normal 13 3 8" xfId="2299"/>
    <cellStyle name="Normal 13 3 9" xfId="2300"/>
    <cellStyle name="Normal 13 4" xfId="2301"/>
    <cellStyle name="Normal 13 4 10" xfId="2302"/>
    <cellStyle name="Normal 13 4 11" xfId="2303"/>
    <cellStyle name="Normal 13 4 12" xfId="2304"/>
    <cellStyle name="Normal 13 4 13" xfId="2305"/>
    <cellStyle name="Normal 13 4 2" xfId="2306"/>
    <cellStyle name="Normal 13 4 3" xfId="2307"/>
    <cellStyle name="Normal 13 4 4" xfId="2308"/>
    <cellStyle name="Normal 13 4 5" xfId="2309"/>
    <cellStyle name="Normal 13 4 6" xfId="2310"/>
    <cellStyle name="Normal 13 4 7" xfId="2311"/>
    <cellStyle name="Normal 13 4 8" xfId="2312"/>
    <cellStyle name="Normal 13 4 9" xfId="2313"/>
    <cellStyle name="Normal 13 5" xfId="2314"/>
    <cellStyle name="Normal 13 5 10" xfId="2315"/>
    <cellStyle name="Normal 13 5 11" xfId="2316"/>
    <cellStyle name="Normal 13 5 12" xfId="2317"/>
    <cellStyle name="Normal 13 5 13" xfId="2318"/>
    <cellStyle name="Normal 13 5 2" xfId="2319"/>
    <cellStyle name="Normal 13 5 3" xfId="2320"/>
    <cellStyle name="Normal 13 5 4" xfId="2321"/>
    <cellStyle name="Normal 13 5 5" xfId="2322"/>
    <cellStyle name="Normal 13 5 6" xfId="2323"/>
    <cellStyle name="Normal 13 5 7" xfId="2324"/>
    <cellStyle name="Normal 13 5 8" xfId="2325"/>
    <cellStyle name="Normal 13 5 9" xfId="2326"/>
    <cellStyle name="Normal 13 6" xfId="2327"/>
    <cellStyle name="Normal 13 6 10" xfId="2328"/>
    <cellStyle name="Normal 13 6 11" xfId="2329"/>
    <cellStyle name="Normal 13 6 12" xfId="2330"/>
    <cellStyle name="Normal 13 6 13" xfId="2331"/>
    <cellStyle name="Normal 13 6 2" xfId="2332"/>
    <cellStyle name="Normal 13 6 3" xfId="2333"/>
    <cellStyle name="Normal 13 6 4" xfId="2334"/>
    <cellStyle name="Normal 13 6 5" xfId="2335"/>
    <cellStyle name="Normal 13 6 6" xfId="2336"/>
    <cellStyle name="Normal 13 6 7" xfId="2337"/>
    <cellStyle name="Normal 13 6 8" xfId="2338"/>
    <cellStyle name="Normal 13 6 9" xfId="2339"/>
    <cellStyle name="Normal 13 7" xfId="2340"/>
    <cellStyle name="Normal 13 7 10" xfId="2341"/>
    <cellStyle name="Normal 13 7 11" xfId="2342"/>
    <cellStyle name="Normal 13 7 12" xfId="2343"/>
    <cellStyle name="Normal 13 7 13" xfId="2344"/>
    <cellStyle name="Normal 13 7 2" xfId="2345"/>
    <cellStyle name="Normal 13 7 3" xfId="2346"/>
    <cellStyle name="Normal 13 7 4" xfId="2347"/>
    <cellStyle name="Normal 13 7 5" xfId="2348"/>
    <cellStyle name="Normal 13 7 6" xfId="2349"/>
    <cellStyle name="Normal 13 7 7" xfId="2350"/>
    <cellStyle name="Normal 13 7 8" xfId="2351"/>
    <cellStyle name="Normal 13 7 9" xfId="2352"/>
    <cellStyle name="Normal 13 8" xfId="2353"/>
    <cellStyle name="Normal 13 8 10" xfId="2354"/>
    <cellStyle name="Normal 13 8 11" xfId="2355"/>
    <cellStyle name="Normal 13 8 12" xfId="2356"/>
    <cellStyle name="Normal 13 8 13" xfId="2357"/>
    <cellStyle name="Normal 13 8 2" xfId="2358"/>
    <cellStyle name="Normal 13 8 3" xfId="2359"/>
    <cellStyle name="Normal 13 8 4" xfId="2360"/>
    <cellStyle name="Normal 13 8 5" xfId="2361"/>
    <cellStyle name="Normal 13 8 6" xfId="2362"/>
    <cellStyle name="Normal 13 8 7" xfId="2363"/>
    <cellStyle name="Normal 13 8 8" xfId="2364"/>
    <cellStyle name="Normal 13 8 9" xfId="2365"/>
    <cellStyle name="Normal 13 9" xfId="2366"/>
    <cellStyle name="Normal 13 9 10" xfId="2367"/>
    <cellStyle name="Normal 13 9 11" xfId="2368"/>
    <cellStyle name="Normal 13 9 12" xfId="2369"/>
    <cellStyle name="Normal 13 9 13" xfId="2370"/>
    <cellStyle name="Normal 13 9 2" xfId="2371"/>
    <cellStyle name="Normal 13 9 3" xfId="2372"/>
    <cellStyle name="Normal 13 9 4" xfId="2373"/>
    <cellStyle name="Normal 13 9 5" xfId="2374"/>
    <cellStyle name="Normal 13 9 6" xfId="2375"/>
    <cellStyle name="Normal 13 9 7" xfId="2376"/>
    <cellStyle name="Normal 13 9 8" xfId="2377"/>
    <cellStyle name="Normal 13 9 9" xfId="2378"/>
    <cellStyle name="Normal 14" xfId="2379"/>
    <cellStyle name="Normal 14 10" xfId="2380"/>
    <cellStyle name="Normal 14 10 10" xfId="2381"/>
    <cellStyle name="Normal 14 10 11" xfId="2382"/>
    <cellStyle name="Normal 14 10 12" xfId="2383"/>
    <cellStyle name="Normal 14 10 13" xfId="2384"/>
    <cellStyle name="Normal 14 10 2" xfId="2385"/>
    <cellStyle name="Normal 14 10 3" xfId="2386"/>
    <cellStyle name="Normal 14 10 4" xfId="2387"/>
    <cellStyle name="Normal 14 10 5" xfId="2388"/>
    <cellStyle name="Normal 14 10 6" xfId="2389"/>
    <cellStyle name="Normal 14 10 7" xfId="2390"/>
    <cellStyle name="Normal 14 10 8" xfId="2391"/>
    <cellStyle name="Normal 14 10 9" xfId="2392"/>
    <cellStyle name="Normal 14 11" xfId="2393"/>
    <cellStyle name="Normal 14 12" xfId="2394"/>
    <cellStyle name="Normal 14 13" xfId="2395"/>
    <cellStyle name="Normal 14 14" xfId="2396"/>
    <cellStyle name="Normal 14 15" xfId="2397"/>
    <cellStyle name="Normal 14 16" xfId="2398"/>
    <cellStyle name="Normal 14 17" xfId="2399"/>
    <cellStyle name="Normal 14 18" xfId="2400"/>
    <cellStyle name="Normal 14 19" xfId="2401"/>
    <cellStyle name="Normal 14 2" xfId="2402"/>
    <cellStyle name="Normal 14 2 10" xfId="2403"/>
    <cellStyle name="Normal 14 2 11" xfId="2404"/>
    <cellStyle name="Normal 14 2 12" xfId="2405"/>
    <cellStyle name="Normal 14 2 13" xfId="2406"/>
    <cellStyle name="Normal 14 2 2" xfId="2407"/>
    <cellStyle name="Normal 14 2 3" xfId="2408"/>
    <cellStyle name="Normal 14 2 4" xfId="2409"/>
    <cellStyle name="Normal 14 2 5" xfId="2410"/>
    <cellStyle name="Normal 14 2 6" xfId="2411"/>
    <cellStyle name="Normal 14 2 7" xfId="2412"/>
    <cellStyle name="Normal 14 2 8" xfId="2413"/>
    <cellStyle name="Normal 14 2 9" xfId="2414"/>
    <cellStyle name="Normal 14 20" xfId="2415"/>
    <cellStyle name="Normal 14 21" xfId="2416"/>
    <cellStyle name="Normal 14 22" xfId="2417"/>
    <cellStyle name="Normal 14 3" xfId="2418"/>
    <cellStyle name="Normal 14 3 10" xfId="2419"/>
    <cellStyle name="Normal 14 3 11" xfId="2420"/>
    <cellStyle name="Normal 14 3 12" xfId="2421"/>
    <cellStyle name="Normal 14 3 13" xfId="2422"/>
    <cellStyle name="Normal 14 3 2" xfId="2423"/>
    <cellStyle name="Normal 14 3 3" xfId="2424"/>
    <cellStyle name="Normal 14 3 4" xfId="2425"/>
    <cellStyle name="Normal 14 3 5" xfId="2426"/>
    <cellStyle name="Normal 14 3 6" xfId="2427"/>
    <cellStyle name="Normal 14 3 7" xfId="2428"/>
    <cellStyle name="Normal 14 3 8" xfId="2429"/>
    <cellStyle name="Normal 14 3 9" xfId="2430"/>
    <cellStyle name="Normal 14 4" xfId="2431"/>
    <cellStyle name="Normal 14 4 10" xfId="2432"/>
    <cellStyle name="Normal 14 4 11" xfId="2433"/>
    <cellStyle name="Normal 14 4 12" xfId="2434"/>
    <cellStyle name="Normal 14 4 13" xfId="2435"/>
    <cellStyle name="Normal 14 4 2" xfId="2436"/>
    <cellStyle name="Normal 14 4 3" xfId="2437"/>
    <cellStyle name="Normal 14 4 4" xfId="2438"/>
    <cellStyle name="Normal 14 4 5" xfId="2439"/>
    <cellStyle name="Normal 14 4 6" xfId="2440"/>
    <cellStyle name="Normal 14 4 7" xfId="2441"/>
    <cellStyle name="Normal 14 4 8" xfId="2442"/>
    <cellStyle name="Normal 14 4 9" xfId="2443"/>
    <cellStyle name="Normal 14 5" xfId="2444"/>
    <cellStyle name="Normal 14 5 10" xfId="2445"/>
    <cellStyle name="Normal 14 5 11" xfId="2446"/>
    <cellStyle name="Normal 14 5 12" xfId="2447"/>
    <cellStyle name="Normal 14 5 13" xfId="2448"/>
    <cellStyle name="Normal 14 5 2" xfId="2449"/>
    <cellStyle name="Normal 14 5 3" xfId="2450"/>
    <cellStyle name="Normal 14 5 4" xfId="2451"/>
    <cellStyle name="Normal 14 5 5" xfId="2452"/>
    <cellStyle name="Normal 14 5 6" xfId="2453"/>
    <cellStyle name="Normal 14 5 7" xfId="2454"/>
    <cellStyle name="Normal 14 5 8" xfId="2455"/>
    <cellStyle name="Normal 14 5 9" xfId="2456"/>
    <cellStyle name="Normal 14 6" xfId="2457"/>
    <cellStyle name="Normal 14 6 10" xfId="2458"/>
    <cellStyle name="Normal 14 6 11" xfId="2459"/>
    <cellStyle name="Normal 14 6 12" xfId="2460"/>
    <cellStyle name="Normal 14 6 13" xfId="2461"/>
    <cellStyle name="Normal 14 6 2" xfId="2462"/>
    <cellStyle name="Normal 14 6 3" xfId="2463"/>
    <cellStyle name="Normal 14 6 4" xfId="2464"/>
    <cellStyle name="Normal 14 6 5" xfId="2465"/>
    <cellStyle name="Normal 14 6 6" xfId="2466"/>
    <cellStyle name="Normal 14 6 7" xfId="2467"/>
    <cellStyle name="Normal 14 6 8" xfId="2468"/>
    <cellStyle name="Normal 14 6 9" xfId="2469"/>
    <cellStyle name="Normal 14 7" xfId="2470"/>
    <cellStyle name="Normal 14 7 10" xfId="2471"/>
    <cellStyle name="Normal 14 7 11" xfId="2472"/>
    <cellStyle name="Normal 14 7 12" xfId="2473"/>
    <cellStyle name="Normal 14 7 13" xfId="2474"/>
    <cellStyle name="Normal 14 7 2" xfId="2475"/>
    <cellStyle name="Normal 14 7 3" xfId="2476"/>
    <cellStyle name="Normal 14 7 4" xfId="2477"/>
    <cellStyle name="Normal 14 7 5" xfId="2478"/>
    <cellStyle name="Normal 14 7 6" xfId="2479"/>
    <cellStyle name="Normal 14 7 7" xfId="2480"/>
    <cellStyle name="Normal 14 7 8" xfId="2481"/>
    <cellStyle name="Normal 14 7 9" xfId="2482"/>
    <cellStyle name="Normal 14 8" xfId="2483"/>
    <cellStyle name="Normal 14 8 10" xfId="2484"/>
    <cellStyle name="Normal 14 8 11" xfId="2485"/>
    <cellStyle name="Normal 14 8 12" xfId="2486"/>
    <cellStyle name="Normal 14 8 13" xfId="2487"/>
    <cellStyle name="Normal 14 8 2" xfId="2488"/>
    <cellStyle name="Normal 14 8 3" xfId="2489"/>
    <cellStyle name="Normal 14 8 4" xfId="2490"/>
    <cellStyle name="Normal 14 8 5" xfId="2491"/>
    <cellStyle name="Normal 14 8 6" xfId="2492"/>
    <cellStyle name="Normal 14 8 7" xfId="2493"/>
    <cellStyle name="Normal 14 8 8" xfId="2494"/>
    <cellStyle name="Normal 14 8 9" xfId="2495"/>
    <cellStyle name="Normal 14 9" xfId="2496"/>
    <cellStyle name="Normal 14 9 10" xfId="2497"/>
    <cellStyle name="Normal 14 9 11" xfId="2498"/>
    <cellStyle name="Normal 14 9 12" xfId="2499"/>
    <cellStyle name="Normal 14 9 13" xfId="2500"/>
    <cellStyle name="Normal 14 9 2" xfId="2501"/>
    <cellStyle name="Normal 14 9 3" xfId="2502"/>
    <cellStyle name="Normal 14 9 4" xfId="2503"/>
    <cellStyle name="Normal 14 9 5" xfId="2504"/>
    <cellStyle name="Normal 14 9 6" xfId="2505"/>
    <cellStyle name="Normal 14 9 7" xfId="2506"/>
    <cellStyle name="Normal 14 9 8" xfId="2507"/>
    <cellStyle name="Normal 14 9 9" xfId="2508"/>
    <cellStyle name="Normal 15" xfId="2509"/>
    <cellStyle name="Normal 15 10" xfId="2510"/>
    <cellStyle name="Normal 15 11" xfId="2511"/>
    <cellStyle name="Normal 15 12" xfId="2512"/>
    <cellStyle name="Normal 15 13" xfId="2513"/>
    <cellStyle name="Normal 15 2" xfId="2514"/>
    <cellStyle name="Normal 15 3" xfId="2515"/>
    <cellStyle name="Normal 15 4" xfId="2516"/>
    <cellStyle name="Normal 15 5" xfId="2517"/>
    <cellStyle name="Normal 15 6" xfId="2518"/>
    <cellStyle name="Normal 15 7" xfId="2519"/>
    <cellStyle name="Normal 15 8" xfId="2520"/>
    <cellStyle name="Normal 15 9" xfId="2521"/>
    <cellStyle name="Normal 16" xfId="2522"/>
    <cellStyle name="Normal 16 10" xfId="2523"/>
    <cellStyle name="Normal 16 11" xfId="2524"/>
    <cellStyle name="Normal 16 12" xfId="2525"/>
    <cellStyle name="Normal 16 13" xfId="2526"/>
    <cellStyle name="Normal 16 2" xfId="2527"/>
    <cellStyle name="Normal 16 3" xfId="2528"/>
    <cellStyle name="Normal 16 4" xfId="2529"/>
    <cellStyle name="Normal 16 5" xfId="2530"/>
    <cellStyle name="Normal 16 6" xfId="2531"/>
    <cellStyle name="Normal 16 7" xfId="2532"/>
    <cellStyle name="Normal 16 8" xfId="2533"/>
    <cellStyle name="Normal 16 9" xfId="2534"/>
    <cellStyle name="Normal 17" xfId="141"/>
    <cellStyle name="Normal 17 10" xfId="2535"/>
    <cellStyle name="Normal 17 11" xfId="2536"/>
    <cellStyle name="Normal 17 12" xfId="2537"/>
    <cellStyle name="Normal 17 13" xfId="2538"/>
    <cellStyle name="Normal 17 2" xfId="2539"/>
    <cellStyle name="Normal 17 3" xfId="2540"/>
    <cellStyle name="Normal 17 4" xfId="2541"/>
    <cellStyle name="Normal 17 5" xfId="2542"/>
    <cellStyle name="Normal 17 6" xfId="2543"/>
    <cellStyle name="Normal 17 7" xfId="2544"/>
    <cellStyle name="Normal 17 8" xfId="2545"/>
    <cellStyle name="Normal 17 9" xfId="2546"/>
    <cellStyle name="Normal 18" xfId="2547"/>
    <cellStyle name="Normal 18 10" xfId="2548"/>
    <cellStyle name="Normal 18 11" xfId="2549"/>
    <cellStyle name="Normal 18 12" xfId="2550"/>
    <cellStyle name="Normal 18 13" xfId="2551"/>
    <cellStyle name="Normal 18 2" xfId="2552"/>
    <cellStyle name="Normal 18 3" xfId="2553"/>
    <cellStyle name="Normal 18 4" xfId="2554"/>
    <cellStyle name="Normal 18 5" xfId="2555"/>
    <cellStyle name="Normal 18 6" xfId="2556"/>
    <cellStyle name="Normal 18 7" xfId="2557"/>
    <cellStyle name="Normal 18 8" xfId="2558"/>
    <cellStyle name="Normal 18 9" xfId="2559"/>
    <cellStyle name="Normal 19" xfId="2560"/>
    <cellStyle name="Normal 19 10" xfId="2561"/>
    <cellStyle name="Normal 19 11" xfId="2562"/>
    <cellStyle name="Normal 19 12" xfId="2563"/>
    <cellStyle name="Normal 19 13" xfId="2564"/>
    <cellStyle name="Normal 19 2" xfId="2565"/>
    <cellStyle name="Normal 19 3" xfId="2566"/>
    <cellStyle name="Normal 19 4" xfId="2567"/>
    <cellStyle name="Normal 19 5" xfId="2568"/>
    <cellStyle name="Normal 19 6" xfId="2569"/>
    <cellStyle name="Normal 19 7" xfId="2570"/>
    <cellStyle name="Normal 19 8" xfId="2571"/>
    <cellStyle name="Normal 19 9" xfId="2572"/>
    <cellStyle name="Normal 2" xfId="287"/>
    <cellStyle name="Normal 2 10" xfId="1817"/>
    <cellStyle name="Normal 2 11" xfId="2573"/>
    <cellStyle name="Normal 2 12" xfId="2574"/>
    <cellStyle name="Normal 2 13" xfId="2575"/>
    <cellStyle name="Normal 2 14" xfId="2576"/>
    <cellStyle name="Normal 2 15" xfId="2577"/>
    <cellStyle name="Normal 2 16" xfId="5024"/>
    <cellStyle name="Normal 2 17" xfId="9658"/>
    <cellStyle name="Normal 2 18" xfId="9715"/>
    <cellStyle name="Normal 2 2" xfId="140"/>
    <cellStyle name="Normal 2 2 10" xfId="2578"/>
    <cellStyle name="Normal 2 2 11" xfId="2579"/>
    <cellStyle name="Normal 2 2 12" xfId="2580"/>
    <cellStyle name="Normal 2 2 13" xfId="2581"/>
    <cellStyle name="Normal 2 2 2" xfId="2582"/>
    <cellStyle name="Normal 2 2 3" xfId="2583"/>
    <cellStyle name="Normal 2 2 4" xfId="2584"/>
    <cellStyle name="Normal 2 2 5" xfId="2585"/>
    <cellStyle name="Normal 2 2 6" xfId="2586"/>
    <cellStyle name="Normal 2 2 7" xfId="2587"/>
    <cellStyle name="Normal 2 2 8" xfId="2588"/>
    <cellStyle name="Normal 2 2 9" xfId="2589"/>
    <cellStyle name="Normal 2 3" xfId="2590"/>
    <cellStyle name="Normal 2 3 10" xfId="2591"/>
    <cellStyle name="Normal 2 3 11" xfId="2592"/>
    <cellStyle name="Normal 2 3 12" xfId="2593"/>
    <cellStyle name="Normal 2 3 13" xfId="2594"/>
    <cellStyle name="Normal 2 3 2" xfId="2595"/>
    <cellStyle name="Normal 2 3 3" xfId="2596"/>
    <cellStyle name="Normal 2 3 4" xfId="2597"/>
    <cellStyle name="Normal 2 3 5" xfId="2598"/>
    <cellStyle name="Normal 2 3 6" xfId="2599"/>
    <cellStyle name="Normal 2 3 7" xfId="2600"/>
    <cellStyle name="Normal 2 3 8" xfId="2601"/>
    <cellStyle name="Normal 2 3 9" xfId="2602"/>
    <cellStyle name="Normal 2 4" xfId="2603"/>
    <cellStyle name="Normal 2 5" xfId="2604"/>
    <cellStyle name="Normal 2 6" xfId="2605"/>
    <cellStyle name="Normal 2 7" xfId="2606"/>
    <cellStyle name="Normal 2 8" xfId="2607"/>
    <cellStyle name="Normal 2 9" xfId="2608"/>
    <cellStyle name="Normal 20" xfId="142"/>
    <cellStyle name="Normal 20 10" xfId="2609"/>
    <cellStyle name="Normal 20 11" xfId="2610"/>
    <cellStyle name="Normal 20 12" xfId="2611"/>
    <cellStyle name="Normal 20 13" xfId="2612"/>
    <cellStyle name="Normal 20 2" xfId="2613"/>
    <cellStyle name="Normal 20 3" xfId="2614"/>
    <cellStyle name="Normal 20 4" xfId="2615"/>
    <cellStyle name="Normal 20 5" xfId="2616"/>
    <cellStyle name="Normal 20 6" xfId="2617"/>
    <cellStyle name="Normal 20 7" xfId="2618"/>
    <cellStyle name="Normal 20 8" xfId="2619"/>
    <cellStyle name="Normal 20 9" xfId="2620"/>
    <cellStyle name="Normal 21" xfId="2621"/>
    <cellStyle name="Normal 22" xfId="2622"/>
    <cellStyle name="Normal 23" xfId="2623"/>
    <cellStyle name="Normal 23 10" xfId="2624"/>
    <cellStyle name="Normal 23 11" xfId="2625"/>
    <cellStyle name="Normal 23 12" xfId="2626"/>
    <cellStyle name="Normal 23 13" xfId="2627"/>
    <cellStyle name="Normal 23 2" xfId="2628"/>
    <cellStyle name="Normal 23 3" xfId="2629"/>
    <cellStyle name="Normal 23 4" xfId="2630"/>
    <cellStyle name="Normal 23 5" xfId="2631"/>
    <cellStyle name="Normal 23 6" xfId="2632"/>
    <cellStyle name="Normal 23 7" xfId="2633"/>
    <cellStyle name="Normal 23 8" xfId="2634"/>
    <cellStyle name="Normal 23 9" xfId="2635"/>
    <cellStyle name="Normal 24" xfId="2636"/>
    <cellStyle name="Normal 25" xfId="2637"/>
    <cellStyle name="Normal 25 10" xfId="2638"/>
    <cellStyle name="Normal 25 11" xfId="2639"/>
    <cellStyle name="Normal 25 12" xfId="2640"/>
    <cellStyle name="Normal 25 13" xfId="2641"/>
    <cellStyle name="Normal 25 2" xfId="2642"/>
    <cellStyle name="Normal 25 3" xfId="2643"/>
    <cellStyle name="Normal 25 4" xfId="2644"/>
    <cellStyle name="Normal 25 5" xfId="2645"/>
    <cellStyle name="Normal 25 6" xfId="2646"/>
    <cellStyle name="Normal 25 7" xfId="2647"/>
    <cellStyle name="Normal 25 8" xfId="2648"/>
    <cellStyle name="Normal 25 9" xfId="2649"/>
    <cellStyle name="Normal 26" xfId="2650"/>
    <cellStyle name="Normal 27" xfId="2651"/>
    <cellStyle name="Normal 28" xfId="2652"/>
    <cellStyle name="Normal 28 10" xfId="2653"/>
    <cellStyle name="Normal 28 11" xfId="2654"/>
    <cellStyle name="Normal 28 12" xfId="2655"/>
    <cellStyle name="Normal 28 13" xfId="2656"/>
    <cellStyle name="Normal 28 2" xfId="2657"/>
    <cellStyle name="Normal 28 3" xfId="2658"/>
    <cellStyle name="Normal 28 4" xfId="2659"/>
    <cellStyle name="Normal 28 5" xfId="2660"/>
    <cellStyle name="Normal 28 6" xfId="2661"/>
    <cellStyle name="Normal 28 7" xfId="2662"/>
    <cellStyle name="Normal 28 8" xfId="2663"/>
    <cellStyle name="Normal 28 9" xfId="2664"/>
    <cellStyle name="Normal 29" xfId="2665"/>
    <cellStyle name="Normal 3" xfId="1295"/>
    <cellStyle name="Normal 3 10" xfId="2666"/>
    <cellStyle name="Normal 3 10 10" xfId="2667"/>
    <cellStyle name="Normal 3 10 11" xfId="2668"/>
    <cellStyle name="Normal 3 10 12" xfId="2669"/>
    <cellStyle name="Normal 3 10 13" xfId="2670"/>
    <cellStyle name="Normal 3 10 2" xfId="2671"/>
    <cellStyle name="Normal 3 10 3" xfId="2672"/>
    <cellStyle name="Normal 3 10 4" xfId="2673"/>
    <cellStyle name="Normal 3 10 5" xfId="2674"/>
    <cellStyle name="Normal 3 10 6" xfId="2675"/>
    <cellStyle name="Normal 3 10 7" xfId="2676"/>
    <cellStyle name="Normal 3 10 8" xfId="2677"/>
    <cellStyle name="Normal 3 10 9" xfId="2678"/>
    <cellStyle name="Normal 3 11" xfId="2679"/>
    <cellStyle name="Normal 3 11 10" xfId="2680"/>
    <cellStyle name="Normal 3 11 11" xfId="2681"/>
    <cellStyle name="Normal 3 11 12" xfId="2682"/>
    <cellStyle name="Normal 3 11 13" xfId="2683"/>
    <cellStyle name="Normal 3 11 2" xfId="2684"/>
    <cellStyle name="Normal 3 11 3" xfId="2685"/>
    <cellStyle name="Normal 3 11 4" xfId="2686"/>
    <cellStyle name="Normal 3 11 5" xfId="2687"/>
    <cellStyle name="Normal 3 11 6" xfId="2688"/>
    <cellStyle name="Normal 3 11 7" xfId="2689"/>
    <cellStyle name="Normal 3 11 8" xfId="2690"/>
    <cellStyle name="Normal 3 11 9" xfId="2691"/>
    <cellStyle name="Normal 3 12" xfId="2692"/>
    <cellStyle name="Normal 3 12 10" xfId="2693"/>
    <cellStyle name="Normal 3 12 11" xfId="2694"/>
    <cellStyle name="Normal 3 12 12" xfId="2695"/>
    <cellStyle name="Normal 3 12 13" xfId="2696"/>
    <cellStyle name="Normal 3 12 2" xfId="2697"/>
    <cellStyle name="Normal 3 12 3" xfId="2698"/>
    <cellStyle name="Normal 3 12 4" xfId="2699"/>
    <cellStyle name="Normal 3 12 5" xfId="2700"/>
    <cellStyle name="Normal 3 12 6" xfId="2701"/>
    <cellStyle name="Normal 3 12 7" xfId="2702"/>
    <cellStyle name="Normal 3 12 8" xfId="2703"/>
    <cellStyle name="Normal 3 12 9" xfId="2704"/>
    <cellStyle name="Normal 3 13" xfId="2705"/>
    <cellStyle name="Normal 3 13 10" xfId="2706"/>
    <cellStyle name="Normal 3 13 11" xfId="2707"/>
    <cellStyle name="Normal 3 13 12" xfId="2708"/>
    <cellStyle name="Normal 3 13 13" xfId="2709"/>
    <cellStyle name="Normal 3 13 2" xfId="2710"/>
    <cellStyle name="Normal 3 13 3" xfId="2711"/>
    <cellStyle name="Normal 3 13 4" xfId="2712"/>
    <cellStyle name="Normal 3 13 5" xfId="2713"/>
    <cellStyle name="Normal 3 13 6" xfId="2714"/>
    <cellStyle name="Normal 3 13 7" xfId="2715"/>
    <cellStyle name="Normal 3 13 8" xfId="2716"/>
    <cellStyle name="Normal 3 13 9" xfId="2717"/>
    <cellStyle name="Normal 3 14" xfId="2718"/>
    <cellStyle name="Normal 3 14 10" xfId="2719"/>
    <cellStyle name="Normal 3 14 11" xfId="2720"/>
    <cellStyle name="Normal 3 14 12" xfId="2721"/>
    <cellStyle name="Normal 3 14 13" xfId="2722"/>
    <cellStyle name="Normal 3 14 2" xfId="2723"/>
    <cellStyle name="Normal 3 14 3" xfId="2724"/>
    <cellStyle name="Normal 3 14 4" xfId="2725"/>
    <cellStyle name="Normal 3 14 5" xfId="2726"/>
    <cellStyle name="Normal 3 14 6" xfId="2727"/>
    <cellStyle name="Normal 3 14 7" xfId="2728"/>
    <cellStyle name="Normal 3 14 8" xfId="2729"/>
    <cellStyle name="Normal 3 14 9" xfId="2730"/>
    <cellStyle name="Normal 3 15" xfId="2731"/>
    <cellStyle name="Normal 3 15 10" xfId="2732"/>
    <cellStyle name="Normal 3 15 11" xfId="2733"/>
    <cellStyle name="Normal 3 15 12" xfId="2734"/>
    <cellStyle name="Normal 3 15 13" xfId="2735"/>
    <cellStyle name="Normal 3 15 2" xfId="2736"/>
    <cellStyle name="Normal 3 15 3" xfId="2737"/>
    <cellStyle name="Normal 3 15 4" xfId="2738"/>
    <cellStyle name="Normal 3 15 5" xfId="2739"/>
    <cellStyle name="Normal 3 15 6" xfId="2740"/>
    <cellStyle name="Normal 3 15 7" xfId="2741"/>
    <cellStyle name="Normal 3 15 8" xfId="2742"/>
    <cellStyle name="Normal 3 15 9" xfId="2743"/>
    <cellStyle name="Normal 3 16" xfId="2744"/>
    <cellStyle name="Normal 3 17" xfId="2745"/>
    <cellStyle name="Normal 3 18" xfId="2746"/>
    <cellStyle name="Normal 3 19" xfId="2747"/>
    <cellStyle name="Normal 3 2" xfId="2748"/>
    <cellStyle name="Normal 3 2 10" xfId="2749"/>
    <cellStyle name="Normal 3 2 11" xfId="2750"/>
    <cellStyle name="Normal 3 2 12" xfId="2751"/>
    <cellStyle name="Normal 3 2 13" xfId="2752"/>
    <cellStyle name="Normal 3 2 2" xfId="2753"/>
    <cellStyle name="Normal 3 2 3" xfId="2754"/>
    <cellStyle name="Normal 3 2 4" xfId="2755"/>
    <cellStyle name="Normal 3 2 5" xfId="2756"/>
    <cellStyle name="Normal 3 2 6" xfId="2757"/>
    <cellStyle name="Normal 3 2 7" xfId="2758"/>
    <cellStyle name="Normal 3 2 8" xfId="2759"/>
    <cellStyle name="Normal 3 2 9" xfId="2760"/>
    <cellStyle name="Normal 3 20" xfId="2761"/>
    <cellStyle name="Normal 3 21" xfId="2762"/>
    <cellStyle name="Normal 3 22" xfId="2763"/>
    <cellStyle name="Normal 3 23" xfId="2764"/>
    <cellStyle name="Normal 3 24" xfId="2765"/>
    <cellStyle name="Normal 3 25" xfId="2766"/>
    <cellStyle name="Normal 3 26" xfId="2767"/>
    <cellStyle name="Normal 3 27" xfId="2768"/>
    <cellStyle name="Normal 3 28" xfId="9692"/>
    <cellStyle name="Normal 3 3" xfId="2769"/>
    <cellStyle name="Normal 3 3 10" xfId="2770"/>
    <cellStyle name="Normal 3 3 11" xfId="2771"/>
    <cellStyle name="Normal 3 3 12" xfId="2772"/>
    <cellStyle name="Normal 3 3 13" xfId="2773"/>
    <cellStyle name="Normal 3 3 2" xfId="2774"/>
    <cellStyle name="Normal 3 3 3" xfId="2775"/>
    <cellStyle name="Normal 3 3 4" xfId="2776"/>
    <cellStyle name="Normal 3 3 5" xfId="2777"/>
    <cellStyle name="Normal 3 3 6" xfId="2778"/>
    <cellStyle name="Normal 3 3 7" xfId="2779"/>
    <cellStyle name="Normal 3 3 8" xfId="2780"/>
    <cellStyle name="Normal 3 3 9" xfId="2781"/>
    <cellStyle name="Normal 3 4" xfId="2782"/>
    <cellStyle name="Normal 3 4 10" xfId="2783"/>
    <cellStyle name="Normal 3 4 11" xfId="2784"/>
    <cellStyle name="Normal 3 4 12" xfId="2785"/>
    <cellStyle name="Normal 3 4 13" xfId="2786"/>
    <cellStyle name="Normal 3 4 2" xfId="2787"/>
    <cellStyle name="Normal 3 4 3" xfId="2788"/>
    <cellStyle name="Normal 3 4 4" xfId="2789"/>
    <cellStyle name="Normal 3 4 5" xfId="2790"/>
    <cellStyle name="Normal 3 4 6" xfId="2791"/>
    <cellStyle name="Normal 3 4 7" xfId="2792"/>
    <cellStyle name="Normal 3 4 8" xfId="2793"/>
    <cellStyle name="Normal 3 4 9" xfId="2794"/>
    <cellStyle name="Normal 3 5" xfId="2795"/>
    <cellStyle name="Normal 3 5 10" xfId="2796"/>
    <cellStyle name="Normal 3 5 11" xfId="2797"/>
    <cellStyle name="Normal 3 5 12" xfId="2798"/>
    <cellStyle name="Normal 3 5 13" xfId="2799"/>
    <cellStyle name="Normal 3 5 2" xfId="2800"/>
    <cellStyle name="Normal 3 5 3" xfId="2801"/>
    <cellStyle name="Normal 3 5 4" xfId="2802"/>
    <cellStyle name="Normal 3 5 5" xfId="2803"/>
    <cellStyle name="Normal 3 5 6" xfId="2804"/>
    <cellStyle name="Normal 3 5 7" xfId="2805"/>
    <cellStyle name="Normal 3 5 8" xfId="2806"/>
    <cellStyle name="Normal 3 5 9" xfId="2807"/>
    <cellStyle name="Normal 3 6" xfId="2808"/>
    <cellStyle name="Normal 3 6 10" xfId="2809"/>
    <cellStyle name="Normal 3 6 11" xfId="2810"/>
    <cellStyle name="Normal 3 6 12" xfId="2811"/>
    <cellStyle name="Normal 3 6 13" xfId="2812"/>
    <cellStyle name="Normal 3 6 2" xfId="2813"/>
    <cellStyle name="Normal 3 6 3" xfId="2814"/>
    <cellStyle name="Normal 3 6 4" xfId="2815"/>
    <cellStyle name="Normal 3 6 5" xfId="2816"/>
    <cellStyle name="Normal 3 6 6" xfId="2817"/>
    <cellStyle name="Normal 3 6 7" xfId="2818"/>
    <cellStyle name="Normal 3 6 8" xfId="2819"/>
    <cellStyle name="Normal 3 6 9" xfId="2820"/>
    <cellStyle name="Normal 3 7" xfId="2821"/>
    <cellStyle name="Normal 3 7 10" xfId="2822"/>
    <cellStyle name="Normal 3 7 11" xfId="2823"/>
    <cellStyle name="Normal 3 7 12" xfId="2824"/>
    <cellStyle name="Normal 3 7 13" xfId="2825"/>
    <cellStyle name="Normal 3 7 2" xfId="2826"/>
    <cellStyle name="Normal 3 7 3" xfId="2827"/>
    <cellStyle name="Normal 3 7 4" xfId="2828"/>
    <cellStyle name="Normal 3 7 5" xfId="2829"/>
    <cellStyle name="Normal 3 7 6" xfId="2830"/>
    <cellStyle name="Normal 3 7 7" xfId="2831"/>
    <cellStyle name="Normal 3 7 8" xfId="2832"/>
    <cellStyle name="Normal 3 7 9" xfId="2833"/>
    <cellStyle name="Normal 3 8" xfId="2834"/>
    <cellStyle name="Normal 3 8 10" xfId="2835"/>
    <cellStyle name="Normal 3 8 11" xfId="2836"/>
    <cellStyle name="Normal 3 8 12" xfId="2837"/>
    <cellStyle name="Normal 3 8 13" xfId="2838"/>
    <cellStyle name="Normal 3 8 2" xfId="2839"/>
    <cellStyle name="Normal 3 8 3" xfId="2840"/>
    <cellStyle name="Normal 3 8 4" xfId="2841"/>
    <cellStyle name="Normal 3 8 5" xfId="2842"/>
    <cellStyle name="Normal 3 8 6" xfId="2843"/>
    <cellStyle name="Normal 3 8 7" xfId="2844"/>
    <cellStyle name="Normal 3 8 8" xfId="2845"/>
    <cellStyle name="Normal 3 8 9" xfId="2846"/>
    <cellStyle name="Normal 3 9" xfId="2847"/>
    <cellStyle name="Normal 3 9 10" xfId="2848"/>
    <cellStyle name="Normal 3 9 11" xfId="2849"/>
    <cellStyle name="Normal 3 9 12" xfId="2850"/>
    <cellStyle name="Normal 3 9 13" xfId="2851"/>
    <cellStyle name="Normal 3 9 2" xfId="2852"/>
    <cellStyle name="Normal 3 9 3" xfId="2853"/>
    <cellStyle name="Normal 3 9 4" xfId="2854"/>
    <cellStyle name="Normal 3 9 5" xfId="2855"/>
    <cellStyle name="Normal 3 9 6" xfId="2856"/>
    <cellStyle name="Normal 3 9 7" xfId="2857"/>
    <cellStyle name="Normal 3 9 8" xfId="2858"/>
    <cellStyle name="Normal 3 9 9" xfId="2859"/>
    <cellStyle name="Normal 30" xfId="2860"/>
    <cellStyle name="Normal 31" xfId="2861"/>
    <cellStyle name="Normal 32" xfId="2862"/>
    <cellStyle name="Normal 33" xfId="1815"/>
    <cellStyle name="Normal 33 10" xfId="5025"/>
    <cellStyle name="Normal 33 10 2" xfId="7012"/>
    <cellStyle name="Normal 33 10 2 2" xfId="9710"/>
    <cellStyle name="Normal 33 10 3" xfId="8006"/>
    <cellStyle name="Normal 33 10 4" xfId="9716"/>
    <cellStyle name="Normal 33 11" xfId="5026"/>
    <cellStyle name="Normal 33 11 2" xfId="7342"/>
    <cellStyle name="Normal 33 11 3" xfId="8007"/>
    <cellStyle name="Normal 33 11 4" xfId="9717"/>
    <cellStyle name="Normal 33 12" xfId="5027"/>
    <cellStyle name="Normal 33 12 2" xfId="7671"/>
    <cellStyle name="Normal 33 12 3" xfId="8008"/>
    <cellStyle name="Normal 33 13" xfId="6353"/>
    <cellStyle name="Normal 33 14" xfId="8005"/>
    <cellStyle name="Normal 33 15" xfId="9718"/>
    <cellStyle name="Normal 33 16" xfId="10060"/>
    <cellStyle name="Normal 33 2" xfId="2863"/>
    <cellStyle name="Normal 33 2 10" xfId="5028"/>
    <cellStyle name="Normal 33 2 10 2" xfId="7672"/>
    <cellStyle name="Normal 33 2 10 3" xfId="8010"/>
    <cellStyle name="Normal 33 2 11" xfId="6354"/>
    <cellStyle name="Normal 33 2 12" xfId="8009"/>
    <cellStyle name="Normal 33 2 13" xfId="9719"/>
    <cellStyle name="Normal 33 2 2" xfId="2864"/>
    <cellStyle name="Normal 33 2 2 10" xfId="6375"/>
    <cellStyle name="Normal 33 2 2 11" xfId="8011"/>
    <cellStyle name="Normal 33 2 2 12" xfId="9720"/>
    <cellStyle name="Normal 33 2 2 2" xfId="2865"/>
    <cellStyle name="Normal 33 2 2 2 10" xfId="8012"/>
    <cellStyle name="Normal 33 2 2 2 11" xfId="9721"/>
    <cellStyle name="Normal 33 2 2 2 2" xfId="2866"/>
    <cellStyle name="Normal 33 2 2 2 2 2" xfId="5029"/>
    <cellStyle name="Normal 33 2 2 2 2 2 2" xfId="6825"/>
    <cellStyle name="Normal 33 2 2 2 2 2 3" xfId="8014"/>
    <cellStyle name="Normal 33 2 2 2 2 2 4" xfId="9722"/>
    <cellStyle name="Normal 33 2 2 2 2 3" xfId="5030"/>
    <cellStyle name="Normal 33 2 2 2 2 3 2" xfId="7155"/>
    <cellStyle name="Normal 33 2 2 2 2 3 3" xfId="8015"/>
    <cellStyle name="Normal 33 2 2 2 2 4" xfId="5031"/>
    <cellStyle name="Normal 33 2 2 2 2 4 2" xfId="7486"/>
    <cellStyle name="Normal 33 2 2 2 2 4 3" xfId="8016"/>
    <cellStyle name="Normal 33 2 2 2 2 5" xfId="5032"/>
    <cellStyle name="Normal 33 2 2 2 2 5 2" xfId="7814"/>
    <cellStyle name="Normal 33 2 2 2 2 5 3" xfId="8017"/>
    <cellStyle name="Normal 33 2 2 2 2 6" xfId="6496"/>
    <cellStyle name="Normal 33 2 2 2 2 7" xfId="8013"/>
    <cellStyle name="Normal 33 2 2 2 2 8" xfId="9723"/>
    <cellStyle name="Normal 33 2 2 2 3" xfId="2867"/>
    <cellStyle name="Normal 33 2 2 2 3 2" xfId="5033"/>
    <cellStyle name="Normal 33 2 2 2 3 2 2" xfId="6906"/>
    <cellStyle name="Normal 33 2 2 2 3 2 3" xfId="8019"/>
    <cellStyle name="Normal 33 2 2 2 3 3" xfId="5034"/>
    <cellStyle name="Normal 33 2 2 2 3 3 2" xfId="7236"/>
    <cellStyle name="Normal 33 2 2 2 3 3 3" xfId="8020"/>
    <cellStyle name="Normal 33 2 2 2 3 4" xfId="5035"/>
    <cellStyle name="Normal 33 2 2 2 3 4 2" xfId="7567"/>
    <cellStyle name="Normal 33 2 2 2 3 4 3" xfId="8021"/>
    <cellStyle name="Normal 33 2 2 2 3 5" xfId="5036"/>
    <cellStyle name="Normal 33 2 2 2 3 5 2" xfId="7895"/>
    <cellStyle name="Normal 33 2 2 2 3 5 3" xfId="8022"/>
    <cellStyle name="Normal 33 2 2 2 3 6" xfId="6577"/>
    <cellStyle name="Normal 33 2 2 2 3 7" xfId="8018"/>
    <cellStyle name="Normal 33 2 2 2 3 8" xfId="9724"/>
    <cellStyle name="Normal 33 2 2 2 4" xfId="2868"/>
    <cellStyle name="Normal 33 2 2 2 4 2" xfId="5037"/>
    <cellStyle name="Normal 33 2 2 2 4 2 2" xfId="6987"/>
    <cellStyle name="Normal 33 2 2 2 4 2 3" xfId="8024"/>
    <cellStyle name="Normal 33 2 2 2 4 3" xfId="5038"/>
    <cellStyle name="Normal 33 2 2 2 4 3 2" xfId="7317"/>
    <cellStyle name="Normal 33 2 2 2 4 3 3" xfId="8025"/>
    <cellStyle name="Normal 33 2 2 2 4 4" xfId="5039"/>
    <cellStyle name="Normal 33 2 2 2 4 4 2" xfId="7648"/>
    <cellStyle name="Normal 33 2 2 2 4 4 3" xfId="8026"/>
    <cellStyle name="Normal 33 2 2 2 4 5" xfId="5040"/>
    <cellStyle name="Normal 33 2 2 2 4 5 2" xfId="7976"/>
    <cellStyle name="Normal 33 2 2 2 4 5 3" xfId="8027"/>
    <cellStyle name="Normal 33 2 2 2 4 6" xfId="6658"/>
    <cellStyle name="Normal 33 2 2 2 4 7" xfId="8023"/>
    <cellStyle name="Normal 33 2 2 2 4 8" xfId="9725"/>
    <cellStyle name="Normal 33 2 2 2 5" xfId="5041"/>
    <cellStyle name="Normal 33 2 2 2 5 2" xfId="6744"/>
    <cellStyle name="Normal 33 2 2 2 5 3" xfId="8028"/>
    <cellStyle name="Normal 33 2 2 2 6" xfId="5042"/>
    <cellStyle name="Normal 33 2 2 2 6 2" xfId="7074"/>
    <cellStyle name="Normal 33 2 2 2 6 3" xfId="8029"/>
    <cellStyle name="Normal 33 2 2 2 7" xfId="5043"/>
    <cellStyle name="Normal 33 2 2 2 7 2" xfId="7405"/>
    <cellStyle name="Normal 33 2 2 2 7 3" xfId="8030"/>
    <cellStyle name="Normal 33 2 2 2 8" xfId="5044"/>
    <cellStyle name="Normal 33 2 2 2 8 2" xfId="7733"/>
    <cellStyle name="Normal 33 2 2 2 8 3" xfId="8031"/>
    <cellStyle name="Normal 33 2 2 2 9" xfId="6415"/>
    <cellStyle name="Normal 33 2 2 3" xfId="2869"/>
    <cellStyle name="Normal 33 2 2 3 2" xfId="5045"/>
    <cellStyle name="Normal 33 2 2 3 2 2" xfId="6785"/>
    <cellStyle name="Normal 33 2 2 3 2 3" xfId="8033"/>
    <cellStyle name="Normal 33 2 2 3 3" xfId="5046"/>
    <cellStyle name="Normal 33 2 2 3 3 2" xfId="7115"/>
    <cellStyle name="Normal 33 2 2 3 3 3" xfId="8034"/>
    <cellStyle name="Normal 33 2 2 3 4" xfId="5047"/>
    <cellStyle name="Normal 33 2 2 3 4 2" xfId="7446"/>
    <cellStyle name="Normal 33 2 2 3 4 3" xfId="8035"/>
    <cellStyle name="Normal 33 2 2 3 5" xfId="5048"/>
    <cellStyle name="Normal 33 2 2 3 5 2" xfId="7774"/>
    <cellStyle name="Normal 33 2 2 3 5 3" xfId="8036"/>
    <cellStyle name="Normal 33 2 2 3 6" xfId="6456"/>
    <cellStyle name="Normal 33 2 2 3 7" xfId="8032"/>
    <cellStyle name="Normal 33 2 2 3 8" xfId="9726"/>
    <cellStyle name="Normal 33 2 2 4" xfId="2870"/>
    <cellStyle name="Normal 33 2 2 4 2" xfId="5049"/>
    <cellStyle name="Normal 33 2 2 4 2 2" xfId="6866"/>
    <cellStyle name="Normal 33 2 2 4 2 3" xfId="8038"/>
    <cellStyle name="Normal 33 2 2 4 3" xfId="5050"/>
    <cellStyle name="Normal 33 2 2 4 3 2" xfId="7196"/>
    <cellStyle name="Normal 33 2 2 4 3 3" xfId="8039"/>
    <cellStyle name="Normal 33 2 2 4 4" xfId="5051"/>
    <cellStyle name="Normal 33 2 2 4 4 2" xfId="7527"/>
    <cellStyle name="Normal 33 2 2 4 4 3" xfId="8040"/>
    <cellStyle name="Normal 33 2 2 4 5" xfId="5052"/>
    <cellStyle name="Normal 33 2 2 4 5 2" xfId="7855"/>
    <cellStyle name="Normal 33 2 2 4 5 3" xfId="8041"/>
    <cellStyle name="Normal 33 2 2 4 6" xfId="6537"/>
    <cellStyle name="Normal 33 2 2 4 7" xfId="8037"/>
    <cellStyle name="Normal 33 2 2 4 8" xfId="9727"/>
    <cellStyle name="Normal 33 2 2 5" xfId="2871"/>
    <cellStyle name="Normal 33 2 2 5 2" xfId="5053"/>
    <cellStyle name="Normal 33 2 2 5 2 2" xfId="6947"/>
    <cellStyle name="Normal 33 2 2 5 2 3" xfId="8043"/>
    <cellStyle name="Normal 33 2 2 5 3" xfId="5054"/>
    <cellStyle name="Normal 33 2 2 5 3 2" xfId="7277"/>
    <cellStyle name="Normal 33 2 2 5 3 3" xfId="8044"/>
    <cellStyle name="Normal 33 2 2 5 4" xfId="5055"/>
    <cellStyle name="Normal 33 2 2 5 4 2" xfId="7608"/>
    <cellStyle name="Normal 33 2 2 5 4 3" xfId="8045"/>
    <cellStyle name="Normal 33 2 2 5 5" xfId="5056"/>
    <cellStyle name="Normal 33 2 2 5 5 2" xfId="7936"/>
    <cellStyle name="Normal 33 2 2 5 5 3" xfId="8046"/>
    <cellStyle name="Normal 33 2 2 5 6" xfId="6618"/>
    <cellStyle name="Normal 33 2 2 5 7" xfId="8042"/>
    <cellStyle name="Normal 33 2 2 5 8" xfId="9728"/>
    <cellStyle name="Normal 33 2 2 6" xfId="5057"/>
    <cellStyle name="Normal 33 2 2 6 2" xfId="6704"/>
    <cellStyle name="Normal 33 2 2 6 3" xfId="8047"/>
    <cellStyle name="Normal 33 2 2 7" xfId="5058"/>
    <cellStyle name="Normal 33 2 2 7 2" xfId="7034"/>
    <cellStyle name="Normal 33 2 2 7 3" xfId="8048"/>
    <cellStyle name="Normal 33 2 2 8" xfId="5059"/>
    <cellStyle name="Normal 33 2 2 8 2" xfId="7365"/>
    <cellStyle name="Normal 33 2 2 8 3" xfId="8049"/>
    <cellStyle name="Normal 33 2 2 9" xfId="5060"/>
    <cellStyle name="Normal 33 2 2 9 2" xfId="7693"/>
    <cellStyle name="Normal 33 2 2 9 3" xfId="8050"/>
    <cellStyle name="Normal 33 2 3" xfId="2872"/>
    <cellStyle name="Normal 33 2 3 10" xfId="8051"/>
    <cellStyle name="Normal 33 2 3 11" xfId="9729"/>
    <cellStyle name="Normal 33 2 3 2" xfId="2873"/>
    <cellStyle name="Normal 33 2 3 2 2" xfId="5061"/>
    <cellStyle name="Normal 33 2 3 2 2 2" xfId="6804"/>
    <cellStyle name="Normal 33 2 3 2 2 3" xfId="8053"/>
    <cellStyle name="Normal 33 2 3 2 3" xfId="5062"/>
    <cellStyle name="Normal 33 2 3 2 3 2" xfId="7134"/>
    <cellStyle name="Normal 33 2 3 2 3 3" xfId="8054"/>
    <cellStyle name="Normal 33 2 3 2 4" xfId="5063"/>
    <cellStyle name="Normal 33 2 3 2 4 2" xfId="7465"/>
    <cellStyle name="Normal 33 2 3 2 4 3" xfId="8055"/>
    <cellStyle name="Normal 33 2 3 2 5" xfId="5064"/>
    <cellStyle name="Normal 33 2 3 2 5 2" xfId="7793"/>
    <cellStyle name="Normal 33 2 3 2 5 3" xfId="8056"/>
    <cellStyle name="Normal 33 2 3 2 6" xfId="6475"/>
    <cellStyle name="Normal 33 2 3 2 7" xfId="8052"/>
    <cellStyle name="Normal 33 2 3 2 8" xfId="9730"/>
    <cellStyle name="Normal 33 2 3 3" xfId="2874"/>
    <cellStyle name="Normal 33 2 3 3 2" xfId="5065"/>
    <cellStyle name="Normal 33 2 3 3 2 2" xfId="6885"/>
    <cellStyle name="Normal 33 2 3 3 2 3" xfId="8058"/>
    <cellStyle name="Normal 33 2 3 3 3" xfId="5066"/>
    <cellStyle name="Normal 33 2 3 3 3 2" xfId="7215"/>
    <cellStyle name="Normal 33 2 3 3 3 3" xfId="8059"/>
    <cellStyle name="Normal 33 2 3 3 4" xfId="5067"/>
    <cellStyle name="Normal 33 2 3 3 4 2" xfId="7546"/>
    <cellStyle name="Normal 33 2 3 3 4 3" xfId="8060"/>
    <cellStyle name="Normal 33 2 3 3 5" xfId="5068"/>
    <cellStyle name="Normal 33 2 3 3 5 2" xfId="7874"/>
    <cellStyle name="Normal 33 2 3 3 5 3" xfId="8061"/>
    <cellStyle name="Normal 33 2 3 3 6" xfId="6556"/>
    <cellStyle name="Normal 33 2 3 3 7" xfId="8057"/>
    <cellStyle name="Normal 33 2 3 3 8" xfId="9731"/>
    <cellStyle name="Normal 33 2 3 4" xfId="2875"/>
    <cellStyle name="Normal 33 2 3 4 2" xfId="5069"/>
    <cellStyle name="Normal 33 2 3 4 2 2" xfId="6966"/>
    <cellStyle name="Normal 33 2 3 4 2 3" xfId="8063"/>
    <cellStyle name="Normal 33 2 3 4 3" xfId="5070"/>
    <cellStyle name="Normal 33 2 3 4 3 2" xfId="7296"/>
    <cellStyle name="Normal 33 2 3 4 3 3" xfId="8064"/>
    <cellStyle name="Normal 33 2 3 4 4" xfId="5071"/>
    <cellStyle name="Normal 33 2 3 4 4 2" xfId="7627"/>
    <cellStyle name="Normal 33 2 3 4 4 3" xfId="8065"/>
    <cellStyle name="Normal 33 2 3 4 5" xfId="5072"/>
    <cellStyle name="Normal 33 2 3 4 5 2" xfId="7955"/>
    <cellStyle name="Normal 33 2 3 4 5 3" xfId="8066"/>
    <cellStyle name="Normal 33 2 3 4 6" xfId="6637"/>
    <cellStyle name="Normal 33 2 3 4 7" xfId="8062"/>
    <cellStyle name="Normal 33 2 3 4 8" xfId="9732"/>
    <cellStyle name="Normal 33 2 3 5" xfId="5073"/>
    <cellStyle name="Normal 33 2 3 5 2" xfId="6723"/>
    <cellStyle name="Normal 33 2 3 5 3" xfId="8067"/>
    <cellStyle name="Normal 33 2 3 6" xfId="5074"/>
    <cellStyle name="Normal 33 2 3 6 2" xfId="7053"/>
    <cellStyle name="Normal 33 2 3 6 3" xfId="8068"/>
    <cellStyle name="Normal 33 2 3 7" xfId="5075"/>
    <cellStyle name="Normal 33 2 3 7 2" xfId="7384"/>
    <cellStyle name="Normal 33 2 3 7 3" xfId="8069"/>
    <cellStyle name="Normal 33 2 3 8" xfId="5076"/>
    <cellStyle name="Normal 33 2 3 8 2" xfId="7712"/>
    <cellStyle name="Normal 33 2 3 8 3" xfId="8070"/>
    <cellStyle name="Normal 33 2 3 9" xfId="6394"/>
    <cellStyle name="Normal 33 2 4" xfId="2876"/>
    <cellStyle name="Normal 33 2 4 2" xfId="5077"/>
    <cellStyle name="Normal 33 2 4 2 2" xfId="6764"/>
    <cellStyle name="Normal 33 2 4 2 3" xfId="8072"/>
    <cellStyle name="Normal 33 2 4 3" xfId="5078"/>
    <cellStyle name="Normal 33 2 4 3 2" xfId="7094"/>
    <cellStyle name="Normal 33 2 4 3 3" xfId="8073"/>
    <cellStyle name="Normal 33 2 4 4" xfId="5079"/>
    <cellStyle name="Normal 33 2 4 4 2" xfId="7425"/>
    <cellStyle name="Normal 33 2 4 4 3" xfId="8074"/>
    <cellStyle name="Normal 33 2 4 5" xfId="5080"/>
    <cellStyle name="Normal 33 2 4 5 2" xfId="7753"/>
    <cellStyle name="Normal 33 2 4 5 3" xfId="8075"/>
    <cellStyle name="Normal 33 2 4 6" xfId="6435"/>
    <cellStyle name="Normal 33 2 4 7" xfId="8071"/>
    <cellStyle name="Normal 33 2 4 8" xfId="9733"/>
    <cellStyle name="Normal 33 2 5" xfId="2877"/>
    <cellStyle name="Normal 33 2 5 2" xfId="5081"/>
    <cellStyle name="Normal 33 2 5 2 2" xfId="6845"/>
    <cellStyle name="Normal 33 2 5 2 3" xfId="8077"/>
    <cellStyle name="Normal 33 2 5 3" xfId="5082"/>
    <cellStyle name="Normal 33 2 5 3 2" xfId="7175"/>
    <cellStyle name="Normal 33 2 5 3 3" xfId="8078"/>
    <cellStyle name="Normal 33 2 5 4" xfId="5083"/>
    <cellStyle name="Normal 33 2 5 4 2" xfId="7506"/>
    <cellStyle name="Normal 33 2 5 4 3" xfId="8079"/>
    <cellStyle name="Normal 33 2 5 5" xfId="5084"/>
    <cellStyle name="Normal 33 2 5 5 2" xfId="7834"/>
    <cellStyle name="Normal 33 2 5 5 3" xfId="8080"/>
    <cellStyle name="Normal 33 2 5 6" xfId="6516"/>
    <cellStyle name="Normal 33 2 5 7" xfId="8076"/>
    <cellStyle name="Normal 33 2 5 8" xfId="9734"/>
    <cellStyle name="Normal 33 2 6" xfId="2878"/>
    <cellStyle name="Normal 33 2 6 2" xfId="5085"/>
    <cellStyle name="Normal 33 2 6 2 2" xfId="6926"/>
    <cellStyle name="Normal 33 2 6 2 3" xfId="8082"/>
    <cellStyle name="Normal 33 2 6 3" xfId="5086"/>
    <cellStyle name="Normal 33 2 6 3 2" xfId="7256"/>
    <cellStyle name="Normal 33 2 6 3 3" xfId="8083"/>
    <cellStyle name="Normal 33 2 6 4" xfId="5087"/>
    <cellStyle name="Normal 33 2 6 4 2" xfId="7587"/>
    <cellStyle name="Normal 33 2 6 4 3" xfId="8084"/>
    <cellStyle name="Normal 33 2 6 5" xfId="5088"/>
    <cellStyle name="Normal 33 2 6 5 2" xfId="7915"/>
    <cellStyle name="Normal 33 2 6 5 3" xfId="8085"/>
    <cellStyle name="Normal 33 2 6 6" xfId="6597"/>
    <cellStyle name="Normal 33 2 6 7" xfId="8081"/>
    <cellStyle name="Normal 33 2 6 8" xfId="9735"/>
    <cellStyle name="Normal 33 2 7" xfId="5089"/>
    <cellStyle name="Normal 33 2 7 2" xfId="6683"/>
    <cellStyle name="Normal 33 2 7 3" xfId="8086"/>
    <cellStyle name="Normal 33 2 8" xfId="5090"/>
    <cellStyle name="Normal 33 2 8 2" xfId="7013"/>
    <cellStyle name="Normal 33 2 8 3" xfId="8087"/>
    <cellStyle name="Normal 33 2 9" xfId="5091"/>
    <cellStyle name="Normal 33 2 9 2" xfId="7344"/>
    <cellStyle name="Normal 33 2 9 3" xfId="8088"/>
    <cellStyle name="Normal 33 3" xfId="2879"/>
    <cellStyle name="Normal 33 3 10" xfId="5092"/>
    <cellStyle name="Normal 33 3 10 2" xfId="7673"/>
    <cellStyle name="Normal 33 3 10 3" xfId="8090"/>
    <cellStyle name="Normal 33 3 11" xfId="6355"/>
    <cellStyle name="Normal 33 3 12" xfId="8089"/>
    <cellStyle name="Normal 33 3 13" xfId="9736"/>
    <cellStyle name="Normal 33 3 2" xfId="2880"/>
    <cellStyle name="Normal 33 3 2 10" xfId="6376"/>
    <cellStyle name="Normal 33 3 2 11" xfId="8091"/>
    <cellStyle name="Normal 33 3 2 12" xfId="9737"/>
    <cellStyle name="Normal 33 3 2 2" xfId="2881"/>
    <cellStyle name="Normal 33 3 2 2 10" xfId="8092"/>
    <cellStyle name="Normal 33 3 2 2 11" xfId="9738"/>
    <cellStyle name="Normal 33 3 2 2 2" xfId="2882"/>
    <cellStyle name="Normal 33 3 2 2 2 2" xfId="5093"/>
    <cellStyle name="Normal 33 3 2 2 2 2 2" xfId="6826"/>
    <cellStyle name="Normal 33 3 2 2 2 2 3" xfId="8094"/>
    <cellStyle name="Normal 33 3 2 2 2 3" xfId="5094"/>
    <cellStyle name="Normal 33 3 2 2 2 3 2" xfId="7156"/>
    <cellStyle name="Normal 33 3 2 2 2 3 3" xfId="8095"/>
    <cellStyle name="Normal 33 3 2 2 2 4" xfId="5095"/>
    <cellStyle name="Normal 33 3 2 2 2 4 2" xfId="7487"/>
    <cellStyle name="Normal 33 3 2 2 2 4 3" xfId="8096"/>
    <cellStyle name="Normal 33 3 2 2 2 5" xfId="5096"/>
    <cellStyle name="Normal 33 3 2 2 2 5 2" xfId="7815"/>
    <cellStyle name="Normal 33 3 2 2 2 5 3" xfId="8097"/>
    <cellStyle name="Normal 33 3 2 2 2 6" xfId="6497"/>
    <cellStyle name="Normal 33 3 2 2 2 7" xfId="8093"/>
    <cellStyle name="Normal 33 3 2 2 2 8" xfId="9739"/>
    <cellStyle name="Normal 33 3 2 2 3" xfId="2883"/>
    <cellStyle name="Normal 33 3 2 2 3 2" xfId="5097"/>
    <cellStyle name="Normal 33 3 2 2 3 2 2" xfId="6907"/>
    <cellStyle name="Normal 33 3 2 2 3 2 3" xfId="8099"/>
    <cellStyle name="Normal 33 3 2 2 3 3" xfId="5098"/>
    <cellStyle name="Normal 33 3 2 2 3 3 2" xfId="7237"/>
    <cellStyle name="Normal 33 3 2 2 3 3 3" xfId="8100"/>
    <cellStyle name="Normal 33 3 2 2 3 4" xfId="5099"/>
    <cellStyle name="Normal 33 3 2 2 3 4 2" xfId="7568"/>
    <cellStyle name="Normal 33 3 2 2 3 4 3" xfId="8101"/>
    <cellStyle name="Normal 33 3 2 2 3 5" xfId="5100"/>
    <cellStyle name="Normal 33 3 2 2 3 5 2" xfId="7896"/>
    <cellStyle name="Normal 33 3 2 2 3 5 3" xfId="8102"/>
    <cellStyle name="Normal 33 3 2 2 3 6" xfId="6578"/>
    <cellStyle name="Normal 33 3 2 2 3 7" xfId="8098"/>
    <cellStyle name="Normal 33 3 2 2 3 8" xfId="9740"/>
    <cellStyle name="Normal 33 3 2 2 4" xfId="2884"/>
    <cellStyle name="Normal 33 3 2 2 4 2" xfId="5101"/>
    <cellStyle name="Normal 33 3 2 2 4 2 2" xfId="6988"/>
    <cellStyle name="Normal 33 3 2 2 4 2 3" xfId="8104"/>
    <cellStyle name="Normal 33 3 2 2 4 3" xfId="5102"/>
    <cellStyle name="Normal 33 3 2 2 4 3 2" xfId="7318"/>
    <cellStyle name="Normal 33 3 2 2 4 3 3" xfId="8105"/>
    <cellStyle name="Normal 33 3 2 2 4 4" xfId="5103"/>
    <cellStyle name="Normal 33 3 2 2 4 4 2" xfId="7649"/>
    <cellStyle name="Normal 33 3 2 2 4 4 3" xfId="8106"/>
    <cellStyle name="Normal 33 3 2 2 4 5" xfId="5104"/>
    <cellStyle name="Normal 33 3 2 2 4 5 2" xfId="7977"/>
    <cellStyle name="Normal 33 3 2 2 4 5 3" xfId="8107"/>
    <cellStyle name="Normal 33 3 2 2 4 6" xfId="6659"/>
    <cellStyle name="Normal 33 3 2 2 4 7" xfId="8103"/>
    <cellStyle name="Normal 33 3 2 2 4 8" xfId="9741"/>
    <cellStyle name="Normal 33 3 2 2 5" xfId="5105"/>
    <cellStyle name="Normal 33 3 2 2 5 2" xfId="6745"/>
    <cellStyle name="Normal 33 3 2 2 5 3" xfId="8108"/>
    <cellStyle name="Normal 33 3 2 2 6" xfId="5106"/>
    <cellStyle name="Normal 33 3 2 2 6 2" xfId="7075"/>
    <cellStyle name="Normal 33 3 2 2 6 3" xfId="8109"/>
    <cellStyle name="Normal 33 3 2 2 7" xfId="5107"/>
    <cellStyle name="Normal 33 3 2 2 7 2" xfId="7406"/>
    <cellStyle name="Normal 33 3 2 2 7 3" xfId="8110"/>
    <cellStyle name="Normal 33 3 2 2 8" xfId="5108"/>
    <cellStyle name="Normal 33 3 2 2 8 2" xfId="7734"/>
    <cellStyle name="Normal 33 3 2 2 8 3" xfId="8111"/>
    <cellStyle name="Normal 33 3 2 2 9" xfId="6416"/>
    <cellStyle name="Normal 33 3 2 3" xfId="2885"/>
    <cellStyle name="Normal 33 3 2 3 2" xfId="5109"/>
    <cellStyle name="Normal 33 3 2 3 2 2" xfId="6786"/>
    <cellStyle name="Normal 33 3 2 3 2 3" xfId="8113"/>
    <cellStyle name="Normal 33 3 2 3 3" xfId="5110"/>
    <cellStyle name="Normal 33 3 2 3 3 2" xfId="7116"/>
    <cellStyle name="Normal 33 3 2 3 3 3" xfId="8114"/>
    <cellStyle name="Normal 33 3 2 3 4" xfId="5111"/>
    <cellStyle name="Normal 33 3 2 3 4 2" xfId="7447"/>
    <cellStyle name="Normal 33 3 2 3 4 3" xfId="8115"/>
    <cellStyle name="Normal 33 3 2 3 5" xfId="5112"/>
    <cellStyle name="Normal 33 3 2 3 5 2" xfId="7775"/>
    <cellStyle name="Normal 33 3 2 3 5 3" xfId="8116"/>
    <cellStyle name="Normal 33 3 2 3 6" xfId="6457"/>
    <cellStyle name="Normal 33 3 2 3 7" xfId="8112"/>
    <cellStyle name="Normal 33 3 2 3 8" xfId="9742"/>
    <cellStyle name="Normal 33 3 2 4" xfId="2886"/>
    <cellStyle name="Normal 33 3 2 4 2" xfId="5113"/>
    <cellStyle name="Normal 33 3 2 4 2 2" xfId="6867"/>
    <cellStyle name="Normal 33 3 2 4 2 3" xfId="8118"/>
    <cellStyle name="Normal 33 3 2 4 3" xfId="5114"/>
    <cellStyle name="Normal 33 3 2 4 3 2" xfId="7197"/>
    <cellStyle name="Normal 33 3 2 4 3 3" xfId="8119"/>
    <cellStyle name="Normal 33 3 2 4 4" xfId="5115"/>
    <cellStyle name="Normal 33 3 2 4 4 2" xfId="7528"/>
    <cellStyle name="Normal 33 3 2 4 4 3" xfId="8120"/>
    <cellStyle name="Normal 33 3 2 4 5" xfId="5116"/>
    <cellStyle name="Normal 33 3 2 4 5 2" xfId="7856"/>
    <cellStyle name="Normal 33 3 2 4 5 3" xfId="8121"/>
    <cellStyle name="Normal 33 3 2 4 6" xfId="6538"/>
    <cellStyle name="Normal 33 3 2 4 7" xfId="8117"/>
    <cellStyle name="Normal 33 3 2 4 8" xfId="9743"/>
    <cellStyle name="Normal 33 3 2 5" xfId="2887"/>
    <cellStyle name="Normal 33 3 2 5 2" xfId="5117"/>
    <cellStyle name="Normal 33 3 2 5 2 2" xfId="6948"/>
    <cellStyle name="Normal 33 3 2 5 2 3" xfId="8123"/>
    <cellStyle name="Normal 33 3 2 5 3" xfId="5118"/>
    <cellStyle name="Normal 33 3 2 5 3 2" xfId="7278"/>
    <cellStyle name="Normal 33 3 2 5 3 3" xfId="8124"/>
    <cellStyle name="Normal 33 3 2 5 4" xfId="5119"/>
    <cellStyle name="Normal 33 3 2 5 4 2" xfId="7609"/>
    <cellStyle name="Normal 33 3 2 5 4 3" xfId="8125"/>
    <cellStyle name="Normal 33 3 2 5 5" xfId="5120"/>
    <cellStyle name="Normal 33 3 2 5 5 2" xfId="7937"/>
    <cellStyle name="Normal 33 3 2 5 5 3" xfId="8126"/>
    <cellStyle name="Normal 33 3 2 5 6" xfId="6619"/>
    <cellStyle name="Normal 33 3 2 5 7" xfId="8122"/>
    <cellStyle name="Normal 33 3 2 5 8" xfId="9744"/>
    <cellStyle name="Normal 33 3 2 6" xfId="5121"/>
    <cellStyle name="Normal 33 3 2 6 2" xfId="6705"/>
    <cellStyle name="Normal 33 3 2 6 3" xfId="8127"/>
    <cellStyle name="Normal 33 3 2 7" xfId="5122"/>
    <cellStyle name="Normal 33 3 2 7 2" xfId="7035"/>
    <cellStyle name="Normal 33 3 2 7 3" xfId="8128"/>
    <cellStyle name="Normal 33 3 2 8" xfId="5123"/>
    <cellStyle name="Normal 33 3 2 8 2" xfId="7366"/>
    <cellStyle name="Normal 33 3 2 8 3" xfId="8129"/>
    <cellStyle name="Normal 33 3 2 9" xfId="5124"/>
    <cellStyle name="Normal 33 3 2 9 2" xfId="7694"/>
    <cellStyle name="Normal 33 3 2 9 3" xfId="8130"/>
    <cellStyle name="Normal 33 3 3" xfId="2888"/>
    <cellStyle name="Normal 33 3 3 10" xfId="8131"/>
    <cellStyle name="Normal 33 3 3 11" xfId="9745"/>
    <cellStyle name="Normal 33 3 3 2" xfId="2889"/>
    <cellStyle name="Normal 33 3 3 2 2" xfId="5125"/>
    <cellStyle name="Normal 33 3 3 2 2 2" xfId="6805"/>
    <cellStyle name="Normal 33 3 3 2 2 3" xfId="8133"/>
    <cellStyle name="Normal 33 3 3 2 3" xfId="5126"/>
    <cellStyle name="Normal 33 3 3 2 3 2" xfId="7135"/>
    <cellStyle name="Normal 33 3 3 2 3 3" xfId="8134"/>
    <cellStyle name="Normal 33 3 3 2 4" xfId="5127"/>
    <cellStyle name="Normal 33 3 3 2 4 2" xfId="7466"/>
    <cellStyle name="Normal 33 3 3 2 4 3" xfId="8135"/>
    <cellStyle name="Normal 33 3 3 2 5" xfId="5128"/>
    <cellStyle name="Normal 33 3 3 2 5 2" xfId="7794"/>
    <cellStyle name="Normal 33 3 3 2 5 3" xfId="8136"/>
    <cellStyle name="Normal 33 3 3 2 6" xfId="6476"/>
    <cellStyle name="Normal 33 3 3 2 7" xfId="8132"/>
    <cellStyle name="Normal 33 3 3 2 8" xfId="9746"/>
    <cellStyle name="Normal 33 3 3 3" xfId="2890"/>
    <cellStyle name="Normal 33 3 3 3 2" xfId="5129"/>
    <cellStyle name="Normal 33 3 3 3 2 2" xfId="6886"/>
    <cellStyle name="Normal 33 3 3 3 2 3" xfId="8138"/>
    <cellStyle name="Normal 33 3 3 3 3" xfId="5130"/>
    <cellStyle name="Normal 33 3 3 3 3 2" xfId="7216"/>
    <cellStyle name="Normal 33 3 3 3 3 3" xfId="8139"/>
    <cellStyle name="Normal 33 3 3 3 4" xfId="5131"/>
    <cellStyle name="Normal 33 3 3 3 4 2" xfId="7547"/>
    <cellStyle name="Normal 33 3 3 3 4 3" xfId="8140"/>
    <cellStyle name="Normal 33 3 3 3 5" xfId="5132"/>
    <cellStyle name="Normal 33 3 3 3 5 2" xfId="7875"/>
    <cellStyle name="Normal 33 3 3 3 5 3" xfId="8141"/>
    <cellStyle name="Normal 33 3 3 3 6" xfId="6557"/>
    <cellStyle name="Normal 33 3 3 3 7" xfId="8137"/>
    <cellStyle name="Normal 33 3 3 3 8" xfId="9747"/>
    <cellStyle name="Normal 33 3 3 4" xfId="2891"/>
    <cellStyle name="Normal 33 3 3 4 2" xfId="5133"/>
    <cellStyle name="Normal 33 3 3 4 2 2" xfId="6967"/>
    <cellStyle name="Normal 33 3 3 4 2 3" xfId="8143"/>
    <cellStyle name="Normal 33 3 3 4 3" xfId="5134"/>
    <cellStyle name="Normal 33 3 3 4 3 2" xfId="7297"/>
    <cellStyle name="Normal 33 3 3 4 3 3" xfId="8144"/>
    <cellStyle name="Normal 33 3 3 4 4" xfId="5135"/>
    <cellStyle name="Normal 33 3 3 4 4 2" xfId="7628"/>
    <cellStyle name="Normal 33 3 3 4 4 3" xfId="8145"/>
    <cellStyle name="Normal 33 3 3 4 5" xfId="5136"/>
    <cellStyle name="Normal 33 3 3 4 5 2" xfId="7956"/>
    <cellStyle name="Normal 33 3 3 4 5 3" xfId="8146"/>
    <cellStyle name="Normal 33 3 3 4 6" xfId="6638"/>
    <cellStyle name="Normal 33 3 3 4 7" xfId="8142"/>
    <cellStyle name="Normal 33 3 3 4 8" xfId="9748"/>
    <cellStyle name="Normal 33 3 3 5" xfId="5137"/>
    <cellStyle name="Normal 33 3 3 5 2" xfId="6724"/>
    <cellStyle name="Normal 33 3 3 5 3" xfId="8147"/>
    <cellStyle name="Normal 33 3 3 6" xfId="5138"/>
    <cellStyle name="Normal 33 3 3 6 2" xfId="7054"/>
    <cellStyle name="Normal 33 3 3 6 3" xfId="8148"/>
    <cellStyle name="Normal 33 3 3 7" xfId="5139"/>
    <cellStyle name="Normal 33 3 3 7 2" xfId="7385"/>
    <cellStyle name="Normal 33 3 3 7 3" xfId="8149"/>
    <cellStyle name="Normal 33 3 3 8" xfId="5140"/>
    <cellStyle name="Normal 33 3 3 8 2" xfId="7713"/>
    <cellStyle name="Normal 33 3 3 8 3" xfId="8150"/>
    <cellStyle name="Normal 33 3 3 9" xfId="6395"/>
    <cellStyle name="Normal 33 3 4" xfId="2892"/>
    <cellStyle name="Normal 33 3 4 2" xfId="5141"/>
    <cellStyle name="Normal 33 3 4 2 2" xfId="6765"/>
    <cellStyle name="Normal 33 3 4 2 3" xfId="8152"/>
    <cellStyle name="Normal 33 3 4 3" xfId="5142"/>
    <cellStyle name="Normal 33 3 4 3 2" xfId="7095"/>
    <cellStyle name="Normal 33 3 4 3 3" xfId="8153"/>
    <cellStyle name="Normal 33 3 4 4" xfId="5143"/>
    <cellStyle name="Normal 33 3 4 4 2" xfId="7426"/>
    <cellStyle name="Normal 33 3 4 4 3" xfId="8154"/>
    <cellStyle name="Normal 33 3 4 5" xfId="5144"/>
    <cellStyle name="Normal 33 3 4 5 2" xfId="7754"/>
    <cellStyle name="Normal 33 3 4 5 3" xfId="8155"/>
    <cellStyle name="Normal 33 3 4 6" xfId="6436"/>
    <cellStyle name="Normal 33 3 4 7" xfId="8151"/>
    <cellStyle name="Normal 33 3 4 8" xfId="9749"/>
    <cellStyle name="Normal 33 3 5" xfId="2893"/>
    <cellStyle name="Normal 33 3 5 2" xfId="5145"/>
    <cellStyle name="Normal 33 3 5 2 2" xfId="6846"/>
    <cellStyle name="Normal 33 3 5 2 3" xfId="8157"/>
    <cellStyle name="Normal 33 3 5 3" xfId="5146"/>
    <cellStyle name="Normal 33 3 5 3 2" xfId="7176"/>
    <cellStyle name="Normal 33 3 5 3 3" xfId="8158"/>
    <cellStyle name="Normal 33 3 5 4" xfId="5147"/>
    <cellStyle name="Normal 33 3 5 4 2" xfId="7507"/>
    <cellStyle name="Normal 33 3 5 4 3" xfId="8159"/>
    <cellStyle name="Normal 33 3 5 5" xfId="5148"/>
    <cellStyle name="Normal 33 3 5 5 2" xfId="7835"/>
    <cellStyle name="Normal 33 3 5 5 3" xfId="8160"/>
    <cellStyle name="Normal 33 3 5 6" xfId="6517"/>
    <cellStyle name="Normal 33 3 5 7" xfId="8156"/>
    <cellStyle name="Normal 33 3 5 8" xfId="9750"/>
    <cellStyle name="Normal 33 3 6" xfId="2894"/>
    <cellStyle name="Normal 33 3 6 2" xfId="5149"/>
    <cellStyle name="Normal 33 3 6 2 2" xfId="6927"/>
    <cellStyle name="Normal 33 3 6 2 3" xfId="8162"/>
    <cellStyle name="Normal 33 3 6 3" xfId="5150"/>
    <cellStyle name="Normal 33 3 6 3 2" xfId="7257"/>
    <cellStyle name="Normal 33 3 6 3 3" xfId="8163"/>
    <cellStyle name="Normal 33 3 6 4" xfId="5151"/>
    <cellStyle name="Normal 33 3 6 4 2" xfId="7588"/>
    <cellStyle name="Normal 33 3 6 4 3" xfId="8164"/>
    <cellStyle name="Normal 33 3 6 5" xfId="5152"/>
    <cellStyle name="Normal 33 3 6 5 2" xfId="7916"/>
    <cellStyle name="Normal 33 3 6 5 3" xfId="8165"/>
    <cellStyle name="Normal 33 3 6 6" xfId="6598"/>
    <cellStyle name="Normal 33 3 6 7" xfId="8161"/>
    <cellStyle name="Normal 33 3 6 8" xfId="9751"/>
    <cellStyle name="Normal 33 3 7" xfId="5153"/>
    <cellStyle name="Normal 33 3 7 2" xfId="6684"/>
    <cellStyle name="Normal 33 3 7 3" xfId="8166"/>
    <cellStyle name="Normal 33 3 8" xfId="5154"/>
    <cellStyle name="Normal 33 3 8 2" xfId="7014"/>
    <cellStyle name="Normal 33 3 8 3" xfId="8167"/>
    <cellStyle name="Normal 33 3 9" xfId="5155"/>
    <cellStyle name="Normal 33 3 9 2" xfId="7345"/>
    <cellStyle name="Normal 33 3 9 3" xfId="8168"/>
    <cellStyle name="Normal 33 4" xfId="2895"/>
    <cellStyle name="Normal 33 4 10" xfId="6374"/>
    <cellStyle name="Normal 33 4 11" xfId="8169"/>
    <cellStyle name="Normal 33 4 12" xfId="9752"/>
    <cellStyle name="Normal 33 4 2" xfId="2896"/>
    <cellStyle name="Normal 33 4 2 10" xfId="8170"/>
    <cellStyle name="Normal 33 4 2 11" xfId="9753"/>
    <cellStyle name="Normal 33 4 2 2" xfId="2897"/>
    <cellStyle name="Normal 33 4 2 2 2" xfId="5156"/>
    <cellStyle name="Normal 33 4 2 2 2 2" xfId="6824"/>
    <cellStyle name="Normal 33 4 2 2 2 3" xfId="8172"/>
    <cellStyle name="Normal 33 4 2 2 3" xfId="5157"/>
    <cellStyle name="Normal 33 4 2 2 3 2" xfId="7154"/>
    <cellStyle name="Normal 33 4 2 2 3 3" xfId="8173"/>
    <cellStyle name="Normal 33 4 2 2 4" xfId="5158"/>
    <cellStyle name="Normal 33 4 2 2 4 2" xfId="7485"/>
    <cellStyle name="Normal 33 4 2 2 4 3" xfId="8174"/>
    <cellStyle name="Normal 33 4 2 2 5" xfId="5159"/>
    <cellStyle name="Normal 33 4 2 2 5 2" xfId="7813"/>
    <cellStyle name="Normal 33 4 2 2 5 3" xfId="8175"/>
    <cellStyle name="Normal 33 4 2 2 6" xfId="6495"/>
    <cellStyle name="Normal 33 4 2 2 7" xfId="8171"/>
    <cellStyle name="Normal 33 4 2 2 8" xfId="9754"/>
    <cellStyle name="Normal 33 4 2 3" xfId="2898"/>
    <cellStyle name="Normal 33 4 2 3 2" xfId="5160"/>
    <cellStyle name="Normal 33 4 2 3 2 2" xfId="6905"/>
    <cellStyle name="Normal 33 4 2 3 2 3" xfId="8177"/>
    <cellStyle name="Normal 33 4 2 3 3" xfId="5161"/>
    <cellStyle name="Normal 33 4 2 3 3 2" xfId="7235"/>
    <cellStyle name="Normal 33 4 2 3 3 3" xfId="8178"/>
    <cellStyle name="Normal 33 4 2 3 4" xfId="5162"/>
    <cellStyle name="Normal 33 4 2 3 4 2" xfId="7566"/>
    <cellStyle name="Normal 33 4 2 3 4 3" xfId="8179"/>
    <cellStyle name="Normal 33 4 2 3 5" xfId="5163"/>
    <cellStyle name="Normal 33 4 2 3 5 2" xfId="7894"/>
    <cellStyle name="Normal 33 4 2 3 5 3" xfId="8180"/>
    <cellStyle name="Normal 33 4 2 3 6" xfId="6576"/>
    <cellStyle name="Normal 33 4 2 3 7" xfId="8176"/>
    <cellStyle name="Normal 33 4 2 3 8" xfId="9755"/>
    <cellStyle name="Normal 33 4 2 4" xfId="2899"/>
    <cellStyle name="Normal 33 4 2 4 2" xfId="5164"/>
    <cellStyle name="Normal 33 4 2 4 2 2" xfId="6986"/>
    <cellStyle name="Normal 33 4 2 4 2 3" xfId="8182"/>
    <cellStyle name="Normal 33 4 2 4 3" xfId="5165"/>
    <cellStyle name="Normal 33 4 2 4 3 2" xfId="7316"/>
    <cellStyle name="Normal 33 4 2 4 3 3" xfId="8183"/>
    <cellStyle name="Normal 33 4 2 4 4" xfId="5166"/>
    <cellStyle name="Normal 33 4 2 4 4 2" xfId="7647"/>
    <cellStyle name="Normal 33 4 2 4 4 3" xfId="8184"/>
    <cellStyle name="Normal 33 4 2 4 5" xfId="5167"/>
    <cellStyle name="Normal 33 4 2 4 5 2" xfId="7975"/>
    <cellStyle name="Normal 33 4 2 4 5 3" xfId="8185"/>
    <cellStyle name="Normal 33 4 2 4 6" xfId="6657"/>
    <cellStyle name="Normal 33 4 2 4 7" xfId="8181"/>
    <cellStyle name="Normal 33 4 2 4 8" xfId="9756"/>
    <cellStyle name="Normal 33 4 2 5" xfId="5168"/>
    <cellStyle name="Normal 33 4 2 5 2" xfId="6743"/>
    <cellStyle name="Normal 33 4 2 5 3" xfId="8186"/>
    <cellStyle name="Normal 33 4 2 6" xfId="5169"/>
    <cellStyle name="Normal 33 4 2 6 2" xfId="7073"/>
    <cellStyle name="Normal 33 4 2 6 3" xfId="8187"/>
    <cellStyle name="Normal 33 4 2 7" xfId="5170"/>
    <cellStyle name="Normal 33 4 2 7 2" xfId="7404"/>
    <cellStyle name="Normal 33 4 2 7 3" xfId="8188"/>
    <cellStyle name="Normal 33 4 2 8" xfId="5171"/>
    <cellStyle name="Normal 33 4 2 8 2" xfId="7732"/>
    <cellStyle name="Normal 33 4 2 8 3" xfId="8189"/>
    <cellStyle name="Normal 33 4 2 9" xfId="6414"/>
    <cellStyle name="Normal 33 4 3" xfId="2900"/>
    <cellStyle name="Normal 33 4 3 2" xfId="5172"/>
    <cellStyle name="Normal 33 4 3 2 2" xfId="6784"/>
    <cellStyle name="Normal 33 4 3 2 3" xfId="8191"/>
    <cellStyle name="Normal 33 4 3 3" xfId="5173"/>
    <cellStyle name="Normal 33 4 3 3 2" xfId="7114"/>
    <cellStyle name="Normal 33 4 3 3 3" xfId="8192"/>
    <cellStyle name="Normal 33 4 3 4" xfId="5174"/>
    <cellStyle name="Normal 33 4 3 4 2" xfId="7445"/>
    <cellStyle name="Normal 33 4 3 4 3" xfId="8193"/>
    <cellStyle name="Normal 33 4 3 5" xfId="5175"/>
    <cellStyle name="Normal 33 4 3 5 2" xfId="7773"/>
    <cellStyle name="Normal 33 4 3 5 3" xfId="8194"/>
    <cellStyle name="Normal 33 4 3 6" xfId="6455"/>
    <cellStyle name="Normal 33 4 3 7" xfId="8190"/>
    <cellStyle name="Normal 33 4 3 8" xfId="9757"/>
    <cellStyle name="Normal 33 4 4" xfId="2901"/>
    <cellStyle name="Normal 33 4 4 2" xfId="5176"/>
    <cellStyle name="Normal 33 4 4 2 2" xfId="6865"/>
    <cellStyle name="Normal 33 4 4 2 3" xfId="8196"/>
    <cellStyle name="Normal 33 4 4 3" xfId="5177"/>
    <cellStyle name="Normal 33 4 4 3 2" xfId="7195"/>
    <cellStyle name="Normal 33 4 4 3 3" xfId="8197"/>
    <cellStyle name="Normal 33 4 4 4" xfId="5178"/>
    <cellStyle name="Normal 33 4 4 4 2" xfId="7526"/>
    <cellStyle name="Normal 33 4 4 4 3" xfId="8198"/>
    <cellStyle name="Normal 33 4 4 5" xfId="5179"/>
    <cellStyle name="Normal 33 4 4 5 2" xfId="7854"/>
    <cellStyle name="Normal 33 4 4 5 3" xfId="8199"/>
    <cellStyle name="Normal 33 4 4 6" xfId="6536"/>
    <cellStyle name="Normal 33 4 4 7" xfId="8195"/>
    <cellStyle name="Normal 33 4 4 8" xfId="9758"/>
    <cellStyle name="Normal 33 4 5" xfId="2902"/>
    <cellStyle name="Normal 33 4 5 2" xfId="5180"/>
    <cellStyle name="Normal 33 4 5 2 2" xfId="6946"/>
    <cellStyle name="Normal 33 4 5 2 3" xfId="8201"/>
    <cellStyle name="Normal 33 4 5 3" xfId="5181"/>
    <cellStyle name="Normal 33 4 5 3 2" xfId="7276"/>
    <cellStyle name="Normal 33 4 5 3 3" xfId="8202"/>
    <cellStyle name="Normal 33 4 5 4" xfId="5182"/>
    <cellStyle name="Normal 33 4 5 4 2" xfId="7607"/>
    <cellStyle name="Normal 33 4 5 4 3" xfId="8203"/>
    <cellStyle name="Normal 33 4 5 5" xfId="5183"/>
    <cellStyle name="Normal 33 4 5 5 2" xfId="7935"/>
    <cellStyle name="Normal 33 4 5 5 3" xfId="8204"/>
    <cellStyle name="Normal 33 4 5 6" xfId="6617"/>
    <cellStyle name="Normal 33 4 5 7" xfId="8200"/>
    <cellStyle name="Normal 33 4 5 8" xfId="9759"/>
    <cellStyle name="Normal 33 4 6" xfId="5184"/>
    <cellStyle name="Normal 33 4 6 2" xfId="6703"/>
    <cellStyle name="Normal 33 4 6 3" xfId="8205"/>
    <cellStyle name="Normal 33 4 7" xfId="5185"/>
    <cellStyle name="Normal 33 4 7 2" xfId="7033"/>
    <cellStyle name="Normal 33 4 7 3" xfId="8206"/>
    <cellStyle name="Normal 33 4 8" xfId="5186"/>
    <cellStyle name="Normal 33 4 8 2" xfId="7364"/>
    <cellStyle name="Normal 33 4 8 3" xfId="8207"/>
    <cellStyle name="Normal 33 4 9" xfId="5187"/>
    <cellStyle name="Normal 33 4 9 2" xfId="7692"/>
    <cellStyle name="Normal 33 4 9 3" xfId="8208"/>
    <cellStyle name="Normal 33 5" xfId="2903"/>
    <cellStyle name="Normal 33 5 10" xfId="8209"/>
    <cellStyle name="Normal 33 5 11" xfId="9760"/>
    <cellStyle name="Normal 33 5 2" xfId="2904"/>
    <cellStyle name="Normal 33 5 2 2" xfId="5188"/>
    <cellStyle name="Normal 33 5 2 2 2" xfId="6803"/>
    <cellStyle name="Normal 33 5 2 2 3" xfId="8211"/>
    <cellStyle name="Normal 33 5 2 3" xfId="5189"/>
    <cellStyle name="Normal 33 5 2 3 2" xfId="7133"/>
    <cellStyle name="Normal 33 5 2 3 3" xfId="8212"/>
    <cellStyle name="Normal 33 5 2 4" xfId="5190"/>
    <cellStyle name="Normal 33 5 2 4 2" xfId="7464"/>
    <cellStyle name="Normal 33 5 2 4 3" xfId="8213"/>
    <cellStyle name="Normal 33 5 2 5" xfId="5191"/>
    <cellStyle name="Normal 33 5 2 5 2" xfId="7792"/>
    <cellStyle name="Normal 33 5 2 5 3" xfId="8214"/>
    <cellStyle name="Normal 33 5 2 6" xfId="6474"/>
    <cellStyle name="Normal 33 5 2 7" xfId="8210"/>
    <cellStyle name="Normal 33 5 2 8" xfId="9761"/>
    <cellStyle name="Normal 33 5 3" xfId="2905"/>
    <cellStyle name="Normal 33 5 3 2" xfId="5192"/>
    <cellStyle name="Normal 33 5 3 2 2" xfId="6884"/>
    <cellStyle name="Normal 33 5 3 2 3" xfId="8216"/>
    <cellStyle name="Normal 33 5 3 3" xfId="5193"/>
    <cellStyle name="Normal 33 5 3 3 2" xfId="7214"/>
    <cellStyle name="Normal 33 5 3 3 3" xfId="8217"/>
    <cellStyle name="Normal 33 5 3 4" xfId="5194"/>
    <cellStyle name="Normal 33 5 3 4 2" xfId="7545"/>
    <cellStyle name="Normal 33 5 3 4 3" xfId="8218"/>
    <cellStyle name="Normal 33 5 3 5" xfId="5195"/>
    <cellStyle name="Normal 33 5 3 5 2" xfId="7873"/>
    <cellStyle name="Normal 33 5 3 5 3" xfId="8219"/>
    <cellStyle name="Normal 33 5 3 6" xfId="6555"/>
    <cellStyle name="Normal 33 5 3 7" xfId="8215"/>
    <cellStyle name="Normal 33 5 3 8" xfId="9762"/>
    <cellStyle name="Normal 33 5 4" xfId="2906"/>
    <cellStyle name="Normal 33 5 4 2" xfId="5196"/>
    <cellStyle name="Normal 33 5 4 2 2" xfId="6965"/>
    <cellStyle name="Normal 33 5 4 2 3" xfId="8221"/>
    <cellStyle name="Normal 33 5 4 3" xfId="5197"/>
    <cellStyle name="Normal 33 5 4 3 2" xfId="7295"/>
    <cellStyle name="Normal 33 5 4 3 3" xfId="8222"/>
    <cellStyle name="Normal 33 5 4 4" xfId="5198"/>
    <cellStyle name="Normal 33 5 4 4 2" xfId="7626"/>
    <cellStyle name="Normal 33 5 4 4 3" xfId="8223"/>
    <cellStyle name="Normal 33 5 4 5" xfId="5199"/>
    <cellStyle name="Normal 33 5 4 5 2" xfId="7954"/>
    <cellStyle name="Normal 33 5 4 5 3" xfId="8224"/>
    <cellStyle name="Normal 33 5 4 6" xfId="6636"/>
    <cellStyle name="Normal 33 5 4 7" xfId="8220"/>
    <cellStyle name="Normal 33 5 4 8" xfId="9763"/>
    <cellStyle name="Normal 33 5 5" xfId="5200"/>
    <cellStyle name="Normal 33 5 5 2" xfId="6722"/>
    <cellStyle name="Normal 33 5 5 3" xfId="8225"/>
    <cellStyle name="Normal 33 5 6" xfId="5201"/>
    <cellStyle name="Normal 33 5 6 2" xfId="7052"/>
    <cellStyle name="Normal 33 5 6 3" xfId="8226"/>
    <cellStyle name="Normal 33 5 7" xfId="5202"/>
    <cellStyle name="Normal 33 5 7 2" xfId="7383"/>
    <cellStyle name="Normal 33 5 7 3" xfId="8227"/>
    <cellStyle name="Normal 33 5 8" xfId="5203"/>
    <cellStyle name="Normal 33 5 8 2" xfId="7711"/>
    <cellStyle name="Normal 33 5 8 3" xfId="8228"/>
    <cellStyle name="Normal 33 5 9" xfId="6393"/>
    <cellStyle name="Normal 33 6" xfId="2907"/>
    <cellStyle name="Normal 33 6 2" xfId="5204"/>
    <cellStyle name="Normal 33 6 2 2" xfId="6763"/>
    <cellStyle name="Normal 33 6 2 3" xfId="8230"/>
    <cellStyle name="Normal 33 6 3" xfId="5205"/>
    <cellStyle name="Normal 33 6 3 2" xfId="7093"/>
    <cellStyle name="Normal 33 6 3 3" xfId="8231"/>
    <cellStyle name="Normal 33 6 4" xfId="5206"/>
    <cellStyle name="Normal 33 6 4 2" xfId="7424"/>
    <cellStyle name="Normal 33 6 4 3" xfId="8232"/>
    <cellStyle name="Normal 33 6 5" xfId="5207"/>
    <cellStyle name="Normal 33 6 5 2" xfId="7752"/>
    <cellStyle name="Normal 33 6 5 3" xfId="8233"/>
    <cellStyle name="Normal 33 6 6" xfId="6434"/>
    <cellStyle name="Normal 33 6 7" xfId="8229"/>
    <cellStyle name="Normal 33 6 8" xfId="9764"/>
    <cellStyle name="Normal 33 7" xfId="2908"/>
    <cellStyle name="Normal 33 7 2" xfId="5208"/>
    <cellStyle name="Normal 33 7 2 2" xfId="6844"/>
    <cellStyle name="Normal 33 7 2 3" xfId="8235"/>
    <cellStyle name="Normal 33 7 3" xfId="5209"/>
    <cellStyle name="Normal 33 7 3 2" xfId="7174"/>
    <cellStyle name="Normal 33 7 3 3" xfId="8236"/>
    <cellStyle name="Normal 33 7 4" xfId="5210"/>
    <cellStyle name="Normal 33 7 4 2" xfId="7505"/>
    <cellStyle name="Normal 33 7 4 3" xfId="8237"/>
    <cellStyle name="Normal 33 7 5" xfId="5211"/>
    <cellStyle name="Normal 33 7 5 2" xfId="7833"/>
    <cellStyle name="Normal 33 7 5 3" xfId="8238"/>
    <cellStyle name="Normal 33 7 6" xfId="6515"/>
    <cellStyle name="Normal 33 7 7" xfId="8234"/>
    <cellStyle name="Normal 33 7 8" xfId="9765"/>
    <cellStyle name="Normal 33 8" xfId="2909"/>
    <cellStyle name="Normal 33 8 2" xfId="5212"/>
    <cellStyle name="Normal 33 8 2 2" xfId="6925"/>
    <cellStyle name="Normal 33 8 2 3" xfId="8240"/>
    <cellStyle name="Normal 33 8 3" xfId="5213"/>
    <cellStyle name="Normal 33 8 3 2" xfId="7255"/>
    <cellStyle name="Normal 33 8 3 3" xfId="8241"/>
    <cellStyle name="Normal 33 8 4" xfId="5214"/>
    <cellStyle name="Normal 33 8 4 2" xfId="7586"/>
    <cellStyle name="Normal 33 8 4 3" xfId="8242"/>
    <cellStyle name="Normal 33 8 5" xfId="5215"/>
    <cellStyle name="Normal 33 8 5 2" xfId="7914"/>
    <cellStyle name="Normal 33 8 5 3" xfId="8243"/>
    <cellStyle name="Normal 33 8 6" xfId="6596"/>
    <cellStyle name="Normal 33 8 7" xfId="8239"/>
    <cellStyle name="Normal 33 8 8" xfId="9766"/>
    <cellStyle name="Normal 33 9" xfId="5216"/>
    <cellStyle name="Normal 33 9 2" xfId="6682"/>
    <cellStyle name="Normal 33 9 3" xfId="8244"/>
    <cellStyle name="Normal 34" xfId="2910"/>
    <cellStyle name="Normal 35" xfId="2911"/>
    <cellStyle name="Normal 36" xfId="2912"/>
    <cellStyle name="Normal 37" xfId="2913"/>
    <cellStyle name="Normal 38" xfId="2914"/>
    <cellStyle name="Normal 39" xfId="2915"/>
    <cellStyle name="Normal 4" xfId="1731"/>
    <cellStyle name="Normal 4 10" xfId="2916"/>
    <cellStyle name="Normal 4 10 10" xfId="2917"/>
    <cellStyle name="Normal 4 10 11" xfId="2918"/>
    <cellStyle name="Normal 4 10 12" xfId="2919"/>
    <cellStyle name="Normal 4 10 13" xfId="2920"/>
    <cellStyle name="Normal 4 10 2" xfId="2921"/>
    <cellStyle name="Normal 4 10 3" xfId="2922"/>
    <cellStyle name="Normal 4 10 4" xfId="2923"/>
    <cellStyle name="Normal 4 10 5" xfId="2924"/>
    <cellStyle name="Normal 4 10 6" xfId="2925"/>
    <cellStyle name="Normal 4 10 7" xfId="2926"/>
    <cellStyle name="Normal 4 10 8" xfId="2927"/>
    <cellStyle name="Normal 4 10 9" xfId="2928"/>
    <cellStyle name="Normal 4 11" xfId="2929"/>
    <cellStyle name="Normal 4 11 10" xfId="2930"/>
    <cellStyle name="Normal 4 11 11" xfId="2931"/>
    <cellStyle name="Normal 4 11 12" xfId="2932"/>
    <cellStyle name="Normal 4 11 13" xfId="2933"/>
    <cellStyle name="Normal 4 11 2" xfId="2934"/>
    <cellStyle name="Normal 4 11 3" xfId="2935"/>
    <cellStyle name="Normal 4 11 4" xfId="2936"/>
    <cellStyle name="Normal 4 11 5" xfId="2937"/>
    <cellStyle name="Normal 4 11 6" xfId="2938"/>
    <cellStyle name="Normal 4 11 7" xfId="2939"/>
    <cellStyle name="Normal 4 11 8" xfId="2940"/>
    <cellStyle name="Normal 4 11 9" xfId="2941"/>
    <cellStyle name="Normal 4 12" xfId="2942"/>
    <cellStyle name="Normal 4 12 10" xfId="2943"/>
    <cellStyle name="Normal 4 12 11" xfId="2944"/>
    <cellStyle name="Normal 4 12 12" xfId="2945"/>
    <cellStyle name="Normal 4 12 13" xfId="2946"/>
    <cellStyle name="Normal 4 12 2" xfId="2947"/>
    <cellStyle name="Normal 4 12 3" xfId="2948"/>
    <cellStyle name="Normal 4 12 4" xfId="2949"/>
    <cellStyle name="Normal 4 12 5" xfId="2950"/>
    <cellStyle name="Normal 4 12 6" xfId="2951"/>
    <cellStyle name="Normal 4 12 7" xfId="2952"/>
    <cellStyle name="Normal 4 12 8" xfId="2953"/>
    <cellStyle name="Normal 4 12 9" xfId="2954"/>
    <cellStyle name="Normal 4 13" xfId="2955"/>
    <cellStyle name="Normal 4 13 10" xfId="2956"/>
    <cellStyle name="Normal 4 13 11" xfId="2957"/>
    <cellStyle name="Normal 4 13 12" xfId="2958"/>
    <cellStyle name="Normal 4 13 13" xfId="2959"/>
    <cellStyle name="Normal 4 13 2" xfId="2960"/>
    <cellStyle name="Normal 4 13 3" xfId="2961"/>
    <cellStyle name="Normal 4 13 4" xfId="2962"/>
    <cellStyle name="Normal 4 13 5" xfId="2963"/>
    <cellStyle name="Normal 4 13 6" xfId="2964"/>
    <cellStyle name="Normal 4 13 7" xfId="2965"/>
    <cellStyle name="Normal 4 13 8" xfId="2966"/>
    <cellStyle name="Normal 4 13 9" xfId="2967"/>
    <cellStyle name="Normal 4 14" xfId="2968"/>
    <cellStyle name="Normal 4 14 10" xfId="2969"/>
    <cellStyle name="Normal 4 14 11" xfId="2970"/>
    <cellStyle name="Normal 4 14 12" xfId="2971"/>
    <cellStyle name="Normal 4 14 13" xfId="2972"/>
    <cellStyle name="Normal 4 14 2" xfId="2973"/>
    <cellStyle name="Normal 4 14 3" xfId="2974"/>
    <cellStyle name="Normal 4 14 4" xfId="2975"/>
    <cellStyle name="Normal 4 14 5" xfId="2976"/>
    <cellStyle name="Normal 4 14 6" xfId="2977"/>
    <cellStyle name="Normal 4 14 7" xfId="2978"/>
    <cellStyle name="Normal 4 14 8" xfId="2979"/>
    <cellStyle name="Normal 4 14 9" xfId="2980"/>
    <cellStyle name="Normal 4 15" xfId="2981"/>
    <cellStyle name="Normal 4 15 10" xfId="2982"/>
    <cellStyle name="Normal 4 15 11" xfId="2983"/>
    <cellStyle name="Normal 4 15 12" xfId="2984"/>
    <cellStyle name="Normal 4 15 13" xfId="2985"/>
    <cellStyle name="Normal 4 15 2" xfId="2986"/>
    <cellStyle name="Normal 4 15 3" xfId="2987"/>
    <cellStyle name="Normal 4 15 4" xfId="2988"/>
    <cellStyle name="Normal 4 15 5" xfId="2989"/>
    <cellStyle name="Normal 4 15 6" xfId="2990"/>
    <cellStyle name="Normal 4 15 7" xfId="2991"/>
    <cellStyle name="Normal 4 15 8" xfId="2992"/>
    <cellStyle name="Normal 4 15 9" xfId="2993"/>
    <cellStyle name="Normal 4 16" xfId="2994"/>
    <cellStyle name="Normal 4 17" xfId="2995"/>
    <cellStyle name="Normal 4 18" xfId="2996"/>
    <cellStyle name="Normal 4 19" xfId="2997"/>
    <cellStyle name="Normal 4 2" xfId="2998"/>
    <cellStyle name="Normal 4 2 10" xfId="2999"/>
    <cellStyle name="Normal 4 2 11" xfId="3000"/>
    <cellStyle name="Normal 4 2 12" xfId="3001"/>
    <cellStyle name="Normal 4 2 13" xfId="3002"/>
    <cellStyle name="Normal 4 2 2" xfId="3003"/>
    <cellStyle name="Normal 4 2 3" xfId="3004"/>
    <cellStyle name="Normal 4 2 4" xfId="3005"/>
    <cellStyle name="Normal 4 2 5" xfId="3006"/>
    <cellStyle name="Normal 4 2 6" xfId="3007"/>
    <cellStyle name="Normal 4 2 7" xfId="3008"/>
    <cellStyle name="Normal 4 2 8" xfId="3009"/>
    <cellStyle name="Normal 4 2 9" xfId="3010"/>
    <cellStyle name="Normal 4 20" xfId="3011"/>
    <cellStyle name="Normal 4 21" xfId="3012"/>
    <cellStyle name="Normal 4 22" xfId="3013"/>
    <cellStyle name="Normal 4 23" xfId="3014"/>
    <cellStyle name="Normal 4 24" xfId="3015"/>
    <cellStyle name="Normal 4 25" xfId="3016"/>
    <cellStyle name="Normal 4 26" xfId="3017"/>
    <cellStyle name="Normal 4 27" xfId="5217"/>
    <cellStyle name="Normal 4 28" xfId="9767"/>
    <cellStyle name="Normal 4 3" xfId="3018"/>
    <cellStyle name="Normal 4 3 10" xfId="3019"/>
    <cellStyle name="Normal 4 3 11" xfId="3020"/>
    <cellStyle name="Normal 4 3 12" xfId="3021"/>
    <cellStyle name="Normal 4 3 13" xfId="3022"/>
    <cellStyle name="Normal 4 3 2" xfId="3023"/>
    <cellStyle name="Normal 4 3 3" xfId="3024"/>
    <cellStyle name="Normal 4 3 4" xfId="3025"/>
    <cellStyle name="Normal 4 3 5" xfId="3026"/>
    <cellStyle name="Normal 4 3 6" xfId="3027"/>
    <cellStyle name="Normal 4 3 7" xfId="3028"/>
    <cellStyle name="Normal 4 3 8" xfId="3029"/>
    <cellStyle name="Normal 4 3 9" xfId="3030"/>
    <cellStyle name="Normal 4 4" xfId="3031"/>
    <cellStyle name="Normal 4 4 10" xfId="3032"/>
    <cellStyle name="Normal 4 4 11" xfId="3033"/>
    <cellStyle name="Normal 4 4 12" xfId="3034"/>
    <cellStyle name="Normal 4 4 13" xfId="3035"/>
    <cellStyle name="Normal 4 4 2" xfId="3036"/>
    <cellStyle name="Normal 4 4 3" xfId="3037"/>
    <cellStyle name="Normal 4 4 4" xfId="3038"/>
    <cellStyle name="Normal 4 4 5" xfId="3039"/>
    <cellStyle name="Normal 4 4 6" xfId="3040"/>
    <cellStyle name="Normal 4 4 7" xfId="3041"/>
    <cellStyle name="Normal 4 4 8" xfId="3042"/>
    <cellStyle name="Normal 4 4 9" xfId="3043"/>
    <cellStyle name="Normal 4 5" xfId="3044"/>
    <cellStyle name="Normal 4 5 10" xfId="3045"/>
    <cellStyle name="Normal 4 5 11" xfId="3046"/>
    <cellStyle name="Normal 4 5 12" xfId="3047"/>
    <cellStyle name="Normal 4 5 13" xfId="3048"/>
    <cellStyle name="Normal 4 5 2" xfId="3049"/>
    <cellStyle name="Normal 4 5 3" xfId="3050"/>
    <cellStyle name="Normal 4 5 4" xfId="3051"/>
    <cellStyle name="Normal 4 5 5" xfId="3052"/>
    <cellStyle name="Normal 4 5 6" xfId="3053"/>
    <cellStyle name="Normal 4 5 7" xfId="3054"/>
    <cellStyle name="Normal 4 5 8" xfId="3055"/>
    <cellStyle name="Normal 4 5 9" xfId="3056"/>
    <cellStyle name="Normal 4 6" xfId="3057"/>
    <cellStyle name="Normal 4 6 10" xfId="3058"/>
    <cellStyle name="Normal 4 6 11" xfId="3059"/>
    <cellStyle name="Normal 4 6 12" xfId="3060"/>
    <cellStyle name="Normal 4 6 13" xfId="3061"/>
    <cellStyle name="Normal 4 6 2" xfId="3062"/>
    <cellStyle name="Normal 4 6 3" xfId="3063"/>
    <cellStyle name="Normal 4 6 4" xfId="3064"/>
    <cellStyle name="Normal 4 6 5" xfId="3065"/>
    <cellStyle name="Normal 4 6 6" xfId="3066"/>
    <cellStyle name="Normal 4 6 7" xfId="3067"/>
    <cellStyle name="Normal 4 6 8" xfId="3068"/>
    <cellStyle name="Normal 4 6 9" xfId="3069"/>
    <cellStyle name="Normal 4 7" xfId="3070"/>
    <cellStyle name="Normal 4 7 10" xfId="3071"/>
    <cellStyle name="Normal 4 7 11" xfId="3072"/>
    <cellStyle name="Normal 4 7 12" xfId="3073"/>
    <cellStyle name="Normal 4 7 13" xfId="3074"/>
    <cellStyle name="Normal 4 7 2" xfId="3075"/>
    <cellStyle name="Normal 4 7 3" xfId="3076"/>
    <cellStyle name="Normal 4 7 4" xfId="3077"/>
    <cellStyle name="Normal 4 7 5" xfId="3078"/>
    <cellStyle name="Normal 4 7 6" xfId="3079"/>
    <cellStyle name="Normal 4 7 7" xfId="3080"/>
    <cellStyle name="Normal 4 7 8" xfId="3081"/>
    <cellStyle name="Normal 4 7 9" xfId="3082"/>
    <cellStyle name="Normal 4 8" xfId="3083"/>
    <cellStyle name="Normal 4 8 10" xfId="3084"/>
    <cellStyle name="Normal 4 8 11" xfId="3085"/>
    <cellStyle name="Normal 4 8 12" xfId="3086"/>
    <cellStyle name="Normal 4 8 13" xfId="3087"/>
    <cellStyle name="Normal 4 8 2" xfId="3088"/>
    <cellStyle name="Normal 4 8 3" xfId="3089"/>
    <cellStyle name="Normal 4 8 4" xfId="3090"/>
    <cellStyle name="Normal 4 8 5" xfId="3091"/>
    <cellStyle name="Normal 4 8 6" xfId="3092"/>
    <cellStyle name="Normal 4 8 7" xfId="3093"/>
    <cellStyle name="Normal 4 8 8" xfId="3094"/>
    <cellStyle name="Normal 4 8 9" xfId="3095"/>
    <cellStyle name="Normal 4 9" xfId="3096"/>
    <cellStyle name="Normal 4 9 10" xfId="3097"/>
    <cellStyle name="Normal 4 9 11" xfId="3098"/>
    <cellStyle name="Normal 4 9 12" xfId="3099"/>
    <cellStyle name="Normal 4 9 13" xfId="3100"/>
    <cellStyle name="Normal 4 9 2" xfId="3101"/>
    <cellStyle name="Normal 4 9 3" xfId="3102"/>
    <cellStyle name="Normal 4 9 4" xfId="3103"/>
    <cellStyle name="Normal 4 9 5" xfId="3104"/>
    <cellStyle name="Normal 4 9 6" xfId="3105"/>
    <cellStyle name="Normal 4 9 7" xfId="3106"/>
    <cellStyle name="Normal 4 9 8" xfId="3107"/>
    <cellStyle name="Normal 4 9 9" xfId="3108"/>
    <cellStyle name="Normal 40" xfId="3109"/>
    <cellStyle name="Normal 41" xfId="3110"/>
    <cellStyle name="Normal 41 10" xfId="5218"/>
    <cellStyle name="Normal 41 10 2" xfId="7674"/>
    <cellStyle name="Normal 41 10 3" xfId="8246"/>
    <cellStyle name="Normal 41 11" xfId="6356"/>
    <cellStyle name="Normal 41 12" xfId="8245"/>
    <cellStyle name="Normal 41 13" xfId="9768"/>
    <cellStyle name="Normal 41 2" xfId="3111"/>
    <cellStyle name="Normal 41 2 10" xfId="6377"/>
    <cellStyle name="Normal 41 2 11" xfId="8247"/>
    <cellStyle name="Normal 41 2 12" xfId="9769"/>
    <cellStyle name="Normal 41 2 2" xfId="3112"/>
    <cellStyle name="Normal 41 2 2 10" xfId="8248"/>
    <cellStyle name="Normal 41 2 2 11" xfId="9770"/>
    <cellStyle name="Normal 41 2 2 2" xfId="3113"/>
    <cellStyle name="Normal 41 2 2 2 2" xfId="5219"/>
    <cellStyle name="Normal 41 2 2 2 2 2" xfId="6827"/>
    <cellStyle name="Normal 41 2 2 2 2 3" xfId="8250"/>
    <cellStyle name="Normal 41 2 2 2 3" xfId="5220"/>
    <cellStyle name="Normal 41 2 2 2 3 2" xfId="7157"/>
    <cellStyle name="Normal 41 2 2 2 3 3" xfId="8251"/>
    <cellStyle name="Normal 41 2 2 2 4" xfId="5221"/>
    <cellStyle name="Normal 41 2 2 2 4 2" xfId="7488"/>
    <cellStyle name="Normal 41 2 2 2 4 3" xfId="8252"/>
    <cellStyle name="Normal 41 2 2 2 5" xfId="5222"/>
    <cellStyle name="Normal 41 2 2 2 5 2" xfId="7816"/>
    <cellStyle name="Normal 41 2 2 2 5 3" xfId="8253"/>
    <cellStyle name="Normal 41 2 2 2 6" xfId="6498"/>
    <cellStyle name="Normal 41 2 2 2 7" xfId="8249"/>
    <cellStyle name="Normal 41 2 2 2 8" xfId="9771"/>
    <cellStyle name="Normal 41 2 2 3" xfId="3114"/>
    <cellStyle name="Normal 41 2 2 3 2" xfId="5223"/>
    <cellStyle name="Normal 41 2 2 3 2 2" xfId="6908"/>
    <cellStyle name="Normal 41 2 2 3 2 3" xfId="8255"/>
    <cellStyle name="Normal 41 2 2 3 3" xfId="5224"/>
    <cellStyle name="Normal 41 2 2 3 3 2" xfId="7238"/>
    <cellStyle name="Normal 41 2 2 3 3 3" xfId="8256"/>
    <cellStyle name="Normal 41 2 2 3 4" xfId="5225"/>
    <cellStyle name="Normal 41 2 2 3 4 2" xfId="7569"/>
    <cellStyle name="Normal 41 2 2 3 4 3" xfId="8257"/>
    <cellStyle name="Normal 41 2 2 3 5" xfId="5226"/>
    <cellStyle name="Normal 41 2 2 3 5 2" xfId="7897"/>
    <cellStyle name="Normal 41 2 2 3 5 3" xfId="8258"/>
    <cellStyle name="Normal 41 2 2 3 6" xfId="6579"/>
    <cellStyle name="Normal 41 2 2 3 7" xfId="8254"/>
    <cellStyle name="Normal 41 2 2 3 8" xfId="9772"/>
    <cellStyle name="Normal 41 2 2 4" xfId="3115"/>
    <cellStyle name="Normal 41 2 2 4 2" xfId="5227"/>
    <cellStyle name="Normal 41 2 2 4 2 2" xfId="6989"/>
    <cellStyle name="Normal 41 2 2 4 2 3" xfId="8260"/>
    <cellStyle name="Normal 41 2 2 4 3" xfId="5228"/>
    <cellStyle name="Normal 41 2 2 4 3 2" xfId="7319"/>
    <cellStyle name="Normal 41 2 2 4 3 3" xfId="8261"/>
    <cellStyle name="Normal 41 2 2 4 4" xfId="5229"/>
    <cellStyle name="Normal 41 2 2 4 4 2" xfId="7650"/>
    <cellStyle name="Normal 41 2 2 4 4 3" xfId="8262"/>
    <cellStyle name="Normal 41 2 2 4 5" xfId="5230"/>
    <cellStyle name="Normal 41 2 2 4 5 2" xfId="7978"/>
    <cellStyle name="Normal 41 2 2 4 5 3" xfId="8263"/>
    <cellStyle name="Normal 41 2 2 4 6" xfId="6660"/>
    <cellStyle name="Normal 41 2 2 4 7" xfId="8259"/>
    <cellStyle name="Normal 41 2 2 4 8" xfId="9773"/>
    <cellStyle name="Normal 41 2 2 5" xfId="5231"/>
    <cellStyle name="Normal 41 2 2 5 2" xfId="6746"/>
    <cellStyle name="Normal 41 2 2 5 3" xfId="8264"/>
    <cellStyle name="Normal 41 2 2 6" xfId="5232"/>
    <cellStyle name="Normal 41 2 2 6 2" xfId="7076"/>
    <cellStyle name="Normal 41 2 2 6 3" xfId="8265"/>
    <cellStyle name="Normal 41 2 2 7" xfId="5233"/>
    <cellStyle name="Normal 41 2 2 7 2" xfId="7407"/>
    <cellStyle name="Normal 41 2 2 7 3" xfId="8266"/>
    <cellStyle name="Normal 41 2 2 8" xfId="5234"/>
    <cellStyle name="Normal 41 2 2 8 2" xfId="7735"/>
    <cellStyle name="Normal 41 2 2 8 3" xfId="8267"/>
    <cellStyle name="Normal 41 2 2 9" xfId="6417"/>
    <cellStyle name="Normal 41 2 3" xfId="3116"/>
    <cellStyle name="Normal 41 2 3 2" xfId="5235"/>
    <cellStyle name="Normal 41 2 3 2 2" xfId="6787"/>
    <cellStyle name="Normal 41 2 3 2 3" xfId="8269"/>
    <cellStyle name="Normal 41 2 3 3" xfId="5236"/>
    <cellStyle name="Normal 41 2 3 3 2" xfId="7117"/>
    <cellStyle name="Normal 41 2 3 3 3" xfId="8270"/>
    <cellStyle name="Normal 41 2 3 4" xfId="5237"/>
    <cellStyle name="Normal 41 2 3 4 2" xfId="7448"/>
    <cellStyle name="Normal 41 2 3 4 3" xfId="8271"/>
    <cellStyle name="Normal 41 2 3 5" xfId="5238"/>
    <cellStyle name="Normal 41 2 3 5 2" xfId="7776"/>
    <cellStyle name="Normal 41 2 3 5 3" xfId="8272"/>
    <cellStyle name="Normal 41 2 3 6" xfId="6458"/>
    <cellStyle name="Normal 41 2 3 7" xfId="8268"/>
    <cellStyle name="Normal 41 2 3 8" xfId="9774"/>
    <cellStyle name="Normal 41 2 4" xfId="3117"/>
    <cellStyle name="Normal 41 2 4 2" xfId="5239"/>
    <cellStyle name="Normal 41 2 4 2 2" xfId="6868"/>
    <cellStyle name="Normal 41 2 4 2 3" xfId="8274"/>
    <cellStyle name="Normal 41 2 4 3" xfId="5240"/>
    <cellStyle name="Normal 41 2 4 3 2" xfId="7198"/>
    <cellStyle name="Normal 41 2 4 3 3" xfId="8275"/>
    <cellStyle name="Normal 41 2 4 4" xfId="5241"/>
    <cellStyle name="Normal 41 2 4 4 2" xfId="7529"/>
    <cellStyle name="Normal 41 2 4 4 3" xfId="8276"/>
    <cellStyle name="Normal 41 2 4 5" xfId="5242"/>
    <cellStyle name="Normal 41 2 4 5 2" xfId="7857"/>
    <cellStyle name="Normal 41 2 4 5 3" xfId="8277"/>
    <cellStyle name="Normal 41 2 4 6" xfId="6539"/>
    <cellStyle name="Normal 41 2 4 7" xfId="8273"/>
    <cellStyle name="Normal 41 2 4 8" xfId="9775"/>
    <cellStyle name="Normal 41 2 5" xfId="3118"/>
    <cellStyle name="Normal 41 2 5 2" xfId="5243"/>
    <cellStyle name="Normal 41 2 5 2 2" xfId="6949"/>
    <cellStyle name="Normal 41 2 5 2 3" xfId="8279"/>
    <cellStyle name="Normal 41 2 5 3" xfId="5244"/>
    <cellStyle name="Normal 41 2 5 3 2" xfId="7279"/>
    <cellStyle name="Normal 41 2 5 3 3" xfId="8280"/>
    <cellStyle name="Normal 41 2 5 4" xfId="5245"/>
    <cellStyle name="Normal 41 2 5 4 2" xfId="7610"/>
    <cellStyle name="Normal 41 2 5 4 3" xfId="8281"/>
    <cellStyle name="Normal 41 2 5 5" xfId="5246"/>
    <cellStyle name="Normal 41 2 5 5 2" xfId="7938"/>
    <cellStyle name="Normal 41 2 5 5 3" xfId="8282"/>
    <cellStyle name="Normal 41 2 5 6" xfId="6620"/>
    <cellStyle name="Normal 41 2 5 7" xfId="8278"/>
    <cellStyle name="Normal 41 2 5 8" xfId="9776"/>
    <cellStyle name="Normal 41 2 6" xfId="5247"/>
    <cellStyle name="Normal 41 2 6 2" xfId="6706"/>
    <cellStyle name="Normal 41 2 6 3" xfId="8283"/>
    <cellStyle name="Normal 41 2 7" xfId="5248"/>
    <cellStyle name="Normal 41 2 7 2" xfId="7036"/>
    <cellStyle name="Normal 41 2 7 3" xfId="8284"/>
    <cellStyle name="Normal 41 2 8" xfId="5249"/>
    <cellStyle name="Normal 41 2 8 2" xfId="7367"/>
    <cellStyle name="Normal 41 2 8 3" xfId="8285"/>
    <cellStyle name="Normal 41 2 9" xfId="5250"/>
    <cellStyle name="Normal 41 2 9 2" xfId="7695"/>
    <cellStyle name="Normal 41 2 9 3" xfId="8286"/>
    <cellStyle name="Normal 41 3" xfId="3119"/>
    <cellStyle name="Normal 41 3 10" xfId="8287"/>
    <cellStyle name="Normal 41 3 11" xfId="9777"/>
    <cellStyle name="Normal 41 3 2" xfId="3120"/>
    <cellStyle name="Normal 41 3 2 2" xfId="5251"/>
    <cellStyle name="Normal 41 3 2 2 2" xfId="6806"/>
    <cellStyle name="Normal 41 3 2 2 3" xfId="8289"/>
    <cellStyle name="Normal 41 3 2 3" xfId="5252"/>
    <cellStyle name="Normal 41 3 2 3 2" xfId="7136"/>
    <cellStyle name="Normal 41 3 2 3 3" xfId="8290"/>
    <cellStyle name="Normal 41 3 2 4" xfId="5253"/>
    <cellStyle name="Normal 41 3 2 4 2" xfId="7467"/>
    <cellStyle name="Normal 41 3 2 4 3" xfId="8291"/>
    <cellStyle name="Normal 41 3 2 5" xfId="5254"/>
    <cellStyle name="Normal 41 3 2 5 2" xfId="7795"/>
    <cellStyle name="Normal 41 3 2 5 3" xfId="8292"/>
    <cellStyle name="Normal 41 3 2 6" xfId="6477"/>
    <cellStyle name="Normal 41 3 2 7" xfId="8288"/>
    <cellStyle name="Normal 41 3 2 8" xfId="9778"/>
    <cellStyle name="Normal 41 3 3" xfId="3121"/>
    <cellStyle name="Normal 41 3 3 2" xfId="5255"/>
    <cellStyle name="Normal 41 3 3 2 2" xfId="6887"/>
    <cellStyle name="Normal 41 3 3 2 3" xfId="8294"/>
    <cellStyle name="Normal 41 3 3 3" xfId="5256"/>
    <cellStyle name="Normal 41 3 3 3 2" xfId="7217"/>
    <cellStyle name="Normal 41 3 3 3 3" xfId="8295"/>
    <cellStyle name="Normal 41 3 3 4" xfId="5257"/>
    <cellStyle name="Normal 41 3 3 4 2" xfId="7548"/>
    <cellStyle name="Normal 41 3 3 4 3" xfId="8296"/>
    <cellStyle name="Normal 41 3 3 5" xfId="5258"/>
    <cellStyle name="Normal 41 3 3 5 2" xfId="7876"/>
    <cellStyle name="Normal 41 3 3 5 3" xfId="8297"/>
    <cellStyle name="Normal 41 3 3 6" xfId="6558"/>
    <cellStyle name="Normal 41 3 3 7" xfId="8293"/>
    <cellStyle name="Normal 41 3 3 8" xfId="9779"/>
    <cellStyle name="Normal 41 3 4" xfId="3122"/>
    <cellStyle name="Normal 41 3 4 2" xfId="5259"/>
    <cellStyle name="Normal 41 3 4 2 2" xfId="6968"/>
    <cellStyle name="Normal 41 3 4 2 3" xfId="8299"/>
    <cellStyle name="Normal 41 3 4 3" xfId="5260"/>
    <cellStyle name="Normal 41 3 4 3 2" xfId="7298"/>
    <cellStyle name="Normal 41 3 4 3 3" xfId="8300"/>
    <cellStyle name="Normal 41 3 4 4" xfId="5261"/>
    <cellStyle name="Normal 41 3 4 4 2" xfId="7629"/>
    <cellStyle name="Normal 41 3 4 4 3" xfId="8301"/>
    <cellStyle name="Normal 41 3 4 5" xfId="5262"/>
    <cellStyle name="Normal 41 3 4 5 2" xfId="7957"/>
    <cellStyle name="Normal 41 3 4 5 3" xfId="8302"/>
    <cellStyle name="Normal 41 3 4 6" xfId="6639"/>
    <cellStyle name="Normal 41 3 4 7" xfId="8298"/>
    <cellStyle name="Normal 41 3 4 8" xfId="9780"/>
    <cellStyle name="Normal 41 3 5" xfId="5263"/>
    <cellStyle name="Normal 41 3 5 2" xfId="6725"/>
    <cellStyle name="Normal 41 3 5 3" xfId="8303"/>
    <cellStyle name="Normal 41 3 6" xfId="5264"/>
    <cellStyle name="Normal 41 3 6 2" xfId="7055"/>
    <cellStyle name="Normal 41 3 6 3" xfId="8304"/>
    <cellStyle name="Normal 41 3 7" xfId="5265"/>
    <cellStyle name="Normal 41 3 7 2" xfId="7386"/>
    <cellStyle name="Normal 41 3 7 3" xfId="8305"/>
    <cellStyle name="Normal 41 3 8" xfId="5266"/>
    <cellStyle name="Normal 41 3 8 2" xfId="7714"/>
    <cellStyle name="Normal 41 3 8 3" xfId="8306"/>
    <cellStyle name="Normal 41 3 9" xfId="6396"/>
    <cellStyle name="Normal 41 4" xfId="3123"/>
    <cellStyle name="Normal 41 4 2" xfId="5267"/>
    <cellStyle name="Normal 41 4 2 2" xfId="6766"/>
    <cellStyle name="Normal 41 4 2 3" xfId="8308"/>
    <cellStyle name="Normal 41 4 3" xfId="5268"/>
    <cellStyle name="Normal 41 4 3 2" xfId="7096"/>
    <cellStyle name="Normal 41 4 3 3" xfId="8309"/>
    <cellStyle name="Normal 41 4 4" xfId="5269"/>
    <cellStyle name="Normal 41 4 4 2" xfId="7427"/>
    <cellStyle name="Normal 41 4 4 3" xfId="8310"/>
    <cellStyle name="Normal 41 4 5" xfId="5270"/>
    <cellStyle name="Normal 41 4 5 2" xfId="7755"/>
    <cellStyle name="Normal 41 4 5 3" xfId="8311"/>
    <cellStyle name="Normal 41 4 6" xfId="6437"/>
    <cellStyle name="Normal 41 4 7" xfId="8307"/>
    <cellStyle name="Normal 41 4 8" xfId="9781"/>
    <cellStyle name="Normal 41 5" xfId="3124"/>
    <cellStyle name="Normal 41 5 2" xfId="5271"/>
    <cellStyle name="Normal 41 5 2 2" xfId="6847"/>
    <cellStyle name="Normal 41 5 2 3" xfId="8313"/>
    <cellStyle name="Normal 41 5 3" xfId="5272"/>
    <cellStyle name="Normal 41 5 3 2" xfId="7177"/>
    <cellStyle name="Normal 41 5 3 3" xfId="8314"/>
    <cellStyle name="Normal 41 5 4" xfId="5273"/>
    <cellStyle name="Normal 41 5 4 2" xfId="7508"/>
    <cellStyle name="Normal 41 5 4 3" xfId="8315"/>
    <cellStyle name="Normal 41 5 5" xfId="5274"/>
    <cellStyle name="Normal 41 5 5 2" xfId="7836"/>
    <cellStyle name="Normal 41 5 5 3" xfId="8316"/>
    <cellStyle name="Normal 41 5 6" xfId="6518"/>
    <cellStyle name="Normal 41 5 7" xfId="8312"/>
    <cellStyle name="Normal 41 5 8" xfId="9782"/>
    <cellStyle name="Normal 41 6" xfId="3125"/>
    <cellStyle name="Normal 41 6 2" xfId="5275"/>
    <cellStyle name="Normal 41 6 2 2" xfId="6928"/>
    <cellStyle name="Normal 41 6 2 3" xfId="8318"/>
    <cellStyle name="Normal 41 6 3" xfId="5276"/>
    <cellStyle name="Normal 41 6 3 2" xfId="7258"/>
    <cellStyle name="Normal 41 6 3 3" xfId="8319"/>
    <cellStyle name="Normal 41 6 4" xfId="5277"/>
    <cellStyle name="Normal 41 6 4 2" xfId="7589"/>
    <cellStyle name="Normal 41 6 4 3" xfId="8320"/>
    <cellStyle name="Normal 41 6 5" xfId="5278"/>
    <cellStyle name="Normal 41 6 5 2" xfId="7917"/>
    <cellStyle name="Normal 41 6 5 3" xfId="8321"/>
    <cellStyle name="Normal 41 6 6" xfId="6599"/>
    <cellStyle name="Normal 41 6 7" xfId="8317"/>
    <cellStyle name="Normal 41 6 8" xfId="9783"/>
    <cellStyle name="Normal 41 7" xfId="5279"/>
    <cellStyle name="Normal 41 7 2" xfId="6685"/>
    <cellStyle name="Normal 41 7 3" xfId="8322"/>
    <cellStyle name="Normal 41 8" xfId="5280"/>
    <cellStyle name="Normal 41 8 2" xfId="7015"/>
    <cellStyle name="Normal 41 8 3" xfId="8323"/>
    <cellStyle name="Normal 41 9" xfId="5281"/>
    <cellStyle name="Normal 41 9 2" xfId="7346"/>
    <cellStyle name="Normal 41 9 3" xfId="8324"/>
    <cellStyle name="Normal 42" xfId="3126"/>
    <cellStyle name="Normal 42 10" xfId="5282"/>
    <cellStyle name="Normal 42 10 2" xfId="7675"/>
    <cellStyle name="Normal 42 10 3" xfId="8326"/>
    <cellStyle name="Normal 42 11" xfId="6357"/>
    <cellStyle name="Normal 42 12" xfId="8325"/>
    <cellStyle name="Normal 42 13" xfId="9784"/>
    <cellStyle name="Normal 42 2" xfId="3127"/>
    <cellStyle name="Normal 42 2 10" xfId="6378"/>
    <cellStyle name="Normal 42 2 11" xfId="8327"/>
    <cellStyle name="Normal 42 2 12" xfId="9785"/>
    <cellStyle name="Normal 42 2 2" xfId="3128"/>
    <cellStyle name="Normal 42 2 2 10" xfId="8328"/>
    <cellStyle name="Normal 42 2 2 11" xfId="9786"/>
    <cellStyle name="Normal 42 2 2 2" xfId="3129"/>
    <cellStyle name="Normal 42 2 2 2 2" xfId="5283"/>
    <cellStyle name="Normal 42 2 2 2 2 2" xfId="6828"/>
    <cellStyle name="Normal 42 2 2 2 2 3" xfId="8330"/>
    <cellStyle name="Normal 42 2 2 2 3" xfId="5284"/>
    <cellStyle name="Normal 42 2 2 2 3 2" xfId="7158"/>
    <cellStyle name="Normal 42 2 2 2 3 3" xfId="8331"/>
    <cellStyle name="Normal 42 2 2 2 4" xfId="5285"/>
    <cellStyle name="Normal 42 2 2 2 4 2" xfId="7489"/>
    <cellStyle name="Normal 42 2 2 2 4 3" xfId="8332"/>
    <cellStyle name="Normal 42 2 2 2 5" xfId="5286"/>
    <cellStyle name="Normal 42 2 2 2 5 2" xfId="7817"/>
    <cellStyle name="Normal 42 2 2 2 5 3" xfId="8333"/>
    <cellStyle name="Normal 42 2 2 2 6" xfId="6499"/>
    <cellStyle name="Normal 42 2 2 2 7" xfId="8329"/>
    <cellStyle name="Normal 42 2 2 2 8" xfId="9787"/>
    <cellStyle name="Normal 42 2 2 3" xfId="3130"/>
    <cellStyle name="Normal 42 2 2 3 2" xfId="5287"/>
    <cellStyle name="Normal 42 2 2 3 2 2" xfId="6909"/>
    <cellStyle name="Normal 42 2 2 3 2 3" xfId="8335"/>
    <cellStyle name="Normal 42 2 2 3 3" xfId="5288"/>
    <cellStyle name="Normal 42 2 2 3 3 2" xfId="7239"/>
    <cellStyle name="Normal 42 2 2 3 3 3" xfId="8336"/>
    <cellStyle name="Normal 42 2 2 3 4" xfId="5289"/>
    <cellStyle name="Normal 42 2 2 3 4 2" xfId="7570"/>
    <cellStyle name="Normal 42 2 2 3 4 3" xfId="8337"/>
    <cellStyle name="Normal 42 2 2 3 5" xfId="5290"/>
    <cellStyle name="Normal 42 2 2 3 5 2" xfId="7898"/>
    <cellStyle name="Normal 42 2 2 3 5 3" xfId="8338"/>
    <cellStyle name="Normal 42 2 2 3 6" xfId="6580"/>
    <cellStyle name="Normal 42 2 2 3 7" xfId="8334"/>
    <cellStyle name="Normal 42 2 2 3 8" xfId="9788"/>
    <cellStyle name="Normal 42 2 2 4" xfId="3131"/>
    <cellStyle name="Normal 42 2 2 4 2" xfId="5291"/>
    <cellStyle name="Normal 42 2 2 4 2 2" xfId="6990"/>
    <cellStyle name="Normal 42 2 2 4 2 3" xfId="8340"/>
    <cellStyle name="Normal 42 2 2 4 3" xfId="5292"/>
    <cellStyle name="Normal 42 2 2 4 3 2" xfId="7320"/>
    <cellStyle name="Normal 42 2 2 4 3 3" xfId="8341"/>
    <cellStyle name="Normal 42 2 2 4 4" xfId="5293"/>
    <cellStyle name="Normal 42 2 2 4 4 2" xfId="7651"/>
    <cellStyle name="Normal 42 2 2 4 4 3" xfId="8342"/>
    <cellStyle name="Normal 42 2 2 4 5" xfId="5294"/>
    <cellStyle name="Normal 42 2 2 4 5 2" xfId="7979"/>
    <cellStyle name="Normal 42 2 2 4 5 3" xfId="8343"/>
    <cellStyle name="Normal 42 2 2 4 6" xfId="6661"/>
    <cellStyle name="Normal 42 2 2 4 7" xfId="8339"/>
    <cellStyle name="Normal 42 2 2 4 8" xfId="9789"/>
    <cellStyle name="Normal 42 2 2 5" xfId="5295"/>
    <cellStyle name="Normal 42 2 2 5 2" xfId="6747"/>
    <cellStyle name="Normal 42 2 2 5 3" xfId="8344"/>
    <cellStyle name="Normal 42 2 2 6" xfId="5296"/>
    <cellStyle name="Normal 42 2 2 6 2" xfId="7077"/>
    <cellStyle name="Normal 42 2 2 6 3" xfId="8345"/>
    <cellStyle name="Normal 42 2 2 7" xfId="5297"/>
    <cellStyle name="Normal 42 2 2 7 2" xfId="7408"/>
    <cellStyle name="Normal 42 2 2 7 3" xfId="8346"/>
    <cellStyle name="Normal 42 2 2 8" xfId="5298"/>
    <cellStyle name="Normal 42 2 2 8 2" xfId="7736"/>
    <cellStyle name="Normal 42 2 2 8 3" xfId="8347"/>
    <cellStyle name="Normal 42 2 2 9" xfId="6418"/>
    <cellStyle name="Normal 42 2 3" xfId="3132"/>
    <cellStyle name="Normal 42 2 3 2" xfId="5299"/>
    <cellStyle name="Normal 42 2 3 2 2" xfId="6788"/>
    <cellStyle name="Normal 42 2 3 2 3" xfId="8349"/>
    <cellStyle name="Normal 42 2 3 3" xfId="5300"/>
    <cellStyle name="Normal 42 2 3 3 2" xfId="7118"/>
    <cellStyle name="Normal 42 2 3 3 3" xfId="8350"/>
    <cellStyle name="Normal 42 2 3 4" xfId="5301"/>
    <cellStyle name="Normal 42 2 3 4 2" xfId="7449"/>
    <cellStyle name="Normal 42 2 3 4 3" xfId="8351"/>
    <cellStyle name="Normal 42 2 3 5" xfId="5302"/>
    <cellStyle name="Normal 42 2 3 5 2" xfId="7777"/>
    <cellStyle name="Normal 42 2 3 5 3" xfId="8352"/>
    <cellStyle name="Normal 42 2 3 6" xfId="6459"/>
    <cellStyle name="Normal 42 2 3 7" xfId="8348"/>
    <cellStyle name="Normal 42 2 3 8" xfId="9790"/>
    <cellStyle name="Normal 42 2 4" xfId="3133"/>
    <cellStyle name="Normal 42 2 4 2" xfId="5303"/>
    <cellStyle name="Normal 42 2 4 2 2" xfId="6869"/>
    <cellStyle name="Normal 42 2 4 2 3" xfId="8354"/>
    <cellStyle name="Normal 42 2 4 3" xfId="5304"/>
    <cellStyle name="Normal 42 2 4 3 2" xfId="7199"/>
    <cellStyle name="Normal 42 2 4 3 3" xfId="8355"/>
    <cellStyle name="Normal 42 2 4 4" xfId="5305"/>
    <cellStyle name="Normal 42 2 4 4 2" xfId="7530"/>
    <cellStyle name="Normal 42 2 4 4 3" xfId="8356"/>
    <cellStyle name="Normal 42 2 4 5" xfId="5306"/>
    <cellStyle name="Normal 42 2 4 5 2" xfId="7858"/>
    <cellStyle name="Normal 42 2 4 5 3" xfId="8357"/>
    <cellStyle name="Normal 42 2 4 6" xfId="6540"/>
    <cellStyle name="Normal 42 2 4 7" xfId="8353"/>
    <cellStyle name="Normal 42 2 4 8" xfId="9791"/>
    <cellStyle name="Normal 42 2 5" xfId="3134"/>
    <cellStyle name="Normal 42 2 5 2" xfId="5307"/>
    <cellStyle name="Normal 42 2 5 2 2" xfId="6950"/>
    <cellStyle name="Normal 42 2 5 2 3" xfId="8359"/>
    <cellStyle name="Normal 42 2 5 3" xfId="5308"/>
    <cellStyle name="Normal 42 2 5 3 2" xfId="7280"/>
    <cellStyle name="Normal 42 2 5 3 3" xfId="8360"/>
    <cellStyle name="Normal 42 2 5 4" xfId="5309"/>
    <cellStyle name="Normal 42 2 5 4 2" xfId="7611"/>
    <cellStyle name="Normal 42 2 5 4 3" xfId="8361"/>
    <cellStyle name="Normal 42 2 5 5" xfId="5310"/>
    <cellStyle name="Normal 42 2 5 5 2" xfId="7939"/>
    <cellStyle name="Normal 42 2 5 5 3" xfId="8362"/>
    <cellStyle name="Normal 42 2 5 6" xfId="6621"/>
    <cellStyle name="Normal 42 2 5 7" xfId="8358"/>
    <cellStyle name="Normal 42 2 5 8" xfId="9792"/>
    <cellStyle name="Normal 42 2 6" xfId="5311"/>
    <cellStyle name="Normal 42 2 6 2" xfId="6707"/>
    <cellStyle name="Normal 42 2 6 3" xfId="8363"/>
    <cellStyle name="Normal 42 2 7" xfId="5312"/>
    <cellStyle name="Normal 42 2 7 2" xfId="7037"/>
    <cellStyle name="Normal 42 2 7 3" xfId="8364"/>
    <cellStyle name="Normal 42 2 8" xfId="5313"/>
    <cellStyle name="Normal 42 2 8 2" xfId="7368"/>
    <cellStyle name="Normal 42 2 8 3" xfId="8365"/>
    <cellStyle name="Normal 42 2 9" xfId="5314"/>
    <cellStyle name="Normal 42 2 9 2" xfId="7696"/>
    <cellStyle name="Normal 42 2 9 3" xfId="8366"/>
    <cellStyle name="Normal 42 3" xfId="3135"/>
    <cellStyle name="Normal 42 3 10" xfId="8367"/>
    <cellStyle name="Normal 42 3 11" xfId="9793"/>
    <cellStyle name="Normal 42 3 2" xfId="3136"/>
    <cellStyle name="Normal 42 3 2 2" xfId="5315"/>
    <cellStyle name="Normal 42 3 2 2 2" xfId="6807"/>
    <cellStyle name="Normal 42 3 2 2 3" xfId="8369"/>
    <cellStyle name="Normal 42 3 2 3" xfId="5316"/>
    <cellStyle name="Normal 42 3 2 3 2" xfId="7137"/>
    <cellStyle name="Normal 42 3 2 3 3" xfId="8370"/>
    <cellStyle name="Normal 42 3 2 4" xfId="5317"/>
    <cellStyle name="Normal 42 3 2 4 2" xfId="7468"/>
    <cellStyle name="Normal 42 3 2 4 3" xfId="8371"/>
    <cellStyle name="Normal 42 3 2 5" xfId="5318"/>
    <cellStyle name="Normal 42 3 2 5 2" xfId="7796"/>
    <cellStyle name="Normal 42 3 2 5 3" xfId="8372"/>
    <cellStyle name="Normal 42 3 2 6" xfId="6478"/>
    <cellStyle name="Normal 42 3 2 7" xfId="8368"/>
    <cellStyle name="Normal 42 3 2 8" xfId="9794"/>
    <cellStyle name="Normal 42 3 3" xfId="3137"/>
    <cellStyle name="Normal 42 3 3 2" xfId="5319"/>
    <cellStyle name="Normal 42 3 3 2 2" xfId="6888"/>
    <cellStyle name="Normal 42 3 3 2 3" xfId="8374"/>
    <cellStyle name="Normal 42 3 3 3" xfId="5320"/>
    <cellStyle name="Normal 42 3 3 3 2" xfId="7218"/>
    <cellStyle name="Normal 42 3 3 3 3" xfId="8375"/>
    <cellStyle name="Normal 42 3 3 4" xfId="5321"/>
    <cellStyle name="Normal 42 3 3 4 2" xfId="7549"/>
    <cellStyle name="Normal 42 3 3 4 3" xfId="8376"/>
    <cellStyle name="Normal 42 3 3 5" xfId="5322"/>
    <cellStyle name="Normal 42 3 3 5 2" xfId="7877"/>
    <cellStyle name="Normal 42 3 3 5 3" xfId="8377"/>
    <cellStyle name="Normal 42 3 3 6" xfId="6559"/>
    <cellStyle name="Normal 42 3 3 7" xfId="8373"/>
    <cellStyle name="Normal 42 3 3 8" xfId="9795"/>
    <cellStyle name="Normal 42 3 4" xfId="3138"/>
    <cellStyle name="Normal 42 3 4 2" xfId="5323"/>
    <cellStyle name="Normal 42 3 4 2 2" xfId="6969"/>
    <cellStyle name="Normal 42 3 4 2 3" xfId="8379"/>
    <cellStyle name="Normal 42 3 4 3" xfId="5324"/>
    <cellStyle name="Normal 42 3 4 3 2" xfId="7299"/>
    <cellStyle name="Normal 42 3 4 3 3" xfId="8380"/>
    <cellStyle name="Normal 42 3 4 4" xfId="5325"/>
    <cellStyle name="Normal 42 3 4 4 2" xfId="7630"/>
    <cellStyle name="Normal 42 3 4 4 3" xfId="8381"/>
    <cellStyle name="Normal 42 3 4 5" xfId="5326"/>
    <cellStyle name="Normal 42 3 4 5 2" xfId="7958"/>
    <cellStyle name="Normal 42 3 4 5 3" xfId="8382"/>
    <cellStyle name="Normal 42 3 4 6" xfId="6640"/>
    <cellStyle name="Normal 42 3 4 7" xfId="8378"/>
    <cellStyle name="Normal 42 3 4 8" xfId="9796"/>
    <cellStyle name="Normal 42 3 5" xfId="5327"/>
    <cellStyle name="Normal 42 3 5 2" xfId="6726"/>
    <cellStyle name="Normal 42 3 5 3" xfId="8383"/>
    <cellStyle name="Normal 42 3 6" xfId="5328"/>
    <cellStyle name="Normal 42 3 6 2" xfId="7056"/>
    <cellStyle name="Normal 42 3 6 3" xfId="8384"/>
    <cellStyle name="Normal 42 3 7" xfId="5329"/>
    <cellStyle name="Normal 42 3 7 2" xfId="7387"/>
    <cellStyle name="Normal 42 3 7 3" xfId="8385"/>
    <cellStyle name="Normal 42 3 8" xfId="5330"/>
    <cellStyle name="Normal 42 3 8 2" xfId="7715"/>
    <cellStyle name="Normal 42 3 8 3" xfId="8386"/>
    <cellStyle name="Normal 42 3 9" xfId="6397"/>
    <cellStyle name="Normal 42 4" xfId="3139"/>
    <cellStyle name="Normal 42 4 2" xfId="5331"/>
    <cellStyle name="Normal 42 4 2 2" xfId="6767"/>
    <cellStyle name="Normal 42 4 2 3" xfId="8388"/>
    <cellStyle name="Normal 42 4 3" xfId="5332"/>
    <cellStyle name="Normal 42 4 3 2" xfId="7097"/>
    <cellStyle name="Normal 42 4 3 3" xfId="8389"/>
    <cellStyle name="Normal 42 4 4" xfId="5333"/>
    <cellStyle name="Normal 42 4 4 2" xfId="7428"/>
    <cellStyle name="Normal 42 4 4 3" xfId="8390"/>
    <cellStyle name="Normal 42 4 5" xfId="5334"/>
    <cellStyle name="Normal 42 4 5 2" xfId="7756"/>
    <cellStyle name="Normal 42 4 5 3" xfId="8391"/>
    <cellStyle name="Normal 42 4 6" xfId="6438"/>
    <cellStyle name="Normal 42 4 7" xfId="8387"/>
    <cellStyle name="Normal 42 4 8" xfId="9797"/>
    <cellStyle name="Normal 42 5" xfId="3140"/>
    <cellStyle name="Normal 42 5 2" xfId="5335"/>
    <cellStyle name="Normal 42 5 2 2" xfId="6848"/>
    <cellStyle name="Normal 42 5 2 3" xfId="8393"/>
    <cellStyle name="Normal 42 5 3" xfId="5336"/>
    <cellStyle name="Normal 42 5 3 2" xfId="7178"/>
    <cellStyle name="Normal 42 5 3 3" xfId="8394"/>
    <cellStyle name="Normal 42 5 4" xfId="5337"/>
    <cellStyle name="Normal 42 5 4 2" xfId="7509"/>
    <cellStyle name="Normal 42 5 4 3" xfId="8395"/>
    <cellStyle name="Normal 42 5 5" xfId="5338"/>
    <cellStyle name="Normal 42 5 5 2" xfId="7837"/>
    <cellStyle name="Normal 42 5 5 3" xfId="8396"/>
    <cellStyle name="Normal 42 5 6" xfId="6519"/>
    <cellStyle name="Normal 42 5 7" xfId="8392"/>
    <cellStyle name="Normal 42 5 8" xfId="9798"/>
    <cellStyle name="Normal 42 6" xfId="3141"/>
    <cellStyle name="Normal 42 6 2" xfId="5339"/>
    <cellStyle name="Normal 42 6 2 2" xfId="6929"/>
    <cellStyle name="Normal 42 6 2 3" xfId="8398"/>
    <cellStyle name="Normal 42 6 3" xfId="5340"/>
    <cellStyle name="Normal 42 6 3 2" xfId="7259"/>
    <cellStyle name="Normal 42 6 3 3" xfId="8399"/>
    <cellStyle name="Normal 42 6 4" xfId="5341"/>
    <cellStyle name="Normal 42 6 4 2" xfId="7590"/>
    <cellStyle name="Normal 42 6 4 3" xfId="8400"/>
    <cellStyle name="Normal 42 6 5" xfId="5342"/>
    <cellStyle name="Normal 42 6 5 2" xfId="7918"/>
    <cellStyle name="Normal 42 6 5 3" xfId="8401"/>
    <cellStyle name="Normal 42 6 6" xfId="6600"/>
    <cellStyle name="Normal 42 6 7" xfId="8397"/>
    <cellStyle name="Normal 42 6 8" xfId="9799"/>
    <cellStyle name="Normal 42 7" xfId="5343"/>
    <cellStyle name="Normal 42 7 2" xfId="6686"/>
    <cellStyle name="Normal 42 7 3" xfId="8402"/>
    <cellStyle name="Normal 42 8" xfId="5344"/>
    <cellStyle name="Normal 42 8 2" xfId="7016"/>
    <cellStyle name="Normal 42 8 3" xfId="8403"/>
    <cellStyle name="Normal 42 9" xfId="5345"/>
    <cellStyle name="Normal 42 9 2" xfId="7347"/>
    <cellStyle name="Normal 42 9 3" xfId="8404"/>
    <cellStyle name="Normal 43" xfId="3142"/>
    <cellStyle name="Normal 43 10" xfId="5346"/>
    <cellStyle name="Normal 43 10 2" xfId="7676"/>
    <cellStyle name="Normal 43 10 3" xfId="8406"/>
    <cellStyle name="Normal 43 11" xfId="6358"/>
    <cellStyle name="Normal 43 12" xfId="8405"/>
    <cellStyle name="Normal 43 13" xfId="9800"/>
    <cellStyle name="Normal 43 2" xfId="3143"/>
    <cellStyle name="Normal 43 2 10" xfId="6379"/>
    <cellStyle name="Normal 43 2 11" xfId="8407"/>
    <cellStyle name="Normal 43 2 12" xfId="9801"/>
    <cellStyle name="Normal 43 2 2" xfId="3144"/>
    <cellStyle name="Normal 43 2 2 10" xfId="8408"/>
    <cellStyle name="Normal 43 2 2 11" xfId="9802"/>
    <cellStyle name="Normal 43 2 2 2" xfId="3145"/>
    <cellStyle name="Normal 43 2 2 2 2" xfId="5347"/>
    <cellStyle name="Normal 43 2 2 2 2 2" xfId="6829"/>
    <cellStyle name="Normal 43 2 2 2 2 3" xfId="8410"/>
    <cellStyle name="Normal 43 2 2 2 3" xfId="5348"/>
    <cellStyle name="Normal 43 2 2 2 3 2" xfId="7159"/>
    <cellStyle name="Normal 43 2 2 2 3 3" xfId="8411"/>
    <cellStyle name="Normal 43 2 2 2 4" xfId="5349"/>
    <cellStyle name="Normal 43 2 2 2 4 2" xfId="7490"/>
    <cellStyle name="Normal 43 2 2 2 4 3" xfId="8412"/>
    <cellStyle name="Normal 43 2 2 2 5" xfId="5350"/>
    <cellStyle name="Normal 43 2 2 2 5 2" xfId="7818"/>
    <cellStyle name="Normal 43 2 2 2 5 3" xfId="8413"/>
    <cellStyle name="Normal 43 2 2 2 6" xfId="6500"/>
    <cellStyle name="Normal 43 2 2 2 7" xfId="8409"/>
    <cellStyle name="Normal 43 2 2 2 8" xfId="9803"/>
    <cellStyle name="Normal 43 2 2 3" xfId="3146"/>
    <cellStyle name="Normal 43 2 2 3 2" xfId="5351"/>
    <cellStyle name="Normal 43 2 2 3 2 2" xfId="6910"/>
    <cellStyle name="Normal 43 2 2 3 2 3" xfId="8415"/>
    <cellStyle name="Normal 43 2 2 3 3" xfId="5352"/>
    <cellStyle name="Normal 43 2 2 3 3 2" xfId="7240"/>
    <cellStyle name="Normal 43 2 2 3 3 3" xfId="8416"/>
    <cellStyle name="Normal 43 2 2 3 4" xfId="5353"/>
    <cellStyle name="Normal 43 2 2 3 4 2" xfId="7571"/>
    <cellStyle name="Normal 43 2 2 3 4 3" xfId="8417"/>
    <cellStyle name="Normal 43 2 2 3 5" xfId="5354"/>
    <cellStyle name="Normal 43 2 2 3 5 2" xfId="7899"/>
    <cellStyle name="Normal 43 2 2 3 5 3" xfId="8418"/>
    <cellStyle name="Normal 43 2 2 3 6" xfId="6581"/>
    <cellStyle name="Normal 43 2 2 3 7" xfId="8414"/>
    <cellStyle name="Normal 43 2 2 3 8" xfId="9804"/>
    <cellStyle name="Normal 43 2 2 4" xfId="3147"/>
    <cellStyle name="Normal 43 2 2 4 2" xfId="5355"/>
    <cellStyle name="Normal 43 2 2 4 2 2" xfId="6991"/>
    <cellStyle name="Normal 43 2 2 4 2 3" xfId="8420"/>
    <cellStyle name="Normal 43 2 2 4 3" xfId="5356"/>
    <cellStyle name="Normal 43 2 2 4 3 2" xfId="7321"/>
    <cellStyle name="Normal 43 2 2 4 3 3" xfId="8421"/>
    <cellStyle name="Normal 43 2 2 4 4" xfId="5357"/>
    <cellStyle name="Normal 43 2 2 4 4 2" xfId="7652"/>
    <cellStyle name="Normal 43 2 2 4 4 3" xfId="8422"/>
    <cellStyle name="Normal 43 2 2 4 5" xfId="5358"/>
    <cellStyle name="Normal 43 2 2 4 5 2" xfId="7980"/>
    <cellStyle name="Normal 43 2 2 4 5 3" xfId="8423"/>
    <cellStyle name="Normal 43 2 2 4 6" xfId="6662"/>
    <cellStyle name="Normal 43 2 2 4 7" xfId="8419"/>
    <cellStyle name="Normal 43 2 2 4 8" xfId="9805"/>
    <cellStyle name="Normal 43 2 2 5" xfId="5359"/>
    <cellStyle name="Normal 43 2 2 5 2" xfId="6748"/>
    <cellStyle name="Normal 43 2 2 5 3" xfId="8424"/>
    <cellStyle name="Normal 43 2 2 6" xfId="5360"/>
    <cellStyle name="Normal 43 2 2 6 2" xfId="7078"/>
    <cellStyle name="Normal 43 2 2 6 3" xfId="8425"/>
    <cellStyle name="Normal 43 2 2 7" xfId="5361"/>
    <cellStyle name="Normal 43 2 2 7 2" xfId="7409"/>
    <cellStyle name="Normal 43 2 2 7 3" xfId="8426"/>
    <cellStyle name="Normal 43 2 2 8" xfId="5362"/>
    <cellStyle name="Normal 43 2 2 8 2" xfId="7737"/>
    <cellStyle name="Normal 43 2 2 8 3" xfId="8427"/>
    <cellStyle name="Normal 43 2 2 9" xfId="6419"/>
    <cellStyle name="Normal 43 2 3" xfId="3148"/>
    <cellStyle name="Normal 43 2 3 2" xfId="5363"/>
    <cellStyle name="Normal 43 2 3 2 2" xfId="6789"/>
    <cellStyle name="Normal 43 2 3 2 3" xfId="8429"/>
    <cellStyle name="Normal 43 2 3 3" xfId="5364"/>
    <cellStyle name="Normal 43 2 3 3 2" xfId="7119"/>
    <cellStyle name="Normal 43 2 3 3 3" xfId="8430"/>
    <cellStyle name="Normal 43 2 3 4" xfId="5365"/>
    <cellStyle name="Normal 43 2 3 4 2" xfId="7450"/>
    <cellStyle name="Normal 43 2 3 4 3" xfId="8431"/>
    <cellStyle name="Normal 43 2 3 5" xfId="5366"/>
    <cellStyle name="Normal 43 2 3 5 2" xfId="7778"/>
    <cellStyle name="Normal 43 2 3 5 3" xfId="8432"/>
    <cellStyle name="Normal 43 2 3 6" xfId="6460"/>
    <cellStyle name="Normal 43 2 3 7" xfId="8428"/>
    <cellStyle name="Normal 43 2 3 8" xfId="9806"/>
    <cellStyle name="Normal 43 2 4" xfId="3149"/>
    <cellStyle name="Normal 43 2 4 2" xfId="5367"/>
    <cellStyle name="Normal 43 2 4 2 2" xfId="6870"/>
    <cellStyle name="Normal 43 2 4 2 3" xfId="8434"/>
    <cellStyle name="Normal 43 2 4 3" xfId="5368"/>
    <cellStyle name="Normal 43 2 4 3 2" xfId="7200"/>
    <cellStyle name="Normal 43 2 4 3 3" xfId="8435"/>
    <cellStyle name="Normal 43 2 4 4" xfId="5369"/>
    <cellStyle name="Normal 43 2 4 4 2" xfId="7531"/>
    <cellStyle name="Normal 43 2 4 4 3" xfId="8436"/>
    <cellStyle name="Normal 43 2 4 5" xfId="5370"/>
    <cellStyle name="Normal 43 2 4 5 2" xfId="7859"/>
    <cellStyle name="Normal 43 2 4 5 3" xfId="8437"/>
    <cellStyle name="Normal 43 2 4 6" xfId="6541"/>
    <cellStyle name="Normal 43 2 4 7" xfId="8433"/>
    <cellStyle name="Normal 43 2 4 8" xfId="9807"/>
    <cellStyle name="Normal 43 2 5" xfId="3150"/>
    <cellStyle name="Normal 43 2 5 2" xfId="5371"/>
    <cellStyle name="Normal 43 2 5 2 2" xfId="6951"/>
    <cellStyle name="Normal 43 2 5 2 3" xfId="8439"/>
    <cellStyle name="Normal 43 2 5 3" xfId="5372"/>
    <cellStyle name="Normal 43 2 5 3 2" xfId="7281"/>
    <cellStyle name="Normal 43 2 5 3 3" xfId="8440"/>
    <cellStyle name="Normal 43 2 5 4" xfId="5373"/>
    <cellStyle name="Normal 43 2 5 4 2" xfId="7612"/>
    <cellStyle name="Normal 43 2 5 4 3" xfId="8441"/>
    <cellStyle name="Normal 43 2 5 5" xfId="5374"/>
    <cellStyle name="Normal 43 2 5 5 2" xfId="7940"/>
    <cellStyle name="Normal 43 2 5 5 3" xfId="8442"/>
    <cellStyle name="Normal 43 2 5 6" xfId="6622"/>
    <cellStyle name="Normal 43 2 5 7" xfId="8438"/>
    <cellStyle name="Normal 43 2 5 8" xfId="9808"/>
    <cellStyle name="Normal 43 2 6" xfId="5375"/>
    <cellStyle name="Normal 43 2 6 2" xfId="6708"/>
    <cellStyle name="Normal 43 2 6 3" xfId="8443"/>
    <cellStyle name="Normal 43 2 7" xfId="5376"/>
    <cellStyle name="Normal 43 2 7 2" xfId="7038"/>
    <cellStyle name="Normal 43 2 7 3" xfId="8444"/>
    <cellStyle name="Normal 43 2 8" xfId="5377"/>
    <cellStyle name="Normal 43 2 8 2" xfId="7369"/>
    <cellStyle name="Normal 43 2 8 3" xfId="8445"/>
    <cellStyle name="Normal 43 2 9" xfId="5378"/>
    <cellStyle name="Normal 43 2 9 2" xfId="7697"/>
    <cellStyle name="Normal 43 2 9 3" xfId="8446"/>
    <cellStyle name="Normal 43 3" xfId="3151"/>
    <cellStyle name="Normal 43 3 10" xfId="8447"/>
    <cellStyle name="Normal 43 3 11" xfId="9809"/>
    <cellStyle name="Normal 43 3 2" xfId="3152"/>
    <cellStyle name="Normal 43 3 2 2" xfId="5379"/>
    <cellStyle name="Normal 43 3 2 2 2" xfId="6808"/>
    <cellStyle name="Normal 43 3 2 2 3" xfId="8449"/>
    <cellStyle name="Normal 43 3 2 3" xfId="5380"/>
    <cellStyle name="Normal 43 3 2 3 2" xfId="7138"/>
    <cellStyle name="Normal 43 3 2 3 3" xfId="8450"/>
    <cellStyle name="Normal 43 3 2 4" xfId="5381"/>
    <cellStyle name="Normal 43 3 2 4 2" xfId="7469"/>
    <cellStyle name="Normal 43 3 2 4 3" xfId="8451"/>
    <cellStyle name="Normal 43 3 2 5" xfId="5382"/>
    <cellStyle name="Normal 43 3 2 5 2" xfId="7797"/>
    <cellStyle name="Normal 43 3 2 5 3" xfId="8452"/>
    <cellStyle name="Normal 43 3 2 6" xfId="6479"/>
    <cellStyle name="Normal 43 3 2 7" xfId="8448"/>
    <cellStyle name="Normal 43 3 2 8" xfId="9810"/>
    <cellStyle name="Normal 43 3 3" xfId="3153"/>
    <cellStyle name="Normal 43 3 3 2" xfId="5383"/>
    <cellStyle name="Normal 43 3 3 2 2" xfId="6889"/>
    <cellStyle name="Normal 43 3 3 2 3" xfId="8454"/>
    <cellStyle name="Normal 43 3 3 3" xfId="5384"/>
    <cellStyle name="Normal 43 3 3 3 2" xfId="7219"/>
    <cellStyle name="Normal 43 3 3 3 3" xfId="8455"/>
    <cellStyle name="Normal 43 3 3 4" xfId="5385"/>
    <cellStyle name="Normal 43 3 3 4 2" xfId="7550"/>
    <cellStyle name="Normal 43 3 3 4 3" xfId="8456"/>
    <cellStyle name="Normal 43 3 3 5" xfId="5386"/>
    <cellStyle name="Normal 43 3 3 5 2" xfId="7878"/>
    <cellStyle name="Normal 43 3 3 5 3" xfId="8457"/>
    <cellStyle name="Normal 43 3 3 6" xfId="6560"/>
    <cellStyle name="Normal 43 3 3 7" xfId="8453"/>
    <cellStyle name="Normal 43 3 3 8" xfId="9811"/>
    <cellStyle name="Normal 43 3 4" xfId="3154"/>
    <cellStyle name="Normal 43 3 4 2" xfId="5387"/>
    <cellStyle name="Normal 43 3 4 2 2" xfId="6970"/>
    <cellStyle name="Normal 43 3 4 2 3" xfId="8459"/>
    <cellStyle name="Normal 43 3 4 3" xfId="5388"/>
    <cellStyle name="Normal 43 3 4 3 2" xfId="7300"/>
    <cellStyle name="Normal 43 3 4 3 3" xfId="8460"/>
    <cellStyle name="Normal 43 3 4 4" xfId="5389"/>
    <cellStyle name="Normal 43 3 4 4 2" xfId="7631"/>
    <cellStyle name="Normal 43 3 4 4 3" xfId="8461"/>
    <cellStyle name="Normal 43 3 4 5" xfId="5390"/>
    <cellStyle name="Normal 43 3 4 5 2" xfId="7959"/>
    <cellStyle name="Normal 43 3 4 5 3" xfId="8462"/>
    <cellStyle name="Normal 43 3 4 6" xfId="6641"/>
    <cellStyle name="Normal 43 3 4 7" xfId="8458"/>
    <cellStyle name="Normal 43 3 4 8" xfId="9812"/>
    <cellStyle name="Normal 43 3 5" xfId="5391"/>
    <cellStyle name="Normal 43 3 5 2" xfId="6727"/>
    <cellStyle name="Normal 43 3 5 3" xfId="8463"/>
    <cellStyle name="Normal 43 3 6" xfId="5392"/>
    <cellStyle name="Normal 43 3 6 2" xfId="7057"/>
    <cellStyle name="Normal 43 3 6 3" xfId="8464"/>
    <cellStyle name="Normal 43 3 7" xfId="5393"/>
    <cellStyle name="Normal 43 3 7 2" xfId="7388"/>
    <cellStyle name="Normal 43 3 7 3" xfId="8465"/>
    <cellStyle name="Normal 43 3 8" xfId="5394"/>
    <cellStyle name="Normal 43 3 8 2" xfId="7716"/>
    <cellStyle name="Normal 43 3 8 3" xfId="8466"/>
    <cellStyle name="Normal 43 3 9" xfId="6398"/>
    <cellStyle name="Normal 43 4" xfId="3155"/>
    <cellStyle name="Normal 43 4 2" xfId="5395"/>
    <cellStyle name="Normal 43 4 2 2" xfId="6768"/>
    <cellStyle name="Normal 43 4 2 3" xfId="8468"/>
    <cellStyle name="Normal 43 4 3" xfId="5396"/>
    <cellStyle name="Normal 43 4 3 2" xfId="7098"/>
    <cellStyle name="Normal 43 4 3 3" xfId="8469"/>
    <cellStyle name="Normal 43 4 4" xfId="5397"/>
    <cellStyle name="Normal 43 4 4 2" xfId="7429"/>
    <cellStyle name="Normal 43 4 4 3" xfId="8470"/>
    <cellStyle name="Normal 43 4 5" xfId="5398"/>
    <cellStyle name="Normal 43 4 5 2" xfId="7757"/>
    <cellStyle name="Normal 43 4 5 3" xfId="8471"/>
    <cellStyle name="Normal 43 4 6" xfId="6439"/>
    <cellStyle name="Normal 43 4 7" xfId="8467"/>
    <cellStyle name="Normal 43 4 8" xfId="9813"/>
    <cellStyle name="Normal 43 5" xfId="3156"/>
    <cellStyle name="Normal 43 5 2" xfId="5399"/>
    <cellStyle name="Normal 43 5 2 2" xfId="6849"/>
    <cellStyle name="Normal 43 5 2 3" xfId="8473"/>
    <cellStyle name="Normal 43 5 3" xfId="5400"/>
    <cellStyle name="Normal 43 5 3 2" xfId="7179"/>
    <cellStyle name="Normal 43 5 3 3" xfId="8474"/>
    <cellStyle name="Normal 43 5 4" xfId="5401"/>
    <cellStyle name="Normal 43 5 4 2" xfId="7510"/>
    <cellStyle name="Normal 43 5 4 3" xfId="8475"/>
    <cellStyle name="Normal 43 5 5" xfId="5402"/>
    <cellStyle name="Normal 43 5 5 2" xfId="7838"/>
    <cellStyle name="Normal 43 5 5 3" xfId="8476"/>
    <cellStyle name="Normal 43 5 6" xfId="6520"/>
    <cellStyle name="Normal 43 5 7" xfId="8472"/>
    <cellStyle name="Normal 43 5 8" xfId="9814"/>
    <cellStyle name="Normal 43 6" xfId="3157"/>
    <cellStyle name="Normal 43 6 2" xfId="5403"/>
    <cellStyle name="Normal 43 6 2 2" xfId="6930"/>
    <cellStyle name="Normal 43 6 2 3" xfId="8478"/>
    <cellStyle name="Normal 43 6 3" xfId="5404"/>
    <cellStyle name="Normal 43 6 3 2" xfId="7260"/>
    <cellStyle name="Normal 43 6 3 3" xfId="8479"/>
    <cellStyle name="Normal 43 6 4" xfId="5405"/>
    <cellStyle name="Normal 43 6 4 2" xfId="7591"/>
    <cellStyle name="Normal 43 6 4 3" xfId="8480"/>
    <cellStyle name="Normal 43 6 5" xfId="5406"/>
    <cellStyle name="Normal 43 6 5 2" xfId="7919"/>
    <cellStyle name="Normal 43 6 5 3" xfId="8481"/>
    <cellStyle name="Normal 43 6 6" xfId="6601"/>
    <cellStyle name="Normal 43 6 7" xfId="8477"/>
    <cellStyle name="Normal 43 6 8" xfId="9815"/>
    <cellStyle name="Normal 43 7" xfId="5407"/>
    <cellStyle name="Normal 43 7 2" xfId="6687"/>
    <cellStyle name="Normal 43 7 3" xfId="8482"/>
    <cellStyle name="Normal 43 8" xfId="5408"/>
    <cellStyle name="Normal 43 8 2" xfId="7017"/>
    <cellStyle name="Normal 43 8 3" xfId="8483"/>
    <cellStyle name="Normal 43 9" xfId="5409"/>
    <cellStyle name="Normal 43 9 2" xfId="7348"/>
    <cellStyle name="Normal 43 9 3" xfId="8484"/>
    <cellStyle name="Normal 44" xfId="3158"/>
    <cellStyle name="Normal 44 10" xfId="5410"/>
    <cellStyle name="Normal 44 10 2" xfId="7689"/>
    <cellStyle name="Normal 44 10 3" xfId="8486"/>
    <cellStyle name="Normal 44 11" xfId="6371"/>
    <cellStyle name="Normal 44 12" xfId="8485"/>
    <cellStyle name="Normal 44 13" xfId="9816"/>
    <cellStyle name="Normal 44 2" xfId="3159"/>
    <cellStyle name="Normal 44 2 10" xfId="6392"/>
    <cellStyle name="Normal 44 2 11" xfId="8487"/>
    <cellStyle name="Normal 44 2 12" xfId="9817"/>
    <cellStyle name="Normal 44 2 2" xfId="3160"/>
    <cellStyle name="Normal 44 2 2 10" xfId="8488"/>
    <cellStyle name="Normal 44 2 2 11" xfId="9818"/>
    <cellStyle name="Normal 44 2 2 2" xfId="3161"/>
    <cellStyle name="Normal 44 2 2 2 2" xfId="5411"/>
    <cellStyle name="Normal 44 2 2 2 2 2" xfId="6842"/>
    <cellStyle name="Normal 44 2 2 2 2 3" xfId="8490"/>
    <cellStyle name="Normal 44 2 2 2 3" xfId="5412"/>
    <cellStyle name="Normal 44 2 2 2 3 2" xfId="7172"/>
    <cellStyle name="Normal 44 2 2 2 3 3" xfId="8491"/>
    <cellStyle name="Normal 44 2 2 2 4" xfId="5413"/>
    <cellStyle name="Normal 44 2 2 2 4 2" xfId="7503"/>
    <cellStyle name="Normal 44 2 2 2 4 3" xfId="8492"/>
    <cellStyle name="Normal 44 2 2 2 5" xfId="5414"/>
    <cellStyle name="Normal 44 2 2 2 5 2" xfId="7831"/>
    <cellStyle name="Normal 44 2 2 2 5 3" xfId="8493"/>
    <cellStyle name="Normal 44 2 2 2 6" xfId="6513"/>
    <cellStyle name="Normal 44 2 2 2 7" xfId="8489"/>
    <cellStyle name="Normal 44 2 2 2 8" xfId="9819"/>
    <cellStyle name="Normal 44 2 2 3" xfId="3162"/>
    <cellStyle name="Normal 44 2 2 3 2" xfId="5415"/>
    <cellStyle name="Normal 44 2 2 3 2 2" xfId="6923"/>
    <cellStyle name="Normal 44 2 2 3 2 3" xfId="8495"/>
    <cellStyle name="Normal 44 2 2 3 3" xfId="5416"/>
    <cellStyle name="Normal 44 2 2 3 3 2" xfId="7253"/>
    <cellStyle name="Normal 44 2 2 3 3 3" xfId="8496"/>
    <cellStyle name="Normal 44 2 2 3 4" xfId="5417"/>
    <cellStyle name="Normal 44 2 2 3 4 2" xfId="7584"/>
    <cellStyle name="Normal 44 2 2 3 4 3" xfId="8497"/>
    <cellStyle name="Normal 44 2 2 3 5" xfId="5418"/>
    <cellStyle name="Normal 44 2 2 3 5 2" xfId="7912"/>
    <cellStyle name="Normal 44 2 2 3 5 3" xfId="8498"/>
    <cellStyle name="Normal 44 2 2 3 6" xfId="6594"/>
    <cellStyle name="Normal 44 2 2 3 7" xfId="8494"/>
    <cellStyle name="Normal 44 2 2 3 8" xfId="9820"/>
    <cellStyle name="Normal 44 2 2 4" xfId="3163"/>
    <cellStyle name="Normal 44 2 2 4 2" xfId="5419"/>
    <cellStyle name="Normal 44 2 2 4 2 2" xfId="7004"/>
    <cellStyle name="Normal 44 2 2 4 2 3" xfId="8500"/>
    <cellStyle name="Normal 44 2 2 4 3" xfId="5420"/>
    <cellStyle name="Normal 44 2 2 4 3 2" xfId="7334"/>
    <cellStyle name="Normal 44 2 2 4 3 3" xfId="8501"/>
    <cellStyle name="Normal 44 2 2 4 4" xfId="5421"/>
    <cellStyle name="Normal 44 2 2 4 4 2" xfId="7665"/>
    <cellStyle name="Normal 44 2 2 4 4 3" xfId="8502"/>
    <cellStyle name="Normal 44 2 2 4 5" xfId="5422"/>
    <cellStyle name="Normal 44 2 2 4 5 2" xfId="7993"/>
    <cellStyle name="Normal 44 2 2 4 5 3" xfId="8503"/>
    <cellStyle name="Normal 44 2 2 4 6" xfId="6675"/>
    <cellStyle name="Normal 44 2 2 4 7" xfId="8499"/>
    <cellStyle name="Normal 44 2 2 4 8" xfId="9821"/>
    <cellStyle name="Normal 44 2 2 5" xfId="5423"/>
    <cellStyle name="Normal 44 2 2 5 2" xfId="6761"/>
    <cellStyle name="Normal 44 2 2 5 3" xfId="8504"/>
    <cellStyle name="Normal 44 2 2 6" xfId="5424"/>
    <cellStyle name="Normal 44 2 2 6 2" xfId="7091"/>
    <cellStyle name="Normal 44 2 2 6 3" xfId="8505"/>
    <cellStyle name="Normal 44 2 2 7" xfId="5425"/>
    <cellStyle name="Normal 44 2 2 7 2" xfId="7422"/>
    <cellStyle name="Normal 44 2 2 7 3" xfId="8506"/>
    <cellStyle name="Normal 44 2 2 8" xfId="5426"/>
    <cellStyle name="Normal 44 2 2 8 2" xfId="7750"/>
    <cellStyle name="Normal 44 2 2 8 3" xfId="8507"/>
    <cellStyle name="Normal 44 2 2 9" xfId="6432"/>
    <cellStyle name="Normal 44 2 3" xfId="3164"/>
    <cellStyle name="Normal 44 2 3 2" xfId="5427"/>
    <cellStyle name="Normal 44 2 3 2 2" xfId="6802"/>
    <cellStyle name="Normal 44 2 3 2 3" xfId="8509"/>
    <cellStyle name="Normal 44 2 3 3" xfId="5428"/>
    <cellStyle name="Normal 44 2 3 3 2" xfId="7132"/>
    <cellStyle name="Normal 44 2 3 3 3" xfId="8510"/>
    <cellStyle name="Normal 44 2 3 4" xfId="5429"/>
    <cellStyle name="Normal 44 2 3 4 2" xfId="7463"/>
    <cellStyle name="Normal 44 2 3 4 3" xfId="8511"/>
    <cellStyle name="Normal 44 2 3 5" xfId="5430"/>
    <cellStyle name="Normal 44 2 3 5 2" xfId="7791"/>
    <cellStyle name="Normal 44 2 3 5 3" xfId="8512"/>
    <cellStyle name="Normal 44 2 3 6" xfId="6473"/>
    <cellStyle name="Normal 44 2 3 7" xfId="8508"/>
    <cellStyle name="Normal 44 2 3 8" xfId="9822"/>
    <cellStyle name="Normal 44 2 4" xfId="3165"/>
    <cellStyle name="Normal 44 2 4 2" xfId="5431"/>
    <cellStyle name="Normal 44 2 4 2 2" xfId="6883"/>
    <cellStyle name="Normal 44 2 4 2 3" xfId="8514"/>
    <cellStyle name="Normal 44 2 4 3" xfId="5432"/>
    <cellStyle name="Normal 44 2 4 3 2" xfId="7213"/>
    <cellStyle name="Normal 44 2 4 3 3" xfId="8515"/>
    <cellStyle name="Normal 44 2 4 4" xfId="5433"/>
    <cellStyle name="Normal 44 2 4 4 2" xfId="7544"/>
    <cellStyle name="Normal 44 2 4 4 3" xfId="8516"/>
    <cellStyle name="Normal 44 2 4 5" xfId="5434"/>
    <cellStyle name="Normal 44 2 4 5 2" xfId="7872"/>
    <cellStyle name="Normal 44 2 4 5 3" xfId="8517"/>
    <cellStyle name="Normal 44 2 4 6" xfId="6554"/>
    <cellStyle name="Normal 44 2 4 7" xfId="8513"/>
    <cellStyle name="Normal 44 2 4 8" xfId="9823"/>
    <cellStyle name="Normal 44 2 5" xfId="3166"/>
    <cellStyle name="Normal 44 2 5 2" xfId="5435"/>
    <cellStyle name="Normal 44 2 5 2 2" xfId="6964"/>
    <cellStyle name="Normal 44 2 5 2 3" xfId="8519"/>
    <cellStyle name="Normal 44 2 5 3" xfId="5436"/>
    <cellStyle name="Normal 44 2 5 3 2" xfId="7294"/>
    <cellStyle name="Normal 44 2 5 3 3" xfId="8520"/>
    <cellStyle name="Normal 44 2 5 4" xfId="5437"/>
    <cellStyle name="Normal 44 2 5 4 2" xfId="7625"/>
    <cellStyle name="Normal 44 2 5 4 3" xfId="8521"/>
    <cellStyle name="Normal 44 2 5 5" xfId="5438"/>
    <cellStyle name="Normal 44 2 5 5 2" xfId="7953"/>
    <cellStyle name="Normal 44 2 5 5 3" xfId="8522"/>
    <cellStyle name="Normal 44 2 5 6" xfId="6635"/>
    <cellStyle name="Normal 44 2 5 7" xfId="8518"/>
    <cellStyle name="Normal 44 2 5 8" xfId="9824"/>
    <cellStyle name="Normal 44 2 6" xfId="5439"/>
    <cellStyle name="Normal 44 2 6 2" xfId="6721"/>
    <cellStyle name="Normal 44 2 6 3" xfId="8523"/>
    <cellStyle name="Normal 44 2 7" xfId="5440"/>
    <cellStyle name="Normal 44 2 7 2" xfId="7051"/>
    <cellStyle name="Normal 44 2 7 3" xfId="8524"/>
    <cellStyle name="Normal 44 2 8" xfId="5441"/>
    <cellStyle name="Normal 44 2 8 2" xfId="7382"/>
    <cellStyle name="Normal 44 2 8 3" xfId="8525"/>
    <cellStyle name="Normal 44 2 9" xfId="5442"/>
    <cellStyle name="Normal 44 2 9 2" xfId="7710"/>
    <cellStyle name="Normal 44 2 9 3" xfId="8526"/>
    <cellStyle name="Normal 44 3" xfId="3167"/>
    <cellStyle name="Normal 44 3 10" xfId="8527"/>
    <cellStyle name="Normal 44 3 11" xfId="9825"/>
    <cellStyle name="Normal 44 3 2" xfId="3168"/>
    <cellStyle name="Normal 44 3 2 2" xfId="5443"/>
    <cellStyle name="Normal 44 3 2 2 2" xfId="6821"/>
    <cellStyle name="Normal 44 3 2 2 3" xfId="8529"/>
    <cellStyle name="Normal 44 3 2 3" xfId="5444"/>
    <cellStyle name="Normal 44 3 2 3 2" xfId="7151"/>
    <cellStyle name="Normal 44 3 2 3 3" xfId="8530"/>
    <cellStyle name="Normal 44 3 2 4" xfId="5445"/>
    <cellStyle name="Normal 44 3 2 4 2" xfId="7482"/>
    <cellStyle name="Normal 44 3 2 4 3" xfId="8531"/>
    <cellStyle name="Normal 44 3 2 5" xfId="5446"/>
    <cellStyle name="Normal 44 3 2 5 2" xfId="7810"/>
    <cellStyle name="Normal 44 3 2 5 3" xfId="8532"/>
    <cellStyle name="Normal 44 3 2 6" xfId="6492"/>
    <cellStyle name="Normal 44 3 2 7" xfId="8528"/>
    <cellStyle name="Normal 44 3 2 8" xfId="9826"/>
    <cellStyle name="Normal 44 3 3" xfId="3169"/>
    <cellStyle name="Normal 44 3 3 2" xfId="5447"/>
    <cellStyle name="Normal 44 3 3 2 2" xfId="6902"/>
    <cellStyle name="Normal 44 3 3 2 3" xfId="8534"/>
    <cellStyle name="Normal 44 3 3 3" xfId="5448"/>
    <cellStyle name="Normal 44 3 3 3 2" xfId="7232"/>
    <cellStyle name="Normal 44 3 3 3 3" xfId="8535"/>
    <cellStyle name="Normal 44 3 3 4" xfId="5449"/>
    <cellStyle name="Normal 44 3 3 4 2" xfId="7563"/>
    <cellStyle name="Normal 44 3 3 4 3" xfId="8536"/>
    <cellStyle name="Normal 44 3 3 5" xfId="5450"/>
    <cellStyle name="Normal 44 3 3 5 2" xfId="7891"/>
    <cellStyle name="Normal 44 3 3 5 3" xfId="8537"/>
    <cellStyle name="Normal 44 3 3 6" xfId="6573"/>
    <cellStyle name="Normal 44 3 3 7" xfId="8533"/>
    <cellStyle name="Normal 44 3 3 8" xfId="9827"/>
    <cellStyle name="Normal 44 3 4" xfId="3170"/>
    <cellStyle name="Normal 44 3 4 2" xfId="5451"/>
    <cellStyle name="Normal 44 3 4 2 2" xfId="6983"/>
    <cellStyle name="Normal 44 3 4 2 3" xfId="8539"/>
    <cellStyle name="Normal 44 3 4 3" xfId="5452"/>
    <cellStyle name="Normal 44 3 4 3 2" xfId="7313"/>
    <cellStyle name="Normal 44 3 4 3 3" xfId="8540"/>
    <cellStyle name="Normal 44 3 4 4" xfId="5453"/>
    <cellStyle name="Normal 44 3 4 4 2" xfId="7644"/>
    <cellStyle name="Normal 44 3 4 4 3" xfId="8541"/>
    <cellStyle name="Normal 44 3 4 5" xfId="5454"/>
    <cellStyle name="Normal 44 3 4 5 2" xfId="7972"/>
    <cellStyle name="Normal 44 3 4 5 3" xfId="8542"/>
    <cellStyle name="Normal 44 3 4 6" xfId="6654"/>
    <cellStyle name="Normal 44 3 4 7" xfId="8538"/>
    <cellStyle name="Normal 44 3 4 8" xfId="9828"/>
    <cellStyle name="Normal 44 3 5" xfId="5455"/>
    <cellStyle name="Normal 44 3 5 2" xfId="6740"/>
    <cellStyle name="Normal 44 3 5 3" xfId="8543"/>
    <cellStyle name="Normal 44 3 6" xfId="5456"/>
    <cellStyle name="Normal 44 3 6 2" xfId="7070"/>
    <cellStyle name="Normal 44 3 6 3" xfId="8544"/>
    <cellStyle name="Normal 44 3 7" xfId="5457"/>
    <cellStyle name="Normal 44 3 7 2" xfId="7401"/>
    <cellStyle name="Normal 44 3 7 3" xfId="8545"/>
    <cellStyle name="Normal 44 3 8" xfId="5458"/>
    <cellStyle name="Normal 44 3 8 2" xfId="7729"/>
    <cellStyle name="Normal 44 3 8 3" xfId="8546"/>
    <cellStyle name="Normal 44 3 9" xfId="6411"/>
    <cellStyle name="Normal 44 4" xfId="3171"/>
    <cellStyle name="Normal 44 4 2" xfId="5459"/>
    <cellStyle name="Normal 44 4 2 2" xfId="6781"/>
    <cellStyle name="Normal 44 4 2 3" xfId="8548"/>
    <cellStyle name="Normal 44 4 3" xfId="5460"/>
    <cellStyle name="Normal 44 4 3 2" xfId="7111"/>
    <cellStyle name="Normal 44 4 3 3" xfId="8549"/>
    <cellStyle name="Normal 44 4 4" xfId="5461"/>
    <cellStyle name="Normal 44 4 4 2" xfId="7442"/>
    <cellStyle name="Normal 44 4 4 3" xfId="8550"/>
    <cellStyle name="Normal 44 4 5" xfId="5462"/>
    <cellStyle name="Normal 44 4 5 2" xfId="7770"/>
    <cellStyle name="Normal 44 4 5 3" xfId="8551"/>
    <cellStyle name="Normal 44 4 6" xfId="6452"/>
    <cellStyle name="Normal 44 4 7" xfId="8547"/>
    <cellStyle name="Normal 44 4 8" xfId="9829"/>
    <cellStyle name="Normal 44 5" xfId="3172"/>
    <cellStyle name="Normal 44 5 2" xfId="5463"/>
    <cellStyle name="Normal 44 5 2 2" xfId="6862"/>
    <cellStyle name="Normal 44 5 2 3" xfId="8553"/>
    <cellStyle name="Normal 44 5 3" xfId="5464"/>
    <cellStyle name="Normal 44 5 3 2" xfId="7192"/>
    <cellStyle name="Normal 44 5 3 3" xfId="8554"/>
    <cellStyle name="Normal 44 5 4" xfId="5465"/>
    <cellStyle name="Normal 44 5 4 2" xfId="7523"/>
    <cellStyle name="Normal 44 5 4 3" xfId="8555"/>
    <cellStyle name="Normal 44 5 5" xfId="5466"/>
    <cellStyle name="Normal 44 5 5 2" xfId="7851"/>
    <cellStyle name="Normal 44 5 5 3" xfId="8556"/>
    <cellStyle name="Normal 44 5 6" xfId="6533"/>
    <cellStyle name="Normal 44 5 7" xfId="8552"/>
    <cellStyle name="Normal 44 5 8" xfId="9830"/>
    <cellStyle name="Normal 44 6" xfId="3173"/>
    <cellStyle name="Normal 44 6 2" xfId="5467"/>
    <cellStyle name="Normal 44 6 2 2" xfId="6943"/>
    <cellStyle name="Normal 44 6 2 3" xfId="8558"/>
    <cellStyle name="Normal 44 6 3" xfId="5468"/>
    <cellStyle name="Normal 44 6 3 2" xfId="7273"/>
    <cellStyle name="Normal 44 6 3 3" xfId="8559"/>
    <cellStyle name="Normal 44 6 4" xfId="5469"/>
    <cellStyle name="Normal 44 6 4 2" xfId="7604"/>
    <cellStyle name="Normal 44 6 4 3" xfId="8560"/>
    <cellStyle name="Normal 44 6 5" xfId="5470"/>
    <cellStyle name="Normal 44 6 5 2" xfId="7932"/>
    <cellStyle name="Normal 44 6 5 3" xfId="8561"/>
    <cellStyle name="Normal 44 6 6" xfId="6614"/>
    <cellStyle name="Normal 44 6 7" xfId="8557"/>
    <cellStyle name="Normal 44 6 8" xfId="9831"/>
    <cellStyle name="Normal 44 7" xfId="5471"/>
    <cellStyle name="Normal 44 7 2" xfId="6700"/>
    <cellStyle name="Normal 44 7 3" xfId="8562"/>
    <cellStyle name="Normal 44 8" xfId="5472"/>
    <cellStyle name="Normal 44 8 2" xfId="7030"/>
    <cellStyle name="Normal 44 8 3" xfId="8563"/>
    <cellStyle name="Normal 44 9" xfId="5473"/>
    <cellStyle name="Normal 44 9 2" xfId="7361"/>
    <cellStyle name="Normal 44 9 3" xfId="8564"/>
    <cellStyle name="Normal 45" xfId="1816"/>
    <cellStyle name="Normal 45 10" xfId="5474"/>
    <cellStyle name="Normal 45 10 2" xfId="7690"/>
    <cellStyle name="Normal 45 10 3" xfId="8566"/>
    <cellStyle name="Normal 45 10 4" xfId="9832"/>
    <cellStyle name="Normal 45 11" xfId="6372"/>
    <cellStyle name="Normal 45 12" xfId="8565"/>
    <cellStyle name="Normal 45 13" xfId="9833"/>
    <cellStyle name="Normal 45 2" xfId="3174"/>
    <cellStyle name="Normal 45 2 10" xfId="8567"/>
    <cellStyle name="Normal 45 2 11" xfId="9834"/>
    <cellStyle name="Normal 45 2 2" xfId="3175"/>
    <cellStyle name="Normal 45 2 2 2" xfId="5475"/>
    <cellStyle name="Normal 45 2 2 2 2" xfId="6822"/>
    <cellStyle name="Normal 45 2 2 2 3" xfId="8569"/>
    <cellStyle name="Normal 45 2 2 2 4" xfId="9835"/>
    <cellStyle name="Normal 45 2 2 3" xfId="5476"/>
    <cellStyle name="Normal 45 2 2 3 2" xfId="7152"/>
    <cellStyle name="Normal 45 2 2 3 3" xfId="8570"/>
    <cellStyle name="Normal 45 2 2 3 4" xfId="9836"/>
    <cellStyle name="Normal 45 2 2 4" xfId="5477"/>
    <cellStyle name="Normal 45 2 2 4 2" xfId="7483"/>
    <cellStyle name="Normal 45 2 2 4 3" xfId="8571"/>
    <cellStyle name="Normal 45 2 2 4 4" xfId="9837"/>
    <cellStyle name="Normal 45 2 2 5" xfId="5478"/>
    <cellStyle name="Normal 45 2 2 5 2" xfId="7811"/>
    <cellStyle name="Normal 45 2 2 5 3" xfId="8572"/>
    <cellStyle name="Normal 45 2 2 6" xfId="6493"/>
    <cellStyle name="Normal 45 2 2 7" xfId="8568"/>
    <cellStyle name="Normal 45 2 2 8" xfId="9838"/>
    <cellStyle name="Normal 45 2 3" xfId="3176"/>
    <cellStyle name="Normal 45 2 3 2" xfId="5479"/>
    <cellStyle name="Normal 45 2 3 2 2" xfId="6903"/>
    <cellStyle name="Normal 45 2 3 2 3" xfId="8574"/>
    <cellStyle name="Normal 45 2 3 3" xfId="5480"/>
    <cellStyle name="Normal 45 2 3 3 2" xfId="7233"/>
    <cellStyle name="Normal 45 2 3 3 3" xfId="8575"/>
    <cellStyle name="Normal 45 2 3 4" xfId="5481"/>
    <cellStyle name="Normal 45 2 3 4 2" xfId="7564"/>
    <cellStyle name="Normal 45 2 3 4 3" xfId="8576"/>
    <cellStyle name="Normal 45 2 3 5" xfId="5482"/>
    <cellStyle name="Normal 45 2 3 5 2" xfId="7892"/>
    <cellStyle name="Normal 45 2 3 5 3" xfId="8577"/>
    <cellStyle name="Normal 45 2 3 6" xfId="6574"/>
    <cellStyle name="Normal 45 2 3 7" xfId="8573"/>
    <cellStyle name="Normal 45 2 3 8" xfId="9839"/>
    <cellStyle name="Normal 45 2 4" xfId="3177"/>
    <cellStyle name="Normal 45 2 4 2" xfId="5483"/>
    <cellStyle name="Normal 45 2 4 2 2" xfId="6984"/>
    <cellStyle name="Normal 45 2 4 2 3" xfId="8579"/>
    <cellStyle name="Normal 45 2 4 3" xfId="5484"/>
    <cellStyle name="Normal 45 2 4 3 2" xfId="7314"/>
    <cellStyle name="Normal 45 2 4 3 3" xfId="8580"/>
    <cellStyle name="Normal 45 2 4 4" xfId="5485"/>
    <cellStyle name="Normal 45 2 4 4 2" xfId="7645"/>
    <cellStyle name="Normal 45 2 4 4 3" xfId="8581"/>
    <cellStyle name="Normal 45 2 4 5" xfId="5486"/>
    <cellStyle name="Normal 45 2 4 5 2" xfId="7973"/>
    <cellStyle name="Normal 45 2 4 5 3" xfId="8582"/>
    <cellStyle name="Normal 45 2 4 6" xfId="6655"/>
    <cellStyle name="Normal 45 2 4 7" xfId="8578"/>
    <cellStyle name="Normal 45 2 4 8" xfId="9840"/>
    <cellStyle name="Normal 45 2 5" xfId="5487"/>
    <cellStyle name="Normal 45 2 5 2" xfId="6741"/>
    <cellStyle name="Normal 45 2 5 3" xfId="8583"/>
    <cellStyle name="Normal 45 2 6" xfId="5488"/>
    <cellStyle name="Normal 45 2 6 2" xfId="7071"/>
    <cellStyle name="Normal 45 2 6 3" xfId="8584"/>
    <cellStyle name="Normal 45 2 7" xfId="5489"/>
    <cellStyle name="Normal 45 2 7 2" xfId="7402"/>
    <cellStyle name="Normal 45 2 7 3" xfId="8585"/>
    <cellStyle name="Normal 45 2 8" xfId="5490"/>
    <cellStyle name="Normal 45 2 8 2" xfId="7730"/>
    <cellStyle name="Normal 45 2 8 3" xfId="8586"/>
    <cellStyle name="Normal 45 2 9" xfId="6412"/>
    <cellStyle name="Normal 45 3" xfId="3178"/>
    <cellStyle name="Normal 45 3 2" xfId="5491"/>
    <cellStyle name="Normal 45 3 2 2" xfId="6782"/>
    <cellStyle name="Normal 45 3 2 3" xfId="8588"/>
    <cellStyle name="Normal 45 3 3" xfId="5492"/>
    <cellStyle name="Normal 45 3 3 2" xfId="7112"/>
    <cellStyle name="Normal 45 3 3 3" xfId="8589"/>
    <cellStyle name="Normal 45 3 4" xfId="5493"/>
    <cellStyle name="Normal 45 3 4 2" xfId="7443"/>
    <cellStyle name="Normal 45 3 4 3" xfId="8590"/>
    <cellStyle name="Normal 45 3 5" xfId="5494"/>
    <cellStyle name="Normal 45 3 5 2" xfId="7771"/>
    <cellStyle name="Normal 45 3 5 3" xfId="8591"/>
    <cellStyle name="Normal 45 3 6" xfId="6453"/>
    <cellStyle name="Normal 45 3 7" xfId="8587"/>
    <cellStyle name="Normal 45 3 8" xfId="9841"/>
    <cellStyle name="Normal 45 4" xfId="3179"/>
    <cellStyle name="Normal 45 4 2" xfId="5495"/>
    <cellStyle name="Normal 45 4 2 2" xfId="6863"/>
    <cellStyle name="Normal 45 4 2 3" xfId="8593"/>
    <cellStyle name="Normal 45 4 3" xfId="5496"/>
    <cellStyle name="Normal 45 4 3 2" xfId="7193"/>
    <cellStyle name="Normal 45 4 3 3" xfId="8594"/>
    <cellStyle name="Normal 45 4 4" xfId="5497"/>
    <cellStyle name="Normal 45 4 4 2" xfId="7524"/>
    <cellStyle name="Normal 45 4 4 3" xfId="8595"/>
    <cellStyle name="Normal 45 4 5" xfId="5498"/>
    <cellStyle name="Normal 45 4 5 2" xfId="7852"/>
    <cellStyle name="Normal 45 4 5 3" xfId="8596"/>
    <cellStyle name="Normal 45 4 6" xfId="6534"/>
    <cellStyle name="Normal 45 4 7" xfId="8592"/>
    <cellStyle name="Normal 45 4 8" xfId="9842"/>
    <cellStyle name="Normal 45 5" xfId="3180"/>
    <cellStyle name="Normal 45 5 2" xfId="5499"/>
    <cellStyle name="Normal 45 5 2 2" xfId="6944"/>
    <cellStyle name="Normal 45 5 2 3" xfId="8598"/>
    <cellStyle name="Normal 45 5 3" xfId="5500"/>
    <cellStyle name="Normal 45 5 3 2" xfId="7274"/>
    <cellStyle name="Normal 45 5 3 3" xfId="8599"/>
    <cellStyle name="Normal 45 5 4" xfId="5501"/>
    <cellStyle name="Normal 45 5 4 2" xfId="7605"/>
    <cellStyle name="Normal 45 5 4 3" xfId="8600"/>
    <cellStyle name="Normal 45 5 5" xfId="5502"/>
    <cellStyle name="Normal 45 5 5 2" xfId="7933"/>
    <cellStyle name="Normal 45 5 5 3" xfId="8601"/>
    <cellStyle name="Normal 45 5 6" xfId="6615"/>
    <cellStyle name="Normal 45 5 7" xfId="8597"/>
    <cellStyle name="Normal 45 5 8" xfId="9843"/>
    <cellStyle name="Normal 45 6" xfId="3181"/>
    <cellStyle name="Normal 45 6 2" xfId="5503"/>
    <cellStyle name="Normal 45 6 2 2" xfId="7007"/>
    <cellStyle name="Normal 45 6 2 3" xfId="8603"/>
    <cellStyle name="Normal 45 6 3" xfId="5504"/>
    <cellStyle name="Normal 45 6 3 2" xfId="7337"/>
    <cellStyle name="Normal 45 6 3 3" xfId="8604"/>
    <cellStyle name="Normal 45 6 4" xfId="5505"/>
    <cellStyle name="Normal 45 6 4 2" xfId="7668"/>
    <cellStyle name="Normal 45 6 4 3" xfId="8605"/>
    <cellStyle name="Normal 45 6 5" xfId="5506"/>
    <cellStyle name="Normal 45 6 5 2" xfId="7996"/>
    <cellStyle name="Normal 45 6 5 3" xfId="8606"/>
    <cellStyle name="Normal 45 6 6" xfId="6678"/>
    <cellStyle name="Normal 45 6 7" xfId="8602"/>
    <cellStyle name="Normal 45 6 8" xfId="9844"/>
    <cellStyle name="Normal 45 7" xfId="5507"/>
    <cellStyle name="Normal 45 7 2" xfId="6701"/>
    <cellStyle name="Normal 45 7 3" xfId="8607"/>
    <cellStyle name="Normal 45 7 4" xfId="9845"/>
    <cellStyle name="Normal 45 8" xfId="5508"/>
    <cellStyle name="Normal 45 8 2" xfId="7031"/>
    <cellStyle name="Normal 45 8 3" xfId="8608"/>
    <cellStyle name="Normal 45 9" xfId="5509"/>
    <cellStyle name="Normal 45 9 2" xfId="7362"/>
    <cellStyle name="Normal 45 9 3" xfId="8609"/>
    <cellStyle name="Normal 45 9 4" xfId="9846"/>
    <cellStyle name="Normal 46" xfId="3182"/>
    <cellStyle name="Normal 46 10" xfId="5510"/>
    <cellStyle name="Normal 46 10 2" xfId="7677"/>
    <cellStyle name="Normal 46 10 3" xfId="8611"/>
    <cellStyle name="Normal 46 11" xfId="6359"/>
    <cellStyle name="Normal 46 12" xfId="8610"/>
    <cellStyle name="Normal 46 13" xfId="9847"/>
    <cellStyle name="Normal 46 2" xfId="3183"/>
    <cellStyle name="Normal 46 2 10" xfId="6380"/>
    <cellStyle name="Normal 46 2 11" xfId="8612"/>
    <cellStyle name="Normal 46 2 12" xfId="9848"/>
    <cellStyle name="Normal 46 2 2" xfId="3184"/>
    <cellStyle name="Normal 46 2 2 10" xfId="8613"/>
    <cellStyle name="Normal 46 2 2 11" xfId="9849"/>
    <cellStyle name="Normal 46 2 2 2" xfId="3185"/>
    <cellStyle name="Normal 46 2 2 2 2" xfId="5511"/>
    <cellStyle name="Normal 46 2 2 2 2 2" xfId="6830"/>
    <cellStyle name="Normal 46 2 2 2 2 3" xfId="8615"/>
    <cellStyle name="Normal 46 2 2 2 3" xfId="5512"/>
    <cellStyle name="Normal 46 2 2 2 3 2" xfId="7160"/>
    <cellStyle name="Normal 46 2 2 2 3 3" xfId="8616"/>
    <cellStyle name="Normal 46 2 2 2 4" xfId="5513"/>
    <cellStyle name="Normal 46 2 2 2 4 2" xfId="7491"/>
    <cellStyle name="Normal 46 2 2 2 4 3" xfId="8617"/>
    <cellStyle name="Normal 46 2 2 2 5" xfId="5514"/>
    <cellStyle name="Normal 46 2 2 2 5 2" xfId="7819"/>
    <cellStyle name="Normal 46 2 2 2 5 3" xfId="8618"/>
    <cellStyle name="Normal 46 2 2 2 6" xfId="6501"/>
    <cellStyle name="Normal 46 2 2 2 7" xfId="8614"/>
    <cellStyle name="Normal 46 2 2 2 8" xfId="9850"/>
    <cellStyle name="Normal 46 2 2 3" xfId="3186"/>
    <cellStyle name="Normal 46 2 2 3 2" xfId="5515"/>
    <cellStyle name="Normal 46 2 2 3 2 2" xfId="6911"/>
    <cellStyle name="Normal 46 2 2 3 2 3" xfId="8620"/>
    <cellStyle name="Normal 46 2 2 3 3" xfId="5516"/>
    <cellStyle name="Normal 46 2 2 3 3 2" xfId="7241"/>
    <cellStyle name="Normal 46 2 2 3 3 3" xfId="8621"/>
    <cellStyle name="Normal 46 2 2 3 4" xfId="5517"/>
    <cellStyle name="Normal 46 2 2 3 4 2" xfId="7572"/>
    <cellStyle name="Normal 46 2 2 3 4 3" xfId="8622"/>
    <cellStyle name="Normal 46 2 2 3 5" xfId="5518"/>
    <cellStyle name="Normal 46 2 2 3 5 2" xfId="7900"/>
    <cellStyle name="Normal 46 2 2 3 5 3" xfId="8623"/>
    <cellStyle name="Normal 46 2 2 3 6" xfId="6582"/>
    <cellStyle name="Normal 46 2 2 3 7" xfId="8619"/>
    <cellStyle name="Normal 46 2 2 3 8" xfId="9851"/>
    <cellStyle name="Normal 46 2 2 4" xfId="3187"/>
    <cellStyle name="Normal 46 2 2 4 2" xfId="5519"/>
    <cellStyle name="Normal 46 2 2 4 2 2" xfId="6992"/>
    <cellStyle name="Normal 46 2 2 4 2 3" xfId="8625"/>
    <cellStyle name="Normal 46 2 2 4 3" xfId="5520"/>
    <cellStyle name="Normal 46 2 2 4 3 2" xfId="7322"/>
    <cellStyle name="Normal 46 2 2 4 3 3" xfId="8626"/>
    <cellStyle name="Normal 46 2 2 4 4" xfId="5521"/>
    <cellStyle name="Normal 46 2 2 4 4 2" xfId="7653"/>
    <cellStyle name="Normal 46 2 2 4 4 3" xfId="8627"/>
    <cellStyle name="Normal 46 2 2 4 5" xfId="5522"/>
    <cellStyle name="Normal 46 2 2 4 5 2" xfId="7981"/>
    <cellStyle name="Normal 46 2 2 4 5 3" xfId="8628"/>
    <cellStyle name="Normal 46 2 2 4 6" xfId="6663"/>
    <cellStyle name="Normal 46 2 2 4 7" xfId="8624"/>
    <cellStyle name="Normal 46 2 2 4 8" xfId="9852"/>
    <cellStyle name="Normal 46 2 2 5" xfId="5523"/>
    <cellStyle name="Normal 46 2 2 5 2" xfId="6749"/>
    <cellStyle name="Normal 46 2 2 5 3" xfId="8629"/>
    <cellStyle name="Normal 46 2 2 6" xfId="5524"/>
    <cellStyle name="Normal 46 2 2 6 2" xfId="7079"/>
    <cellStyle name="Normal 46 2 2 6 3" xfId="8630"/>
    <cellStyle name="Normal 46 2 2 7" xfId="5525"/>
    <cellStyle name="Normal 46 2 2 7 2" xfId="7410"/>
    <cellStyle name="Normal 46 2 2 7 3" xfId="8631"/>
    <cellStyle name="Normal 46 2 2 8" xfId="5526"/>
    <cellStyle name="Normal 46 2 2 8 2" xfId="7738"/>
    <cellStyle name="Normal 46 2 2 8 3" xfId="8632"/>
    <cellStyle name="Normal 46 2 2 9" xfId="6420"/>
    <cellStyle name="Normal 46 2 3" xfId="3188"/>
    <cellStyle name="Normal 46 2 3 2" xfId="5527"/>
    <cellStyle name="Normal 46 2 3 2 2" xfId="6790"/>
    <cellStyle name="Normal 46 2 3 2 3" xfId="8634"/>
    <cellStyle name="Normal 46 2 3 3" xfId="5528"/>
    <cellStyle name="Normal 46 2 3 3 2" xfId="7120"/>
    <cellStyle name="Normal 46 2 3 3 3" xfId="8635"/>
    <cellStyle name="Normal 46 2 3 4" xfId="5529"/>
    <cellStyle name="Normal 46 2 3 4 2" xfId="7451"/>
    <cellStyle name="Normal 46 2 3 4 3" xfId="8636"/>
    <cellStyle name="Normal 46 2 3 5" xfId="5530"/>
    <cellStyle name="Normal 46 2 3 5 2" xfId="7779"/>
    <cellStyle name="Normal 46 2 3 5 3" xfId="8637"/>
    <cellStyle name="Normal 46 2 3 6" xfId="6461"/>
    <cellStyle name="Normal 46 2 3 7" xfId="8633"/>
    <cellStyle name="Normal 46 2 3 8" xfId="9853"/>
    <cellStyle name="Normal 46 2 4" xfId="3189"/>
    <cellStyle name="Normal 46 2 4 2" xfId="5531"/>
    <cellStyle name="Normal 46 2 4 2 2" xfId="6871"/>
    <cellStyle name="Normal 46 2 4 2 3" xfId="8639"/>
    <cellStyle name="Normal 46 2 4 3" xfId="5532"/>
    <cellStyle name="Normal 46 2 4 3 2" xfId="7201"/>
    <cellStyle name="Normal 46 2 4 3 3" xfId="8640"/>
    <cellStyle name="Normal 46 2 4 4" xfId="5533"/>
    <cellStyle name="Normal 46 2 4 4 2" xfId="7532"/>
    <cellStyle name="Normal 46 2 4 4 3" xfId="8641"/>
    <cellStyle name="Normal 46 2 4 5" xfId="5534"/>
    <cellStyle name="Normal 46 2 4 5 2" xfId="7860"/>
    <cellStyle name="Normal 46 2 4 5 3" xfId="8642"/>
    <cellStyle name="Normal 46 2 4 6" xfId="6542"/>
    <cellStyle name="Normal 46 2 4 7" xfId="8638"/>
    <cellStyle name="Normal 46 2 4 8" xfId="9854"/>
    <cellStyle name="Normal 46 2 5" xfId="3190"/>
    <cellStyle name="Normal 46 2 5 2" xfId="5535"/>
    <cellStyle name="Normal 46 2 5 2 2" xfId="6952"/>
    <cellStyle name="Normal 46 2 5 2 3" xfId="8644"/>
    <cellStyle name="Normal 46 2 5 3" xfId="5536"/>
    <cellStyle name="Normal 46 2 5 3 2" xfId="7282"/>
    <cellStyle name="Normal 46 2 5 3 3" xfId="8645"/>
    <cellStyle name="Normal 46 2 5 4" xfId="5537"/>
    <cellStyle name="Normal 46 2 5 4 2" xfId="7613"/>
    <cellStyle name="Normal 46 2 5 4 3" xfId="8646"/>
    <cellStyle name="Normal 46 2 5 5" xfId="5538"/>
    <cellStyle name="Normal 46 2 5 5 2" xfId="7941"/>
    <cellStyle name="Normal 46 2 5 5 3" xfId="8647"/>
    <cellStyle name="Normal 46 2 5 6" xfId="6623"/>
    <cellStyle name="Normal 46 2 5 7" xfId="8643"/>
    <cellStyle name="Normal 46 2 5 8" xfId="9855"/>
    <cellStyle name="Normal 46 2 6" xfId="5539"/>
    <cellStyle name="Normal 46 2 6 2" xfId="6709"/>
    <cellStyle name="Normal 46 2 6 3" xfId="8648"/>
    <cellStyle name="Normal 46 2 7" xfId="5540"/>
    <cellStyle name="Normal 46 2 7 2" xfId="7039"/>
    <cellStyle name="Normal 46 2 7 3" xfId="8649"/>
    <cellStyle name="Normal 46 2 8" xfId="5541"/>
    <cellStyle name="Normal 46 2 8 2" xfId="7370"/>
    <cellStyle name="Normal 46 2 8 3" xfId="8650"/>
    <cellStyle name="Normal 46 2 9" xfId="5542"/>
    <cellStyle name="Normal 46 2 9 2" xfId="7698"/>
    <cellStyle name="Normal 46 2 9 3" xfId="8651"/>
    <cellStyle name="Normal 46 3" xfId="3191"/>
    <cellStyle name="Normal 46 3 10" xfId="8652"/>
    <cellStyle name="Normal 46 3 11" xfId="9856"/>
    <cellStyle name="Normal 46 3 2" xfId="3192"/>
    <cellStyle name="Normal 46 3 2 2" xfId="5543"/>
    <cellStyle name="Normal 46 3 2 2 2" xfId="6809"/>
    <cellStyle name="Normal 46 3 2 2 3" xfId="8654"/>
    <cellStyle name="Normal 46 3 2 3" xfId="5544"/>
    <cellStyle name="Normal 46 3 2 3 2" xfId="7139"/>
    <cellStyle name="Normal 46 3 2 3 3" xfId="8655"/>
    <cellStyle name="Normal 46 3 2 4" xfId="5545"/>
    <cellStyle name="Normal 46 3 2 4 2" xfId="7470"/>
    <cellStyle name="Normal 46 3 2 4 3" xfId="8656"/>
    <cellStyle name="Normal 46 3 2 5" xfId="5546"/>
    <cellStyle name="Normal 46 3 2 5 2" xfId="7798"/>
    <cellStyle name="Normal 46 3 2 5 3" xfId="8657"/>
    <cellStyle name="Normal 46 3 2 6" xfId="6480"/>
    <cellStyle name="Normal 46 3 2 7" xfId="8653"/>
    <cellStyle name="Normal 46 3 2 8" xfId="9857"/>
    <cellStyle name="Normal 46 3 3" xfId="3193"/>
    <cellStyle name="Normal 46 3 3 2" xfId="5547"/>
    <cellStyle name="Normal 46 3 3 2 2" xfId="6890"/>
    <cellStyle name="Normal 46 3 3 2 3" xfId="8659"/>
    <cellStyle name="Normal 46 3 3 3" xfId="5548"/>
    <cellStyle name="Normal 46 3 3 3 2" xfId="7220"/>
    <cellStyle name="Normal 46 3 3 3 3" xfId="8660"/>
    <cellStyle name="Normal 46 3 3 4" xfId="5549"/>
    <cellStyle name="Normal 46 3 3 4 2" xfId="7551"/>
    <cellStyle name="Normal 46 3 3 4 3" xfId="8661"/>
    <cellStyle name="Normal 46 3 3 5" xfId="5550"/>
    <cellStyle name="Normal 46 3 3 5 2" xfId="7879"/>
    <cellStyle name="Normal 46 3 3 5 3" xfId="8662"/>
    <cellStyle name="Normal 46 3 3 6" xfId="6561"/>
    <cellStyle name="Normal 46 3 3 7" xfId="8658"/>
    <cellStyle name="Normal 46 3 3 8" xfId="9858"/>
    <cellStyle name="Normal 46 3 4" xfId="3194"/>
    <cellStyle name="Normal 46 3 4 2" xfId="5551"/>
    <cellStyle name="Normal 46 3 4 2 2" xfId="6971"/>
    <cellStyle name="Normal 46 3 4 2 3" xfId="8664"/>
    <cellStyle name="Normal 46 3 4 3" xfId="5552"/>
    <cellStyle name="Normal 46 3 4 3 2" xfId="7301"/>
    <cellStyle name="Normal 46 3 4 3 3" xfId="8665"/>
    <cellStyle name="Normal 46 3 4 4" xfId="5553"/>
    <cellStyle name="Normal 46 3 4 4 2" xfId="7632"/>
    <cellStyle name="Normal 46 3 4 4 3" xfId="8666"/>
    <cellStyle name="Normal 46 3 4 5" xfId="5554"/>
    <cellStyle name="Normal 46 3 4 5 2" xfId="7960"/>
    <cellStyle name="Normal 46 3 4 5 3" xfId="8667"/>
    <cellStyle name="Normal 46 3 4 6" xfId="6642"/>
    <cellStyle name="Normal 46 3 4 7" xfId="8663"/>
    <cellStyle name="Normal 46 3 4 8" xfId="9859"/>
    <cellStyle name="Normal 46 3 5" xfId="5555"/>
    <cellStyle name="Normal 46 3 5 2" xfId="6728"/>
    <cellStyle name="Normal 46 3 5 3" xfId="8668"/>
    <cellStyle name="Normal 46 3 6" xfId="5556"/>
    <cellStyle name="Normal 46 3 6 2" xfId="7058"/>
    <cellStyle name="Normal 46 3 6 3" xfId="8669"/>
    <cellStyle name="Normal 46 3 7" xfId="5557"/>
    <cellStyle name="Normal 46 3 7 2" xfId="7389"/>
    <cellStyle name="Normal 46 3 7 3" xfId="8670"/>
    <cellStyle name="Normal 46 3 8" xfId="5558"/>
    <cellStyle name="Normal 46 3 8 2" xfId="7717"/>
    <cellStyle name="Normal 46 3 8 3" xfId="8671"/>
    <cellStyle name="Normal 46 3 9" xfId="6399"/>
    <cellStyle name="Normal 46 4" xfId="3195"/>
    <cellStyle name="Normal 46 4 2" xfId="5559"/>
    <cellStyle name="Normal 46 4 2 2" xfId="6769"/>
    <cellStyle name="Normal 46 4 2 3" xfId="8673"/>
    <cellStyle name="Normal 46 4 3" xfId="5560"/>
    <cellStyle name="Normal 46 4 3 2" xfId="7099"/>
    <cellStyle name="Normal 46 4 3 3" xfId="8674"/>
    <cellStyle name="Normal 46 4 4" xfId="5561"/>
    <cellStyle name="Normal 46 4 4 2" xfId="7430"/>
    <cellStyle name="Normal 46 4 4 3" xfId="8675"/>
    <cellStyle name="Normal 46 4 5" xfId="5562"/>
    <cellStyle name="Normal 46 4 5 2" xfId="7758"/>
    <cellStyle name="Normal 46 4 5 3" xfId="8676"/>
    <cellStyle name="Normal 46 4 6" xfId="6440"/>
    <cellStyle name="Normal 46 4 7" xfId="8672"/>
    <cellStyle name="Normal 46 4 8" xfId="9860"/>
    <cellStyle name="Normal 46 5" xfId="3196"/>
    <cellStyle name="Normal 46 5 2" xfId="5563"/>
    <cellStyle name="Normal 46 5 2 2" xfId="6850"/>
    <cellStyle name="Normal 46 5 2 3" xfId="8678"/>
    <cellStyle name="Normal 46 5 3" xfId="5564"/>
    <cellStyle name="Normal 46 5 3 2" xfId="7180"/>
    <cellStyle name="Normal 46 5 3 3" xfId="8679"/>
    <cellStyle name="Normal 46 5 4" xfId="5565"/>
    <cellStyle name="Normal 46 5 4 2" xfId="7511"/>
    <cellStyle name="Normal 46 5 4 3" xfId="8680"/>
    <cellStyle name="Normal 46 5 5" xfId="5566"/>
    <cellStyle name="Normal 46 5 5 2" xfId="7839"/>
    <cellStyle name="Normal 46 5 5 3" xfId="8681"/>
    <cellStyle name="Normal 46 5 6" xfId="6521"/>
    <cellStyle name="Normal 46 5 7" xfId="8677"/>
    <cellStyle name="Normal 46 5 8" xfId="9861"/>
    <cellStyle name="Normal 46 6" xfId="3197"/>
    <cellStyle name="Normal 46 6 2" xfId="5567"/>
    <cellStyle name="Normal 46 6 2 2" xfId="6931"/>
    <cellStyle name="Normal 46 6 2 3" xfId="8683"/>
    <cellStyle name="Normal 46 6 3" xfId="5568"/>
    <cellStyle name="Normal 46 6 3 2" xfId="7261"/>
    <cellStyle name="Normal 46 6 3 3" xfId="8684"/>
    <cellStyle name="Normal 46 6 4" xfId="5569"/>
    <cellStyle name="Normal 46 6 4 2" xfId="7592"/>
    <cellStyle name="Normal 46 6 4 3" xfId="8685"/>
    <cellStyle name="Normal 46 6 5" xfId="5570"/>
    <cellStyle name="Normal 46 6 5 2" xfId="7920"/>
    <cellStyle name="Normal 46 6 5 3" xfId="8686"/>
    <cellStyle name="Normal 46 6 6" xfId="6602"/>
    <cellStyle name="Normal 46 6 7" xfId="8682"/>
    <cellStyle name="Normal 46 6 8" xfId="9862"/>
    <cellStyle name="Normal 46 7" xfId="5571"/>
    <cellStyle name="Normal 46 7 2" xfId="6688"/>
    <cellStyle name="Normal 46 7 3" xfId="8687"/>
    <cellStyle name="Normal 46 8" xfId="5572"/>
    <cellStyle name="Normal 46 8 2" xfId="7018"/>
    <cellStyle name="Normal 46 8 3" xfId="8688"/>
    <cellStyle name="Normal 46 9" xfId="5573"/>
    <cellStyle name="Normal 46 9 2" xfId="7349"/>
    <cellStyle name="Normal 46 9 3" xfId="8689"/>
    <cellStyle name="Normal 47" xfId="3198"/>
    <cellStyle name="Normal 47 10" xfId="5574"/>
    <cellStyle name="Normal 47 10 2" xfId="7678"/>
    <cellStyle name="Normal 47 10 3" xfId="8691"/>
    <cellStyle name="Normal 47 11" xfId="6360"/>
    <cellStyle name="Normal 47 12" xfId="8690"/>
    <cellStyle name="Normal 47 13" xfId="9863"/>
    <cellStyle name="Normal 47 2" xfId="3199"/>
    <cellStyle name="Normal 47 2 10" xfId="6381"/>
    <cellStyle name="Normal 47 2 11" xfId="8692"/>
    <cellStyle name="Normal 47 2 12" xfId="9864"/>
    <cellStyle name="Normal 47 2 2" xfId="3200"/>
    <cellStyle name="Normal 47 2 2 10" xfId="8693"/>
    <cellStyle name="Normal 47 2 2 11" xfId="9865"/>
    <cellStyle name="Normal 47 2 2 2" xfId="3201"/>
    <cellStyle name="Normal 47 2 2 2 2" xfId="5575"/>
    <cellStyle name="Normal 47 2 2 2 2 2" xfId="6831"/>
    <cellStyle name="Normal 47 2 2 2 2 3" xfId="8695"/>
    <cellStyle name="Normal 47 2 2 2 3" xfId="5576"/>
    <cellStyle name="Normal 47 2 2 2 3 2" xfId="7161"/>
    <cellStyle name="Normal 47 2 2 2 3 3" xfId="8696"/>
    <cellStyle name="Normal 47 2 2 2 4" xfId="5577"/>
    <cellStyle name="Normal 47 2 2 2 4 2" xfId="7492"/>
    <cellStyle name="Normal 47 2 2 2 4 3" xfId="8697"/>
    <cellStyle name="Normal 47 2 2 2 5" xfId="5578"/>
    <cellStyle name="Normal 47 2 2 2 5 2" xfId="7820"/>
    <cellStyle name="Normal 47 2 2 2 5 3" xfId="8698"/>
    <cellStyle name="Normal 47 2 2 2 6" xfId="6502"/>
    <cellStyle name="Normal 47 2 2 2 7" xfId="8694"/>
    <cellStyle name="Normal 47 2 2 2 8" xfId="9866"/>
    <cellStyle name="Normal 47 2 2 3" xfId="3202"/>
    <cellStyle name="Normal 47 2 2 3 2" xfId="5579"/>
    <cellStyle name="Normal 47 2 2 3 2 2" xfId="6912"/>
    <cellStyle name="Normal 47 2 2 3 2 3" xfId="8700"/>
    <cellStyle name="Normal 47 2 2 3 3" xfId="5580"/>
    <cellStyle name="Normal 47 2 2 3 3 2" xfId="7242"/>
    <cellStyle name="Normal 47 2 2 3 3 3" xfId="8701"/>
    <cellStyle name="Normal 47 2 2 3 4" xfId="5581"/>
    <cellStyle name="Normal 47 2 2 3 4 2" xfId="7573"/>
    <cellStyle name="Normal 47 2 2 3 4 3" xfId="8702"/>
    <cellStyle name="Normal 47 2 2 3 5" xfId="5582"/>
    <cellStyle name="Normal 47 2 2 3 5 2" xfId="7901"/>
    <cellStyle name="Normal 47 2 2 3 5 3" xfId="8703"/>
    <cellStyle name="Normal 47 2 2 3 6" xfId="6583"/>
    <cellStyle name="Normal 47 2 2 3 7" xfId="8699"/>
    <cellStyle name="Normal 47 2 2 3 8" xfId="9867"/>
    <cellStyle name="Normal 47 2 2 4" xfId="3203"/>
    <cellStyle name="Normal 47 2 2 4 2" xfId="5583"/>
    <cellStyle name="Normal 47 2 2 4 2 2" xfId="6993"/>
    <cellStyle name="Normal 47 2 2 4 2 3" xfId="8705"/>
    <cellStyle name="Normal 47 2 2 4 3" xfId="5584"/>
    <cellStyle name="Normal 47 2 2 4 3 2" xfId="7323"/>
    <cellStyle name="Normal 47 2 2 4 3 3" xfId="8706"/>
    <cellStyle name="Normal 47 2 2 4 4" xfId="5585"/>
    <cellStyle name="Normal 47 2 2 4 4 2" xfId="7654"/>
    <cellStyle name="Normal 47 2 2 4 4 3" xfId="8707"/>
    <cellStyle name="Normal 47 2 2 4 5" xfId="5586"/>
    <cellStyle name="Normal 47 2 2 4 5 2" xfId="7982"/>
    <cellStyle name="Normal 47 2 2 4 5 3" xfId="8708"/>
    <cellStyle name="Normal 47 2 2 4 6" xfId="6664"/>
    <cellStyle name="Normal 47 2 2 4 7" xfId="8704"/>
    <cellStyle name="Normal 47 2 2 4 8" xfId="9868"/>
    <cellStyle name="Normal 47 2 2 5" xfId="5587"/>
    <cellStyle name="Normal 47 2 2 5 2" xfId="6750"/>
    <cellStyle name="Normal 47 2 2 5 3" xfId="8709"/>
    <cellStyle name="Normal 47 2 2 6" xfId="5588"/>
    <cellStyle name="Normal 47 2 2 6 2" xfId="7080"/>
    <cellStyle name="Normal 47 2 2 6 3" xfId="8710"/>
    <cellStyle name="Normal 47 2 2 7" xfId="5589"/>
    <cellStyle name="Normal 47 2 2 7 2" xfId="7411"/>
    <cellStyle name="Normal 47 2 2 7 3" xfId="8711"/>
    <cellStyle name="Normal 47 2 2 8" xfId="5590"/>
    <cellStyle name="Normal 47 2 2 8 2" xfId="7739"/>
    <cellStyle name="Normal 47 2 2 8 3" xfId="8712"/>
    <cellStyle name="Normal 47 2 2 9" xfId="6421"/>
    <cellStyle name="Normal 47 2 3" xfId="3204"/>
    <cellStyle name="Normal 47 2 3 2" xfId="5591"/>
    <cellStyle name="Normal 47 2 3 2 2" xfId="6791"/>
    <cellStyle name="Normal 47 2 3 2 3" xfId="8714"/>
    <cellStyle name="Normal 47 2 3 3" xfId="5592"/>
    <cellStyle name="Normal 47 2 3 3 2" xfId="7121"/>
    <cellStyle name="Normal 47 2 3 3 3" xfId="8715"/>
    <cellStyle name="Normal 47 2 3 4" xfId="5593"/>
    <cellStyle name="Normal 47 2 3 4 2" xfId="7452"/>
    <cellStyle name="Normal 47 2 3 4 3" xfId="8716"/>
    <cellStyle name="Normal 47 2 3 5" xfId="5594"/>
    <cellStyle name="Normal 47 2 3 5 2" xfId="7780"/>
    <cellStyle name="Normal 47 2 3 5 3" xfId="8717"/>
    <cellStyle name="Normal 47 2 3 6" xfId="6462"/>
    <cellStyle name="Normal 47 2 3 7" xfId="8713"/>
    <cellStyle name="Normal 47 2 3 8" xfId="9869"/>
    <cellStyle name="Normal 47 2 4" xfId="3205"/>
    <cellStyle name="Normal 47 2 4 2" xfId="5595"/>
    <cellStyle name="Normal 47 2 4 2 2" xfId="6872"/>
    <cellStyle name="Normal 47 2 4 2 3" xfId="8719"/>
    <cellStyle name="Normal 47 2 4 3" xfId="5596"/>
    <cellStyle name="Normal 47 2 4 3 2" xfId="7202"/>
    <cellStyle name="Normal 47 2 4 3 3" xfId="8720"/>
    <cellStyle name="Normal 47 2 4 4" xfId="5597"/>
    <cellStyle name="Normal 47 2 4 4 2" xfId="7533"/>
    <cellStyle name="Normal 47 2 4 4 3" xfId="8721"/>
    <cellStyle name="Normal 47 2 4 5" xfId="5598"/>
    <cellStyle name="Normal 47 2 4 5 2" xfId="7861"/>
    <cellStyle name="Normal 47 2 4 5 3" xfId="8722"/>
    <cellStyle name="Normal 47 2 4 6" xfId="6543"/>
    <cellStyle name="Normal 47 2 4 7" xfId="8718"/>
    <cellStyle name="Normal 47 2 4 8" xfId="9870"/>
    <cellStyle name="Normal 47 2 5" xfId="3206"/>
    <cellStyle name="Normal 47 2 5 2" xfId="5599"/>
    <cellStyle name="Normal 47 2 5 2 2" xfId="6953"/>
    <cellStyle name="Normal 47 2 5 2 3" xfId="8724"/>
    <cellStyle name="Normal 47 2 5 3" xfId="5600"/>
    <cellStyle name="Normal 47 2 5 3 2" xfId="7283"/>
    <cellStyle name="Normal 47 2 5 3 3" xfId="8725"/>
    <cellStyle name="Normal 47 2 5 4" xfId="5601"/>
    <cellStyle name="Normal 47 2 5 4 2" xfId="7614"/>
    <cellStyle name="Normal 47 2 5 4 3" xfId="8726"/>
    <cellStyle name="Normal 47 2 5 5" xfId="5602"/>
    <cellStyle name="Normal 47 2 5 5 2" xfId="7942"/>
    <cellStyle name="Normal 47 2 5 5 3" xfId="8727"/>
    <cellStyle name="Normal 47 2 5 6" xfId="6624"/>
    <cellStyle name="Normal 47 2 5 7" xfId="8723"/>
    <cellStyle name="Normal 47 2 5 8" xfId="9871"/>
    <cellStyle name="Normal 47 2 6" xfId="5603"/>
    <cellStyle name="Normal 47 2 6 2" xfId="6710"/>
    <cellStyle name="Normal 47 2 6 3" xfId="8728"/>
    <cellStyle name="Normal 47 2 7" xfId="5604"/>
    <cellStyle name="Normal 47 2 7 2" xfId="7040"/>
    <cellStyle name="Normal 47 2 7 3" xfId="8729"/>
    <cellStyle name="Normal 47 2 8" xfId="5605"/>
    <cellStyle name="Normal 47 2 8 2" xfId="7371"/>
    <cellStyle name="Normal 47 2 8 3" xfId="8730"/>
    <cellStyle name="Normal 47 2 9" xfId="5606"/>
    <cellStyle name="Normal 47 2 9 2" xfId="7699"/>
    <cellStyle name="Normal 47 2 9 3" xfId="8731"/>
    <cellStyle name="Normal 47 3" xfId="3207"/>
    <cellStyle name="Normal 47 3 10" xfId="8732"/>
    <cellStyle name="Normal 47 3 11" xfId="9872"/>
    <cellStyle name="Normal 47 3 2" xfId="3208"/>
    <cellStyle name="Normal 47 3 2 2" xfId="5607"/>
    <cellStyle name="Normal 47 3 2 2 2" xfId="6810"/>
    <cellStyle name="Normal 47 3 2 2 3" xfId="8734"/>
    <cellStyle name="Normal 47 3 2 3" xfId="5608"/>
    <cellStyle name="Normal 47 3 2 3 2" xfId="7140"/>
    <cellStyle name="Normal 47 3 2 3 3" xfId="8735"/>
    <cellStyle name="Normal 47 3 2 4" xfId="5609"/>
    <cellStyle name="Normal 47 3 2 4 2" xfId="7471"/>
    <cellStyle name="Normal 47 3 2 4 3" xfId="8736"/>
    <cellStyle name="Normal 47 3 2 5" xfId="5610"/>
    <cellStyle name="Normal 47 3 2 5 2" xfId="7799"/>
    <cellStyle name="Normal 47 3 2 5 3" xfId="8737"/>
    <cellStyle name="Normal 47 3 2 6" xfId="6481"/>
    <cellStyle name="Normal 47 3 2 7" xfId="8733"/>
    <cellStyle name="Normal 47 3 2 8" xfId="9873"/>
    <cellStyle name="Normal 47 3 3" xfId="3209"/>
    <cellStyle name="Normal 47 3 3 2" xfId="5611"/>
    <cellStyle name="Normal 47 3 3 2 2" xfId="6891"/>
    <cellStyle name="Normal 47 3 3 2 3" xfId="8739"/>
    <cellStyle name="Normal 47 3 3 3" xfId="5612"/>
    <cellStyle name="Normal 47 3 3 3 2" xfId="7221"/>
    <cellStyle name="Normal 47 3 3 3 3" xfId="8740"/>
    <cellStyle name="Normal 47 3 3 4" xfId="5613"/>
    <cellStyle name="Normal 47 3 3 4 2" xfId="7552"/>
    <cellStyle name="Normal 47 3 3 4 3" xfId="8741"/>
    <cellStyle name="Normal 47 3 3 5" xfId="5614"/>
    <cellStyle name="Normal 47 3 3 5 2" xfId="7880"/>
    <cellStyle name="Normal 47 3 3 5 3" xfId="8742"/>
    <cellStyle name="Normal 47 3 3 6" xfId="6562"/>
    <cellStyle name="Normal 47 3 3 7" xfId="8738"/>
    <cellStyle name="Normal 47 3 3 8" xfId="9874"/>
    <cellStyle name="Normal 47 3 4" xfId="3210"/>
    <cellStyle name="Normal 47 3 4 2" xfId="5615"/>
    <cellStyle name="Normal 47 3 4 2 2" xfId="6972"/>
    <cellStyle name="Normal 47 3 4 2 3" xfId="8744"/>
    <cellStyle name="Normal 47 3 4 3" xfId="5616"/>
    <cellStyle name="Normal 47 3 4 3 2" xfId="7302"/>
    <cellStyle name="Normal 47 3 4 3 3" xfId="8745"/>
    <cellStyle name="Normal 47 3 4 4" xfId="5617"/>
    <cellStyle name="Normal 47 3 4 4 2" xfId="7633"/>
    <cellStyle name="Normal 47 3 4 4 3" xfId="8746"/>
    <cellStyle name="Normal 47 3 4 5" xfId="5618"/>
    <cellStyle name="Normal 47 3 4 5 2" xfId="7961"/>
    <cellStyle name="Normal 47 3 4 5 3" xfId="8747"/>
    <cellStyle name="Normal 47 3 4 6" xfId="6643"/>
    <cellStyle name="Normal 47 3 4 7" xfId="8743"/>
    <cellStyle name="Normal 47 3 4 8" xfId="9875"/>
    <cellStyle name="Normal 47 3 5" xfId="5619"/>
    <cellStyle name="Normal 47 3 5 2" xfId="6729"/>
    <cellStyle name="Normal 47 3 5 3" xfId="8748"/>
    <cellStyle name="Normal 47 3 6" xfId="5620"/>
    <cellStyle name="Normal 47 3 6 2" xfId="7059"/>
    <cellStyle name="Normal 47 3 6 3" xfId="8749"/>
    <cellStyle name="Normal 47 3 7" xfId="5621"/>
    <cellStyle name="Normal 47 3 7 2" xfId="7390"/>
    <cellStyle name="Normal 47 3 7 3" xfId="8750"/>
    <cellStyle name="Normal 47 3 8" xfId="5622"/>
    <cellStyle name="Normal 47 3 8 2" xfId="7718"/>
    <cellStyle name="Normal 47 3 8 3" xfId="8751"/>
    <cellStyle name="Normal 47 3 9" xfId="6400"/>
    <cellStyle name="Normal 47 4" xfId="3211"/>
    <cellStyle name="Normal 47 4 2" xfId="5623"/>
    <cellStyle name="Normal 47 4 2 2" xfId="6770"/>
    <cellStyle name="Normal 47 4 2 3" xfId="8753"/>
    <cellStyle name="Normal 47 4 3" xfId="5624"/>
    <cellStyle name="Normal 47 4 3 2" xfId="7100"/>
    <cellStyle name="Normal 47 4 3 3" xfId="8754"/>
    <cellStyle name="Normal 47 4 4" xfId="5625"/>
    <cellStyle name="Normal 47 4 4 2" xfId="7431"/>
    <cellStyle name="Normal 47 4 4 3" xfId="8755"/>
    <cellStyle name="Normal 47 4 5" xfId="5626"/>
    <cellStyle name="Normal 47 4 5 2" xfId="7759"/>
    <cellStyle name="Normal 47 4 5 3" xfId="8756"/>
    <cellStyle name="Normal 47 4 6" xfId="6441"/>
    <cellStyle name="Normal 47 4 7" xfId="8752"/>
    <cellStyle name="Normal 47 4 8" xfId="9876"/>
    <cellStyle name="Normal 47 5" xfId="3212"/>
    <cellStyle name="Normal 47 5 2" xfId="5627"/>
    <cellStyle name="Normal 47 5 2 2" xfId="6851"/>
    <cellStyle name="Normal 47 5 2 3" xfId="8758"/>
    <cellStyle name="Normal 47 5 3" xfId="5628"/>
    <cellStyle name="Normal 47 5 3 2" xfId="7181"/>
    <cellStyle name="Normal 47 5 3 3" xfId="8759"/>
    <cellStyle name="Normal 47 5 4" xfId="5629"/>
    <cellStyle name="Normal 47 5 4 2" xfId="7512"/>
    <cellStyle name="Normal 47 5 4 3" xfId="8760"/>
    <cellStyle name="Normal 47 5 5" xfId="5630"/>
    <cellStyle name="Normal 47 5 5 2" xfId="7840"/>
    <cellStyle name="Normal 47 5 5 3" xfId="8761"/>
    <cellStyle name="Normal 47 5 6" xfId="6522"/>
    <cellStyle name="Normal 47 5 7" xfId="8757"/>
    <cellStyle name="Normal 47 5 8" xfId="9877"/>
    <cellStyle name="Normal 47 6" xfId="3213"/>
    <cellStyle name="Normal 47 6 2" xfId="5631"/>
    <cellStyle name="Normal 47 6 2 2" xfId="6932"/>
    <cellStyle name="Normal 47 6 2 3" xfId="8763"/>
    <cellStyle name="Normal 47 6 3" xfId="5632"/>
    <cellStyle name="Normal 47 6 3 2" xfId="7262"/>
    <cellStyle name="Normal 47 6 3 3" xfId="8764"/>
    <cellStyle name="Normal 47 6 4" xfId="5633"/>
    <cellStyle name="Normal 47 6 4 2" xfId="7593"/>
    <cellStyle name="Normal 47 6 4 3" xfId="8765"/>
    <cellStyle name="Normal 47 6 5" xfId="5634"/>
    <cellStyle name="Normal 47 6 5 2" xfId="7921"/>
    <cellStyle name="Normal 47 6 5 3" xfId="8766"/>
    <cellStyle name="Normal 47 6 6" xfId="6603"/>
    <cellStyle name="Normal 47 6 7" xfId="8762"/>
    <cellStyle name="Normal 47 6 8" xfId="9878"/>
    <cellStyle name="Normal 47 7" xfId="5635"/>
    <cellStyle name="Normal 47 7 2" xfId="6689"/>
    <cellStyle name="Normal 47 7 3" xfId="8767"/>
    <cellStyle name="Normal 47 8" xfId="5636"/>
    <cellStyle name="Normal 47 8 2" xfId="7019"/>
    <cellStyle name="Normal 47 8 3" xfId="8768"/>
    <cellStyle name="Normal 47 9" xfId="5637"/>
    <cellStyle name="Normal 47 9 2" xfId="7350"/>
    <cellStyle name="Normal 47 9 3" xfId="8769"/>
    <cellStyle name="Normal 48" xfId="3214"/>
    <cellStyle name="Normal 48 10" xfId="5638"/>
    <cellStyle name="Normal 48 10 2" xfId="7679"/>
    <cellStyle name="Normal 48 10 3" xfId="8771"/>
    <cellStyle name="Normal 48 11" xfId="6361"/>
    <cellStyle name="Normal 48 12" xfId="8770"/>
    <cellStyle name="Normal 48 13" xfId="9879"/>
    <cellStyle name="Normal 48 2" xfId="3215"/>
    <cellStyle name="Normal 48 2 10" xfId="6382"/>
    <cellStyle name="Normal 48 2 11" xfId="8772"/>
    <cellStyle name="Normal 48 2 12" xfId="9880"/>
    <cellStyle name="Normal 48 2 2" xfId="3216"/>
    <cellStyle name="Normal 48 2 2 10" xfId="8773"/>
    <cellStyle name="Normal 48 2 2 11" xfId="9881"/>
    <cellStyle name="Normal 48 2 2 2" xfId="3217"/>
    <cellStyle name="Normal 48 2 2 2 2" xfId="5639"/>
    <cellStyle name="Normal 48 2 2 2 2 2" xfId="6832"/>
    <cellStyle name="Normal 48 2 2 2 2 3" xfId="8775"/>
    <cellStyle name="Normal 48 2 2 2 3" xfId="5640"/>
    <cellStyle name="Normal 48 2 2 2 3 2" xfId="7162"/>
    <cellStyle name="Normal 48 2 2 2 3 3" xfId="8776"/>
    <cellStyle name="Normal 48 2 2 2 4" xfId="5641"/>
    <cellStyle name="Normal 48 2 2 2 4 2" xfId="7493"/>
    <cellStyle name="Normal 48 2 2 2 4 3" xfId="8777"/>
    <cellStyle name="Normal 48 2 2 2 5" xfId="5642"/>
    <cellStyle name="Normal 48 2 2 2 5 2" xfId="7821"/>
    <cellStyle name="Normal 48 2 2 2 5 3" xfId="8778"/>
    <cellStyle name="Normal 48 2 2 2 6" xfId="6503"/>
    <cellStyle name="Normal 48 2 2 2 7" xfId="8774"/>
    <cellStyle name="Normal 48 2 2 2 8" xfId="9882"/>
    <cellStyle name="Normal 48 2 2 3" xfId="3218"/>
    <cellStyle name="Normal 48 2 2 3 2" xfId="5643"/>
    <cellStyle name="Normal 48 2 2 3 2 2" xfId="6913"/>
    <cellStyle name="Normal 48 2 2 3 2 3" xfId="8780"/>
    <cellStyle name="Normal 48 2 2 3 3" xfId="5644"/>
    <cellStyle name="Normal 48 2 2 3 3 2" xfId="7243"/>
    <cellStyle name="Normal 48 2 2 3 3 3" xfId="8781"/>
    <cellStyle name="Normal 48 2 2 3 4" xfId="5645"/>
    <cellStyle name="Normal 48 2 2 3 4 2" xfId="7574"/>
    <cellStyle name="Normal 48 2 2 3 4 3" xfId="8782"/>
    <cellStyle name="Normal 48 2 2 3 5" xfId="5646"/>
    <cellStyle name="Normal 48 2 2 3 5 2" xfId="7902"/>
    <cellStyle name="Normal 48 2 2 3 5 3" xfId="8783"/>
    <cellStyle name="Normal 48 2 2 3 6" xfId="6584"/>
    <cellStyle name="Normal 48 2 2 3 7" xfId="8779"/>
    <cellStyle name="Normal 48 2 2 3 8" xfId="9883"/>
    <cellStyle name="Normal 48 2 2 4" xfId="3219"/>
    <cellStyle name="Normal 48 2 2 4 2" xfId="5647"/>
    <cellStyle name="Normal 48 2 2 4 2 2" xfId="6994"/>
    <cellStyle name="Normal 48 2 2 4 2 3" xfId="8785"/>
    <cellStyle name="Normal 48 2 2 4 3" xfId="5648"/>
    <cellStyle name="Normal 48 2 2 4 3 2" xfId="7324"/>
    <cellStyle name="Normal 48 2 2 4 3 3" xfId="8786"/>
    <cellStyle name="Normal 48 2 2 4 4" xfId="5649"/>
    <cellStyle name="Normal 48 2 2 4 4 2" xfId="7655"/>
    <cellStyle name="Normal 48 2 2 4 4 3" xfId="8787"/>
    <cellStyle name="Normal 48 2 2 4 5" xfId="5650"/>
    <cellStyle name="Normal 48 2 2 4 5 2" xfId="7983"/>
    <cellStyle name="Normal 48 2 2 4 5 3" xfId="8788"/>
    <cellStyle name="Normal 48 2 2 4 6" xfId="6665"/>
    <cellStyle name="Normal 48 2 2 4 7" xfId="8784"/>
    <cellStyle name="Normal 48 2 2 4 8" xfId="9884"/>
    <cellStyle name="Normal 48 2 2 5" xfId="5651"/>
    <cellStyle name="Normal 48 2 2 5 2" xfId="6751"/>
    <cellStyle name="Normal 48 2 2 5 3" xfId="8789"/>
    <cellStyle name="Normal 48 2 2 6" xfId="5652"/>
    <cellStyle name="Normal 48 2 2 6 2" xfId="7081"/>
    <cellStyle name="Normal 48 2 2 6 3" xfId="8790"/>
    <cellStyle name="Normal 48 2 2 7" xfId="5653"/>
    <cellStyle name="Normal 48 2 2 7 2" xfId="7412"/>
    <cellStyle name="Normal 48 2 2 7 3" xfId="8791"/>
    <cellStyle name="Normal 48 2 2 8" xfId="5654"/>
    <cellStyle name="Normal 48 2 2 8 2" xfId="7740"/>
    <cellStyle name="Normal 48 2 2 8 3" xfId="8792"/>
    <cellStyle name="Normal 48 2 2 9" xfId="6422"/>
    <cellStyle name="Normal 48 2 3" xfId="3220"/>
    <cellStyle name="Normal 48 2 3 2" xfId="5655"/>
    <cellStyle name="Normal 48 2 3 2 2" xfId="6792"/>
    <cellStyle name="Normal 48 2 3 2 3" xfId="8794"/>
    <cellStyle name="Normal 48 2 3 3" xfId="5656"/>
    <cellStyle name="Normal 48 2 3 3 2" xfId="7122"/>
    <cellStyle name="Normal 48 2 3 3 3" xfId="8795"/>
    <cellStyle name="Normal 48 2 3 4" xfId="5657"/>
    <cellStyle name="Normal 48 2 3 4 2" xfId="7453"/>
    <cellStyle name="Normal 48 2 3 4 3" xfId="8796"/>
    <cellStyle name="Normal 48 2 3 5" xfId="5658"/>
    <cellStyle name="Normal 48 2 3 5 2" xfId="7781"/>
    <cellStyle name="Normal 48 2 3 5 3" xfId="8797"/>
    <cellStyle name="Normal 48 2 3 6" xfId="6463"/>
    <cellStyle name="Normal 48 2 3 7" xfId="8793"/>
    <cellStyle name="Normal 48 2 3 8" xfId="9885"/>
    <cellStyle name="Normal 48 2 4" xfId="3221"/>
    <cellStyle name="Normal 48 2 4 2" xfId="5659"/>
    <cellStyle name="Normal 48 2 4 2 2" xfId="6873"/>
    <cellStyle name="Normal 48 2 4 2 3" xfId="8799"/>
    <cellStyle name="Normal 48 2 4 3" xfId="5660"/>
    <cellStyle name="Normal 48 2 4 3 2" xfId="7203"/>
    <cellStyle name="Normal 48 2 4 3 3" xfId="8800"/>
    <cellStyle name="Normal 48 2 4 4" xfId="5661"/>
    <cellStyle name="Normal 48 2 4 4 2" xfId="7534"/>
    <cellStyle name="Normal 48 2 4 4 3" xfId="8801"/>
    <cellStyle name="Normal 48 2 4 5" xfId="5662"/>
    <cellStyle name="Normal 48 2 4 5 2" xfId="7862"/>
    <cellStyle name="Normal 48 2 4 5 3" xfId="8802"/>
    <cellStyle name="Normal 48 2 4 6" xfId="6544"/>
    <cellStyle name="Normal 48 2 4 7" xfId="8798"/>
    <cellStyle name="Normal 48 2 4 8" xfId="9886"/>
    <cellStyle name="Normal 48 2 5" xfId="3222"/>
    <cellStyle name="Normal 48 2 5 2" xfId="5663"/>
    <cellStyle name="Normal 48 2 5 2 2" xfId="6954"/>
    <cellStyle name="Normal 48 2 5 2 3" xfId="8804"/>
    <cellStyle name="Normal 48 2 5 3" xfId="5664"/>
    <cellStyle name="Normal 48 2 5 3 2" xfId="7284"/>
    <cellStyle name="Normal 48 2 5 3 3" xfId="8805"/>
    <cellStyle name="Normal 48 2 5 4" xfId="5665"/>
    <cellStyle name="Normal 48 2 5 4 2" xfId="7615"/>
    <cellStyle name="Normal 48 2 5 4 3" xfId="8806"/>
    <cellStyle name="Normal 48 2 5 5" xfId="5666"/>
    <cellStyle name="Normal 48 2 5 5 2" xfId="7943"/>
    <cellStyle name="Normal 48 2 5 5 3" xfId="8807"/>
    <cellStyle name="Normal 48 2 5 6" xfId="6625"/>
    <cellStyle name="Normal 48 2 5 7" xfId="8803"/>
    <cellStyle name="Normal 48 2 5 8" xfId="9887"/>
    <cellStyle name="Normal 48 2 6" xfId="5667"/>
    <cellStyle name="Normal 48 2 6 2" xfId="6711"/>
    <cellStyle name="Normal 48 2 6 3" xfId="8808"/>
    <cellStyle name="Normal 48 2 7" xfId="5668"/>
    <cellStyle name="Normal 48 2 7 2" xfId="7041"/>
    <cellStyle name="Normal 48 2 7 3" xfId="8809"/>
    <cellStyle name="Normal 48 2 8" xfId="5669"/>
    <cellStyle name="Normal 48 2 8 2" xfId="7372"/>
    <cellStyle name="Normal 48 2 8 3" xfId="8810"/>
    <cellStyle name="Normal 48 2 9" xfId="5670"/>
    <cellStyle name="Normal 48 2 9 2" xfId="7700"/>
    <cellStyle name="Normal 48 2 9 3" xfId="8811"/>
    <cellStyle name="Normal 48 3" xfId="3223"/>
    <cellStyle name="Normal 48 3 10" xfId="8812"/>
    <cellStyle name="Normal 48 3 11" xfId="9888"/>
    <cellStyle name="Normal 48 3 2" xfId="3224"/>
    <cellStyle name="Normal 48 3 2 2" xfId="5671"/>
    <cellStyle name="Normal 48 3 2 2 2" xfId="6811"/>
    <cellStyle name="Normal 48 3 2 2 3" xfId="8814"/>
    <cellStyle name="Normal 48 3 2 3" xfId="5672"/>
    <cellStyle name="Normal 48 3 2 3 2" xfId="7141"/>
    <cellStyle name="Normal 48 3 2 3 3" xfId="8815"/>
    <cellStyle name="Normal 48 3 2 4" xfId="5673"/>
    <cellStyle name="Normal 48 3 2 4 2" xfId="7472"/>
    <cellStyle name="Normal 48 3 2 4 3" xfId="8816"/>
    <cellStyle name="Normal 48 3 2 5" xfId="5674"/>
    <cellStyle name="Normal 48 3 2 5 2" xfId="7800"/>
    <cellStyle name="Normal 48 3 2 5 3" xfId="8817"/>
    <cellStyle name="Normal 48 3 2 6" xfId="6482"/>
    <cellStyle name="Normal 48 3 2 7" xfId="8813"/>
    <cellStyle name="Normal 48 3 2 8" xfId="9889"/>
    <cellStyle name="Normal 48 3 3" xfId="3225"/>
    <cellStyle name="Normal 48 3 3 2" xfId="5675"/>
    <cellStyle name="Normal 48 3 3 2 2" xfId="6892"/>
    <cellStyle name="Normal 48 3 3 2 3" xfId="8819"/>
    <cellStyle name="Normal 48 3 3 3" xfId="5676"/>
    <cellStyle name="Normal 48 3 3 3 2" xfId="7222"/>
    <cellStyle name="Normal 48 3 3 3 3" xfId="8820"/>
    <cellStyle name="Normal 48 3 3 4" xfId="5677"/>
    <cellStyle name="Normal 48 3 3 4 2" xfId="7553"/>
    <cellStyle name="Normal 48 3 3 4 3" xfId="8821"/>
    <cellStyle name="Normal 48 3 3 5" xfId="5678"/>
    <cellStyle name="Normal 48 3 3 5 2" xfId="7881"/>
    <cellStyle name="Normal 48 3 3 5 3" xfId="8822"/>
    <cellStyle name="Normal 48 3 3 6" xfId="6563"/>
    <cellStyle name="Normal 48 3 3 7" xfId="8818"/>
    <cellStyle name="Normal 48 3 3 8" xfId="9890"/>
    <cellStyle name="Normal 48 3 4" xfId="3226"/>
    <cellStyle name="Normal 48 3 4 2" xfId="5679"/>
    <cellStyle name="Normal 48 3 4 2 2" xfId="6973"/>
    <cellStyle name="Normal 48 3 4 2 3" xfId="8824"/>
    <cellStyle name="Normal 48 3 4 3" xfId="5680"/>
    <cellStyle name="Normal 48 3 4 3 2" xfId="7303"/>
    <cellStyle name="Normal 48 3 4 3 3" xfId="8825"/>
    <cellStyle name="Normal 48 3 4 4" xfId="5681"/>
    <cellStyle name="Normal 48 3 4 4 2" xfId="7634"/>
    <cellStyle name="Normal 48 3 4 4 3" xfId="8826"/>
    <cellStyle name="Normal 48 3 4 5" xfId="5682"/>
    <cellStyle name="Normal 48 3 4 5 2" xfId="7962"/>
    <cellStyle name="Normal 48 3 4 5 3" xfId="8827"/>
    <cellStyle name="Normal 48 3 4 6" xfId="6644"/>
    <cellStyle name="Normal 48 3 4 7" xfId="8823"/>
    <cellStyle name="Normal 48 3 4 8" xfId="9891"/>
    <cellStyle name="Normal 48 3 5" xfId="5683"/>
    <cellStyle name="Normal 48 3 5 2" xfId="6730"/>
    <cellStyle name="Normal 48 3 5 3" xfId="8828"/>
    <cellStyle name="Normal 48 3 6" xfId="5684"/>
    <cellStyle name="Normal 48 3 6 2" xfId="7060"/>
    <cellStyle name="Normal 48 3 6 3" xfId="8829"/>
    <cellStyle name="Normal 48 3 7" xfId="5685"/>
    <cellStyle name="Normal 48 3 7 2" xfId="7391"/>
    <cellStyle name="Normal 48 3 7 3" xfId="8830"/>
    <cellStyle name="Normal 48 3 8" xfId="5686"/>
    <cellStyle name="Normal 48 3 8 2" xfId="7719"/>
    <cellStyle name="Normal 48 3 8 3" xfId="8831"/>
    <cellStyle name="Normal 48 3 9" xfId="6401"/>
    <cellStyle name="Normal 48 4" xfId="3227"/>
    <cellStyle name="Normal 48 4 2" xfId="5687"/>
    <cellStyle name="Normal 48 4 2 2" xfId="6771"/>
    <cellStyle name="Normal 48 4 2 3" xfId="8833"/>
    <cellStyle name="Normal 48 4 3" xfId="5688"/>
    <cellStyle name="Normal 48 4 3 2" xfId="7101"/>
    <cellStyle name="Normal 48 4 3 3" xfId="8834"/>
    <cellStyle name="Normal 48 4 4" xfId="5689"/>
    <cellStyle name="Normal 48 4 4 2" xfId="7432"/>
    <cellStyle name="Normal 48 4 4 3" xfId="8835"/>
    <cellStyle name="Normal 48 4 5" xfId="5690"/>
    <cellStyle name="Normal 48 4 5 2" xfId="7760"/>
    <cellStyle name="Normal 48 4 5 3" xfId="8836"/>
    <cellStyle name="Normal 48 4 6" xfId="6442"/>
    <cellStyle name="Normal 48 4 7" xfId="8832"/>
    <cellStyle name="Normal 48 4 8" xfId="9892"/>
    <cellStyle name="Normal 48 5" xfId="3228"/>
    <cellStyle name="Normal 48 5 2" xfId="5691"/>
    <cellStyle name="Normal 48 5 2 2" xfId="6852"/>
    <cellStyle name="Normal 48 5 2 3" xfId="8838"/>
    <cellStyle name="Normal 48 5 3" xfId="5692"/>
    <cellStyle name="Normal 48 5 3 2" xfId="7182"/>
    <cellStyle name="Normal 48 5 3 3" xfId="8839"/>
    <cellStyle name="Normal 48 5 4" xfId="5693"/>
    <cellStyle name="Normal 48 5 4 2" xfId="7513"/>
    <cellStyle name="Normal 48 5 4 3" xfId="8840"/>
    <cellStyle name="Normal 48 5 5" xfId="5694"/>
    <cellStyle name="Normal 48 5 5 2" xfId="7841"/>
    <cellStyle name="Normal 48 5 5 3" xfId="8841"/>
    <cellStyle name="Normal 48 5 6" xfId="6523"/>
    <cellStyle name="Normal 48 5 7" xfId="8837"/>
    <cellStyle name="Normal 48 5 8" xfId="9893"/>
    <cellStyle name="Normal 48 6" xfId="3229"/>
    <cellStyle name="Normal 48 6 2" xfId="5695"/>
    <cellStyle name="Normal 48 6 2 2" xfId="6933"/>
    <cellStyle name="Normal 48 6 2 3" xfId="8843"/>
    <cellStyle name="Normal 48 6 3" xfId="5696"/>
    <cellStyle name="Normal 48 6 3 2" xfId="7263"/>
    <cellStyle name="Normal 48 6 3 3" xfId="8844"/>
    <cellStyle name="Normal 48 6 4" xfId="5697"/>
    <cellStyle name="Normal 48 6 4 2" xfId="7594"/>
    <cellStyle name="Normal 48 6 4 3" xfId="8845"/>
    <cellStyle name="Normal 48 6 5" xfId="5698"/>
    <cellStyle name="Normal 48 6 5 2" xfId="7922"/>
    <cellStyle name="Normal 48 6 5 3" xfId="8846"/>
    <cellStyle name="Normal 48 6 6" xfId="6604"/>
    <cellStyle name="Normal 48 6 7" xfId="8842"/>
    <cellStyle name="Normal 48 6 8" xfId="9894"/>
    <cellStyle name="Normal 48 7" xfId="5699"/>
    <cellStyle name="Normal 48 7 2" xfId="6690"/>
    <cellStyle name="Normal 48 7 3" xfId="8847"/>
    <cellStyle name="Normal 48 8" xfId="5700"/>
    <cellStyle name="Normal 48 8 2" xfId="7020"/>
    <cellStyle name="Normal 48 8 3" xfId="8848"/>
    <cellStyle name="Normal 48 9" xfId="5701"/>
    <cellStyle name="Normal 48 9 2" xfId="7351"/>
    <cellStyle name="Normal 48 9 3" xfId="8849"/>
    <cellStyle name="Normal 49" xfId="3230"/>
    <cellStyle name="Normal 49 10" xfId="5702"/>
    <cellStyle name="Normal 49 10 2" xfId="7680"/>
    <cellStyle name="Normal 49 10 3" xfId="8851"/>
    <cellStyle name="Normal 49 11" xfId="6362"/>
    <cellStyle name="Normal 49 12" xfId="8850"/>
    <cellStyle name="Normal 49 13" xfId="9895"/>
    <cellStyle name="Normal 49 2" xfId="3231"/>
    <cellStyle name="Normal 49 2 10" xfId="6383"/>
    <cellStyle name="Normal 49 2 11" xfId="8852"/>
    <cellStyle name="Normal 49 2 12" xfId="9896"/>
    <cellStyle name="Normal 49 2 2" xfId="3232"/>
    <cellStyle name="Normal 49 2 2 10" xfId="8853"/>
    <cellStyle name="Normal 49 2 2 11" xfId="9897"/>
    <cellStyle name="Normal 49 2 2 2" xfId="3233"/>
    <cellStyle name="Normal 49 2 2 2 2" xfId="5703"/>
    <cellStyle name="Normal 49 2 2 2 2 2" xfId="6833"/>
    <cellStyle name="Normal 49 2 2 2 2 3" xfId="8855"/>
    <cellStyle name="Normal 49 2 2 2 3" xfId="5704"/>
    <cellStyle name="Normal 49 2 2 2 3 2" xfId="7163"/>
    <cellStyle name="Normal 49 2 2 2 3 3" xfId="8856"/>
    <cellStyle name="Normal 49 2 2 2 4" xfId="5705"/>
    <cellStyle name="Normal 49 2 2 2 4 2" xfId="7494"/>
    <cellStyle name="Normal 49 2 2 2 4 3" xfId="8857"/>
    <cellStyle name="Normal 49 2 2 2 5" xfId="5706"/>
    <cellStyle name="Normal 49 2 2 2 5 2" xfId="7822"/>
    <cellStyle name="Normal 49 2 2 2 5 3" xfId="8858"/>
    <cellStyle name="Normal 49 2 2 2 6" xfId="6504"/>
    <cellStyle name="Normal 49 2 2 2 7" xfId="8854"/>
    <cellStyle name="Normal 49 2 2 2 8" xfId="9898"/>
    <cellStyle name="Normal 49 2 2 3" xfId="3234"/>
    <cellStyle name="Normal 49 2 2 3 2" xfId="5707"/>
    <cellStyle name="Normal 49 2 2 3 2 2" xfId="6914"/>
    <cellStyle name="Normal 49 2 2 3 2 3" xfId="8860"/>
    <cellStyle name="Normal 49 2 2 3 3" xfId="5708"/>
    <cellStyle name="Normal 49 2 2 3 3 2" xfId="7244"/>
    <cellStyle name="Normal 49 2 2 3 3 3" xfId="8861"/>
    <cellStyle name="Normal 49 2 2 3 4" xfId="5709"/>
    <cellStyle name="Normal 49 2 2 3 4 2" xfId="7575"/>
    <cellStyle name="Normal 49 2 2 3 4 3" xfId="8862"/>
    <cellStyle name="Normal 49 2 2 3 5" xfId="5710"/>
    <cellStyle name="Normal 49 2 2 3 5 2" xfId="7903"/>
    <cellStyle name="Normal 49 2 2 3 5 3" xfId="8863"/>
    <cellStyle name="Normal 49 2 2 3 6" xfId="6585"/>
    <cellStyle name="Normal 49 2 2 3 7" xfId="8859"/>
    <cellStyle name="Normal 49 2 2 3 8" xfId="9899"/>
    <cellStyle name="Normal 49 2 2 4" xfId="3235"/>
    <cellStyle name="Normal 49 2 2 4 2" xfId="5711"/>
    <cellStyle name="Normal 49 2 2 4 2 2" xfId="6995"/>
    <cellStyle name="Normal 49 2 2 4 2 3" xfId="8865"/>
    <cellStyle name="Normal 49 2 2 4 3" xfId="5712"/>
    <cellStyle name="Normal 49 2 2 4 3 2" xfId="7325"/>
    <cellStyle name="Normal 49 2 2 4 3 3" xfId="8866"/>
    <cellStyle name="Normal 49 2 2 4 4" xfId="5713"/>
    <cellStyle name="Normal 49 2 2 4 4 2" xfId="7656"/>
    <cellStyle name="Normal 49 2 2 4 4 3" xfId="8867"/>
    <cellStyle name="Normal 49 2 2 4 5" xfId="5714"/>
    <cellStyle name="Normal 49 2 2 4 5 2" xfId="7984"/>
    <cellStyle name="Normal 49 2 2 4 5 3" xfId="8868"/>
    <cellStyle name="Normal 49 2 2 4 6" xfId="6666"/>
    <cellStyle name="Normal 49 2 2 4 7" xfId="8864"/>
    <cellStyle name="Normal 49 2 2 4 8" xfId="9900"/>
    <cellStyle name="Normal 49 2 2 5" xfId="5715"/>
    <cellStyle name="Normal 49 2 2 5 2" xfId="6752"/>
    <cellStyle name="Normal 49 2 2 5 3" xfId="8869"/>
    <cellStyle name="Normal 49 2 2 6" xfId="5716"/>
    <cellStyle name="Normal 49 2 2 6 2" xfId="7082"/>
    <cellStyle name="Normal 49 2 2 6 3" xfId="8870"/>
    <cellStyle name="Normal 49 2 2 7" xfId="5717"/>
    <cellStyle name="Normal 49 2 2 7 2" xfId="7413"/>
    <cellStyle name="Normal 49 2 2 7 3" xfId="8871"/>
    <cellStyle name="Normal 49 2 2 8" xfId="5718"/>
    <cellStyle name="Normal 49 2 2 8 2" xfId="7741"/>
    <cellStyle name="Normal 49 2 2 8 3" xfId="8872"/>
    <cellStyle name="Normal 49 2 2 9" xfId="6423"/>
    <cellStyle name="Normal 49 2 3" xfId="3236"/>
    <cellStyle name="Normal 49 2 3 2" xfId="5719"/>
    <cellStyle name="Normal 49 2 3 2 2" xfId="6793"/>
    <cellStyle name="Normal 49 2 3 2 3" xfId="8874"/>
    <cellStyle name="Normal 49 2 3 3" xfId="5720"/>
    <cellStyle name="Normal 49 2 3 3 2" xfId="7123"/>
    <cellStyle name="Normal 49 2 3 3 3" xfId="8875"/>
    <cellStyle name="Normal 49 2 3 4" xfId="5721"/>
    <cellStyle name="Normal 49 2 3 4 2" xfId="7454"/>
    <cellStyle name="Normal 49 2 3 4 3" xfId="8876"/>
    <cellStyle name="Normal 49 2 3 5" xfId="5722"/>
    <cellStyle name="Normal 49 2 3 5 2" xfId="7782"/>
    <cellStyle name="Normal 49 2 3 5 3" xfId="8877"/>
    <cellStyle name="Normal 49 2 3 6" xfId="6464"/>
    <cellStyle name="Normal 49 2 3 7" xfId="8873"/>
    <cellStyle name="Normal 49 2 3 8" xfId="9901"/>
    <cellStyle name="Normal 49 2 4" xfId="3237"/>
    <cellStyle name="Normal 49 2 4 2" xfId="5723"/>
    <cellStyle name="Normal 49 2 4 2 2" xfId="6874"/>
    <cellStyle name="Normal 49 2 4 2 3" xfId="8879"/>
    <cellStyle name="Normal 49 2 4 3" xfId="5724"/>
    <cellStyle name="Normal 49 2 4 3 2" xfId="7204"/>
    <cellStyle name="Normal 49 2 4 3 3" xfId="8880"/>
    <cellStyle name="Normal 49 2 4 4" xfId="5725"/>
    <cellStyle name="Normal 49 2 4 4 2" xfId="7535"/>
    <cellStyle name="Normal 49 2 4 4 3" xfId="8881"/>
    <cellStyle name="Normal 49 2 4 5" xfId="5726"/>
    <cellStyle name="Normal 49 2 4 5 2" xfId="7863"/>
    <cellStyle name="Normal 49 2 4 5 3" xfId="8882"/>
    <cellStyle name="Normal 49 2 4 6" xfId="6545"/>
    <cellStyle name="Normal 49 2 4 7" xfId="8878"/>
    <cellStyle name="Normal 49 2 4 8" xfId="9902"/>
    <cellStyle name="Normal 49 2 5" xfId="3238"/>
    <cellStyle name="Normal 49 2 5 2" xfId="5727"/>
    <cellStyle name="Normal 49 2 5 2 2" xfId="6955"/>
    <cellStyle name="Normal 49 2 5 2 3" xfId="8884"/>
    <cellStyle name="Normal 49 2 5 3" xfId="5728"/>
    <cellStyle name="Normal 49 2 5 3 2" xfId="7285"/>
    <cellStyle name="Normal 49 2 5 3 3" xfId="8885"/>
    <cellStyle name="Normal 49 2 5 4" xfId="5729"/>
    <cellStyle name="Normal 49 2 5 4 2" xfId="7616"/>
    <cellStyle name="Normal 49 2 5 4 3" xfId="8886"/>
    <cellStyle name="Normal 49 2 5 5" xfId="5730"/>
    <cellStyle name="Normal 49 2 5 5 2" xfId="7944"/>
    <cellStyle name="Normal 49 2 5 5 3" xfId="8887"/>
    <cellStyle name="Normal 49 2 5 6" xfId="6626"/>
    <cellStyle name="Normal 49 2 5 7" xfId="8883"/>
    <cellStyle name="Normal 49 2 5 8" xfId="9903"/>
    <cellStyle name="Normal 49 2 6" xfId="5731"/>
    <cellStyle name="Normal 49 2 6 2" xfId="6712"/>
    <cellStyle name="Normal 49 2 6 3" xfId="8888"/>
    <cellStyle name="Normal 49 2 7" xfId="5732"/>
    <cellStyle name="Normal 49 2 7 2" xfId="7042"/>
    <cellStyle name="Normal 49 2 7 3" xfId="8889"/>
    <cellStyle name="Normal 49 2 8" xfId="5733"/>
    <cellStyle name="Normal 49 2 8 2" xfId="7373"/>
    <cellStyle name="Normal 49 2 8 3" xfId="8890"/>
    <cellStyle name="Normal 49 2 9" xfId="5734"/>
    <cellStyle name="Normal 49 2 9 2" xfId="7701"/>
    <cellStyle name="Normal 49 2 9 3" xfId="8891"/>
    <cellStyle name="Normal 49 3" xfId="3239"/>
    <cellStyle name="Normal 49 3 10" xfId="8892"/>
    <cellStyle name="Normal 49 3 11" xfId="9904"/>
    <cellStyle name="Normal 49 3 2" xfId="3240"/>
    <cellStyle name="Normal 49 3 2 2" xfId="5735"/>
    <cellStyle name="Normal 49 3 2 2 2" xfId="6812"/>
    <cellStyle name="Normal 49 3 2 2 3" xfId="8894"/>
    <cellStyle name="Normal 49 3 2 3" xfId="5736"/>
    <cellStyle name="Normal 49 3 2 3 2" xfId="7142"/>
    <cellStyle name="Normal 49 3 2 3 3" xfId="8895"/>
    <cellStyle name="Normal 49 3 2 4" xfId="5737"/>
    <cellStyle name="Normal 49 3 2 4 2" xfId="7473"/>
    <cellStyle name="Normal 49 3 2 4 3" xfId="8896"/>
    <cellStyle name="Normal 49 3 2 5" xfId="5738"/>
    <cellStyle name="Normal 49 3 2 5 2" xfId="7801"/>
    <cellStyle name="Normal 49 3 2 5 3" xfId="8897"/>
    <cellStyle name="Normal 49 3 2 6" xfId="6483"/>
    <cellStyle name="Normal 49 3 2 7" xfId="8893"/>
    <cellStyle name="Normal 49 3 2 8" xfId="9905"/>
    <cellStyle name="Normal 49 3 3" xfId="3241"/>
    <cellStyle name="Normal 49 3 3 2" xfId="5739"/>
    <cellStyle name="Normal 49 3 3 2 2" xfId="6893"/>
    <cellStyle name="Normal 49 3 3 2 3" xfId="8899"/>
    <cellStyle name="Normal 49 3 3 3" xfId="5740"/>
    <cellStyle name="Normal 49 3 3 3 2" xfId="7223"/>
    <cellStyle name="Normal 49 3 3 3 3" xfId="8900"/>
    <cellStyle name="Normal 49 3 3 4" xfId="5741"/>
    <cellStyle name="Normal 49 3 3 4 2" xfId="7554"/>
    <cellStyle name="Normal 49 3 3 4 3" xfId="8901"/>
    <cellStyle name="Normal 49 3 3 5" xfId="5742"/>
    <cellStyle name="Normal 49 3 3 5 2" xfId="7882"/>
    <cellStyle name="Normal 49 3 3 5 3" xfId="8902"/>
    <cellStyle name="Normal 49 3 3 6" xfId="6564"/>
    <cellStyle name="Normal 49 3 3 7" xfId="8898"/>
    <cellStyle name="Normal 49 3 3 8" xfId="9906"/>
    <cellStyle name="Normal 49 3 4" xfId="3242"/>
    <cellStyle name="Normal 49 3 4 2" xfId="5743"/>
    <cellStyle name="Normal 49 3 4 2 2" xfId="6974"/>
    <cellStyle name="Normal 49 3 4 2 3" xfId="8904"/>
    <cellStyle name="Normal 49 3 4 3" xfId="5744"/>
    <cellStyle name="Normal 49 3 4 3 2" xfId="7304"/>
    <cellStyle name="Normal 49 3 4 3 3" xfId="8905"/>
    <cellStyle name="Normal 49 3 4 4" xfId="5745"/>
    <cellStyle name="Normal 49 3 4 4 2" xfId="7635"/>
    <cellStyle name="Normal 49 3 4 4 3" xfId="8906"/>
    <cellStyle name="Normal 49 3 4 5" xfId="5746"/>
    <cellStyle name="Normal 49 3 4 5 2" xfId="7963"/>
    <cellStyle name="Normal 49 3 4 5 3" xfId="8907"/>
    <cellStyle name="Normal 49 3 4 6" xfId="6645"/>
    <cellStyle name="Normal 49 3 4 7" xfId="8903"/>
    <cellStyle name="Normal 49 3 4 8" xfId="9907"/>
    <cellStyle name="Normal 49 3 5" xfId="5747"/>
    <cellStyle name="Normal 49 3 5 2" xfId="6731"/>
    <cellStyle name="Normal 49 3 5 3" xfId="8908"/>
    <cellStyle name="Normal 49 3 6" xfId="5748"/>
    <cellStyle name="Normal 49 3 6 2" xfId="7061"/>
    <cellStyle name="Normal 49 3 6 3" xfId="8909"/>
    <cellStyle name="Normal 49 3 7" xfId="5749"/>
    <cellStyle name="Normal 49 3 7 2" xfId="7392"/>
    <cellStyle name="Normal 49 3 7 3" xfId="8910"/>
    <cellStyle name="Normal 49 3 8" xfId="5750"/>
    <cellStyle name="Normal 49 3 8 2" xfId="7720"/>
    <cellStyle name="Normal 49 3 8 3" xfId="8911"/>
    <cellStyle name="Normal 49 3 9" xfId="6402"/>
    <cellStyle name="Normal 49 4" xfId="3243"/>
    <cellStyle name="Normal 49 4 2" xfId="5751"/>
    <cellStyle name="Normal 49 4 2 2" xfId="6772"/>
    <cellStyle name="Normal 49 4 2 3" xfId="8913"/>
    <cellStyle name="Normal 49 4 3" xfId="5752"/>
    <cellStyle name="Normal 49 4 3 2" xfId="7102"/>
    <cellStyle name="Normal 49 4 3 3" xfId="8914"/>
    <cellStyle name="Normal 49 4 4" xfId="5753"/>
    <cellStyle name="Normal 49 4 4 2" xfId="7433"/>
    <cellStyle name="Normal 49 4 4 3" xfId="8915"/>
    <cellStyle name="Normal 49 4 5" xfId="5754"/>
    <cellStyle name="Normal 49 4 5 2" xfId="7761"/>
    <cellStyle name="Normal 49 4 5 3" xfId="8916"/>
    <cellStyle name="Normal 49 4 6" xfId="6443"/>
    <cellStyle name="Normal 49 4 7" xfId="8912"/>
    <cellStyle name="Normal 49 4 8" xfId="9908"/>
    <cellStyle name="Normal 49 5" xfId="3244"/>
    <cellStyle name="Normal 49 5 2" xfId="5755"/>
    <cellStyle name="Normal 49 5 2 2" xfId="6853"/>
    <cellStyle name="Normal 49 5 2 3" xfId="8918"/>
    <cellStyle name="Normal 49 5 3" xfId="5756"/>
    <cellStyle name="Normal 49 5 3 2" xfId="7183"/>
    <cellStyle name="Normal 49 5 3 3" xfId="8919"/>
    <cellStyle name="Normal 49 5 4" xfId="5757"/>
    <cellStyle name="Normal 49 5 4 2" xfId="7514"/>
    <cellStyle name="Normal 49 5 4 3" xfId="8920"/>
    <cellStyle name="Normal 49 5 5" xfId="5758"/>
    <cellStyle name="Normal 49 5 5 2" xfId="7842"/>
    <cellStyle name="Normal 49 5 5 3" xfId="8921"/>
    <cellStyle name="Normal 49 5 6" xfId="6524"/>
    <cellStyle name="Normal 49 5 7" xfId="8917"/>
    <cellStyle name="Normal 49 5 8" xfId="9909"/>
    <cellStyle name="Normal 49 6" xfId="3245"/>
    <cellStyle name="Normal 49 6 2" xfId="5759"/>
    <cellStyle name="Normal 49 6 2 2" xfId="6934"/>
    <cellStyle name="Normal 49 6 2 3" xfId="8923"/>
    <cellStyle name="Normal 49 6 3" xfId="5760"/>
    <cellStyle name="Normal 49 6 3 2" xfId="7264"/>
    <cellStyle name="Normal 49 6 3 3" xfId="8924"/>
    <cellStyle name="Normal 49 6 4" xfId="5761"/>
    <cellStyle name="Normal 49 6 4 2" xfId="7595"/>
    <cellStyle name="Normal 49 6 4 3" xfId="8925"/>
    <cellStyle name="Normal 49 6 5" xfId="5762"/>
    <cellStyle name="Normal 49 6 5 2" xfId="7923"/>
    <cellStyle name="Normal 49 6 5 3" xfId="8926"/>
    <cellStyle name="Normal 49 6 6" xfId="6605"/>
    <cellStyle name="Normal 49 6 7" xfId="8922"/>
    <cellStyle name="Normal 49 6 8" xfId="9910"/>
    <cellStyle name="Normal 49 7" xfId="5763"/>
    <cellStyle name="Normal 49 7 2" xfId="6691"/>
    <cellStyle name="Normal 49 7 3" xfId="8927"/>
    <cellStyle name="Normal 49 8" xfId="5764"/>
    <cellStyle name="Normal 49 8 2" xfId="7021"/>
    <cellStyle name="Normal 49 8 3" xfId="8928"/>
    <cellStyle name="Normal 49 9" xfId="5765"/>
    <cellStyle name="Normal 49 9 2" xfId="7352"/>
    <cellStyle name="Normal 49 9 3" xfId="8929"/>
    <cellStyle name="Normal 5" xfId="3246"/>
    <cellStyle name="Normal 5 10" xfId="3247"/>
    <cellStyle name="Normal 5 10 10" xfId="3248"/>
    <cellStyle name="Normal 5 10 11" xfId="3249"/>
    <cellStyle name="Normal 5 10 12" xfId="3250"/>
    <cellStyle name="Normal 5 10 13" xfId="3251"/>
    <cellStyle name="Normal 5 10 2" xfId="3252"/>
    <cellStyle name="Normal 5 10 3" xfId="3253"/>
    <cellStyle name="Normal 5 10 4" xfId="3254"/>
    <cellStyle name="Normal 5 10 5" xfId="3255"/>
    <cellStyle name="Normal 5 10 6" xfId="3256"/>
    <cellStyle name="Normal 5 10 7" xfId="3257"/>
    <cellStyle name="Normal 5 10 8" xfId="3258"/>
    <cellStyle name="Normal 5 10 9" xfId="3259"/>
    <cellStyle name="Normal 5 11" xfId="3260"/>
    <cellStyle name="Normal 5 11 10" xfId="3261"/>
    <cellStyle name="Normal 5 11 11" xfId="3262"/>
    <cellStyle name="Normal 5 11 12" xfId="3263"/>
    <cellStyle name="Normal 5 11 13" xfId="3264"/>
    <cellStyle name="Normal 5 11 2" xfId="3265"/>
    <cellStyle name="Normal 5 11 3" xfId="3266"/>
    <cellStyle name="Normal 5 11 4" xfId="3267"/>
    <cellStyle name="Normal 5 11 5" xfId="3268"/>
    <cellStyle name="Normal 5 11 6" xfId="3269"/>
    <cellStyle name="Normal 5 11 7" xfId="3270"/>
    <cellStyle name="Normal 5 11 8" xfId="3271"/>
    <cellStyle name="Normal 5 11 9" xfId="3272"/>
    <cellStyle name="Normal 5 12" xfId="3273"/>
    <cellStyle name="Normal 5 12 10" xfId="3274"/>
    <cellStyle name="Normal 5 12 11" xfId="3275"/>
    <cellStyle name="Normal 5 12 12" xfId="3276"/>
    <cellStyle name="Normal 5 12 13" xfId="3277"/>
    <cellStyle name="Normal 5 12 2" xfId="3278"/>
    <cellStyle name="Normal 5 12 3" xfId="3279"/>
    <cellStyle name="Normal 5 12 4" xfId="3280"/>
    <cellStyle name="Normal 5 12 5" xfId="3281"/>
    <cellStyle name="Normal 5 12 6" xfId="3282"/>
    <cellStyle name="Normal 5 12 7" xfId="3283"/>
    <cellStyle name="Normal 5 12 8" xfId="3284"/>
    <cellStyle name="Normal 5 12 9" xfId="3285"/>
    <cellStyle name="Normal 5 13" xfId="3286"/>
    <cellStyle name="Normal 5 13 10" xfId="3287"/>
    <cellStyle name="Normal 5 13 11" xfId="3288"/>
    <cellStyle name="Normal 5 13 12" xfId="3289"/>
    <cellStyle name="Normal 5 13 13" xfId="3290"/>
    <cellStyle name="Normal 5 13 2" xfId="3291"/>
    <cellStyle name="Normal 5 13 3" xfId="3292"/>
    <cellStyle name="Normal 5 13 4" xfId="3293"/>
    <cellStyle name="Normal 5 13 5" xfId="3294"/>
    <cellStyle name="Normal 5 13 6" xfId="3295"/>
    <cellStyle name="Normal 5 13 7" xfId="3296"/>
    <cellStyle name="Normal 5 13 8" xfId="3297"/>
    <cellStyle name="Normal 5 13 9" xfId="3298"/>
    <cellStyle name="Normal 5 14" xfId="3299"/>
    <cellStyle name="Normal 5 14 10" xfId="3300"/>
    <cellStyle name="Normal 5 14 11" xfId="3301"/>
    <cellStyle name="Normal 5 14 12" xfId="3302"/>
    <cellStyle name="Normal 5 14 13" xfId="3303"/>
    <cellStyle name="Normal 5 14 2" xfId="3304"/>
    <cellStyle name="Normal 5 14 3" xfId="3305"/>
    <cellStyle name="Normal 5 14 4" xfId="3306"/>
    <cellStyle name="Normal 5 14 5" xfId="3307"/>
    <cellStyle name="Normal 5 14 6" xfId="3308"/>
    <cellStyle name="Normal 5 14 7" xfId="3309"/>
    <cellStyle name="Normal 5 14 8" xfId="3310"/>
    <cellStyle name="Normal 5 14 9" xfId="3311"/>
    <cellStyle name="Normal 5 15" xfId="3312"/>
    <cellStyle name="Normal 5 15 10" xfId="3313"/>
    <cellStyle name="Normal 5 15 11" xfId="3314"/>
    <cellStyle name="Normal 5 15 12" xfId="3315"/>
    <cellStyle name="Normal 5 15 13" xfId="3316"/>
    <cellStyle name="Normal 5 15 2" xfId="3317"/>
    <cellStyle name="Normal 5 15 3" xfId="3318"/>
    <cellStyle name="Normal 5 15 4" xfId="3319"/>
    <cellStyle name="Normal 5 15 5" xfId="3320"/>
    <cellStyle name="Normal 5 15 6" xfId="3321"/>
    <cellStyle name="Normal 5 15 7" xfId="3322"/>
    <cellStyle name="Normal 5 15 8" xfId="3323"/>
    <cellStyle name="Normal 5 15 9" xfId="3324"/>
    <cellStyle name="Normal 5 16" xfId="3325"/>
    <cellStyle name="Normal 5 17" xfId="3326"/>
    <cellStyle name="Normal 5 18" xfId="3327"/>
    <cellStyle name="Normal 5 19" xfId="3328"/>
    <cellStyle name="Normal 5 2" xfId="3329"/>
    <cellStyle name="Normal 5 2 10" xfId="3330"/>
    <cellStyle name="Normal 5 2 11" xfId="3331"/>
    <cellStyle name="Normal 5 2 12" xfId="3332"/>
    <cellStyle name="Normal 5 2 13" xfId="3333"/>
    <cellStyle name="Normal 5 2 2" xfId="3334"/>
    <cellStyle name="Normal 5 2 3" xfId="3335"/>
    <cellStyle name="Normal 5 2 4" xfId="3336"/>
    <cellStyle name="Normal 5 2 5" xfId="3337"/>
    <cellStyle name="Normal 5 2 6" xfId="3338"/>
    <cellStyle name="Normal 5 2 7" xfId="3339"/>
    <cellStyle name="Normal 5 2 8" xfId="3340"/>
    <cellStyle name="Normal 5 2 9" xfId="3341"/>
    <cellStyle name="Normal 5 20" xfId="3342"/>
    <cellStyle name="Normal 5 21" xfId="3343"/>
    <cellStyle name="Normal 5 22" xfId="3344"/>
    <cellStyle name="Normal 5 23" xfId="3345"/>
    <cellStyle name="Normal 5 24" xfId="3346"/>
    <cellStyle name="Normal 5 25" xfId="3347"/>
    <cellStyle name="Normal 5 26" xfId="3348"/>
    <cellStyle name="Normal 5 27" xfId="3349"/>
    <cellStyle name="Normal 5 3" xfId="3350"/>
    <cellStyle name="Normal 5 3 10" xfId="3351"/>
    <cellStyle name="Normal 5 3 11" xfId="3352"/>
    <cellStyle name="Normal 5 3 12" xfId="3353"/>
    <cellStyle name="Normal 5 3 13" xfId="3354"/>
    <cellStyle name="Normal 5 3 2" xfId="3355"/>
    <cellStyle name="Normal 5 3 3" xfId="3356"/>
    <cellStyle name="Normal 5 3 4" xfId="3357"/>
    <cellStyle name="Normal 5 3 5" xfId="3358"/>
    <cellStyle name="Normal 5 3 6" xfId="3359"/>
    <cellStyle name="Normal 5 3 7" xfId="3360"/>
    <cellStyle name="Normal 5 3 8" xfId="3361"/>
    <cellStyle name="Normal 5 3 9" xfId="3362"/>
    <cellStyle name="Normal 5 4" xfId="3363"/>
    <cellStyle name="Normal 5 4 10" xfId="3364"/>
    <cellStyle name="Normal 5 4 11" xfId="3365"/>
    <cellStyle name="Normal 5 4 12" xfId="3366"/>
    <cellStyle name="Normal 5 4 13" xfId="3367"/>
    <cellStyle name="Normal 5 4 2" xfId="3368"/>
    <cellStyle name="Normal 5 4 3" xfId="3369"/>
    <cellStyle name="Normal 5 4 4" xfId="3370"/>
    <cellStyle name="Normal 5 4 5" xfId="3371"/>
    <cellStyle name="Normal 5 4 6" xfId="3372"/>
    <cellStyle name="Normal 5 4 7" xfId="3373"/>
    <cellStyle name="Normal 5 4 8" xfId="3374"/>
    <cellStyle name="Normal 5 4 9" xfId="3375"/>
    <cellStyle name="Normal 5 5" xfId="3376"/>
    <cellStyle name="Normal 5 5 10" xfId="3377"/>
    <cellStyle name="Normal 5 5 11" xfId="3378"/>
    <cellStyle name="Normal 5 5 12" xfId="3379"/>
    <cellStyle name="Normal 5 5 13" xfId="3380"/>
    <cellStyle name="Normal 5 5 2" xfId="3381"/>
    <cellStyle name="Normal 5 5 3" xfId="3382"/>
    <cellStyle name="Normal 5 5 4" xfId="3383"/>
    <cellStyle name="Normal 5 5 5" xfId="3384"/>
    <cellStyle name="Normal 5 5 6" xfId="3385"/>
    <cellStyle name="Normal 5 5 7" xfId="3386"/>
    <cellStyle name="Normal 5 5 8" xfId="3387"/>
    <cellStyle name="Normal 5 5 9" xfId="3388"/>
    <cellStyle name="Normal 5 6" xfId="3389"/>
    <cellStyle name="Normal 5 6 10" xfId="3390"/>
    <cellStyle name="Normal 5 6 11" xfId="3391"/>
    <cellStyle name="Normal 5 6 12" xfId="3392"/>
    <cellStyle name="Normal 5 6 13" xfId="3393"/>
    <cellStyle name="Normal 5 6 2" xfId="3394"/>
    <cellStyle name="Normal 5 6 3" xfId="3395"/>
    <cellStyle name="Normal 5 6 4" xfId="3396"/>
    <cellStyle name="Normal 5 6 5" xfId="3397"/>
    <cellStyle name="Normal 5 6 6" xfId="3398"/>
    <cellStyle name="Normal 5 6 7" xfId="3399"/>
    <cellStyle name="Normal 5 6 8" xfId="3400"/>
    <cellStyle name="Normal 5 6 9" xfId="3401"/>
    <cellStyle name="Normal 5 7" xfId="3402"/>
    <cellStyle name="Normal 5 7 10" xfId="3403"/>
    <cellStyle name="Normal 5 7 11" xfId="3404"/>
    <cellStyle name="Normal 5 7 12" xfId="3405"/>
    <cellStyle name="Normal 5 7 13" xfId="3406"/>
    <cellStyle name="Normal 5 7 2" xfId="3407"/>
    <cellStyle name="Normal 5 7 3" xfId="3408"/>
    <cellStyle name="Normal 5 7 4" xfId="3409"/>
    <cellStyle name="Normal 5 7 5" xfId="3410"/>
    <cellStyle name="Normal 5 7 6" xfId="3411"/>
    <cellStyle name="Normal 5 7 7" xfId="3412"/>
    <cellStyle name="Normal 5 7 8" xfId="3413"/>
    <cellStyle name="Normal 5 7 9" xfId="3414"/>
    <cellStyle name="Normal 5 8" xfId="3415"/>
    <cellStyle name="Normal 5 8 10" xfId="3416"/>
    <cellStyle name="Normal 5 8 11" xfId="3417"/>
    <cellStyle name="Normal 5 8 12" xfId="3418"/>
    <cellStyle name="Normal 5 8 13" xfId="3419"/>
    <cellStyle name="Normal 5 8 2" xfId="3420"/>
    <cellStyle name="Normal 5 8 3" xfId="3421"/>
    <cellStyle name="Normal 5 8 4" xfId="3422"/>
    <cellStyle name="Normal 5 8 5" xfId="3423"/>
    <cellStyle name="Normal 5 8 6" xfId="3424"/>
    <cellStyle name="Normal 5 8 7" xfId="3425"/>
    <cellStyle name="Normal 5 8 8" xfId="3426"/>
    <cellStyle name="Normal 5 8 9" xfId="3427"/>
    <cellStyle name="Normal 5 9" xfId="3428"/>
    <cellStyle name="Normal 5 9 10" xfId="3429"/>
    <cellStyle name="Normal 5 9 11" xfId="3430"/>
    <cellStyle name="Normal 5 9 12" xfId="3431"/>
    <cellStyle name="Normal 5 9 13" xfId="3432"/>
    <cellStyle name="Normal 5 9 2" xfId="3433"/>
    <cellStyle name="Normal 5 9 3" xfId="3434"/>
    <cellStyle name="Normal 5 9 4" xfId="3435"/>
    <cellStyle name="Normal 5 9 5" xfId="3436"/>
    <cellStyle name="Normal 5 9 6" xfId="3437"/>
    <cellStyle name="Normal 5 9 7" xfId="3438"/>
    <cellStyle name="Normal 5 9 8" xfId="3439"/>
    <cellStyle name="Normal 5 9 9" xfId="3440"/>
    <cellStyle name="Normal 50" xfId="3441"/>
    <cellStyle name="Normal 51" xfId="3442"/>
    <cellStyle name="Normal 51 10" xfId="5766"/>
    <cellStyle name="Normal 51 10 2" xfId="7683"/>
    <cellStyle name="Normal 51 10 3" xfId="8931"/>
    <cellStyle name="Normal 51 11" xfId="6365"/>
    <cellStyle name="Normal 51 12" xfId="8930"/>
    <cellStyle name="Normal 51 13" xfId="9911"/>
    <cellStyle name="Normal 51 2" xfId="3443"/>
    <cellStyle name="Normal 51 2 10" xfId="6386"/>
    <cellStyle name="Normal 51 2 11" xfId="8932"/>
    <cellStyle name="Normal 51 2 12" xfId="9912"/>
    <cellStyle name="Normal 51 2 2" xfId="3444"/>
    <cellStyle name="Normal 51 2 2 10" xfId="8933"/>
    <cellStyle name="Normal 51 2 2 11" xfId="9913"/>
    <cellStyle name="Normal 51 2 2 2" xfId="3445"/>
    <cellStyle name="Normal 51 2 2 2 2" xfId="5767"/>
    <cellStyle name="Normal 51 2 2 2 2 2" xfId="6836"/>
    <cellStyle name="Normal 51 2 2 2 2 3" xfId="8935"/>
    <cellStyle name="Normal 51 2 2 2 3" xfId="5768"/>
    <cellStyle name="Normal 51 2 2 2 3 2" xfId="7166"/>
    <cellStyle name="Normal 51 2 2 2 3 3" xfId="8936"/>
    <cellStyle name="Normal 51 2 2 2 4" xfId="5769"/>
    <cellStyle name="Normal 51 2 2 2 4 2" xfId="7497"/>
    <cellStyle name="Normal 51 2 2 2 4 3" xfId="8937"/>
    <cellStyle name="Normal 51 2 2 2 5" xfId="5770"/>
    <cellStyle name="Normal 51 2 2 2 5 2" xfId="7825"/>
    <cellStyle name="Normal 51 2 2 2 5 3" xfId="8938"/>
    <cellStyle name="Normal 51 2 2 2 6" xfId="6507"/>
    <cellStyle name="Normal 51 2 2 2 7" xfId="8934"/>
    <cellStyle name="Normal 51 2 2 2 8" xfId="9914"/>
    <cellStyle name="Normal 51 2 2 3" xfId="3446"/>
    <cellStyle name="Normal 51 2 2 3 2" xfId="5771"/>
    <cellStyle name="Normal 51 2 2 3 2 2" xfId="6917"/>
    <cellStyle name="Normal 51 2 2 3 2 3" xfId="8940"/>
    <cellStyle name="Normal 51 2 2 3 3" xfId="5772"/>
    <cellStyle name="Normal 51 2 2 3 3 2" xfId="7247"/>
    <cellStyle name="Normal 51 2 2 3 3 3" xfId="8941"/>
    <cellStyle name="Normal 51 2 2 3 4" xfId="5773"/>
    <cellStyle name="Normal 51 2 2 3 4 2" xfId="7578"/>
    <cellStyle name="Normal 51 2 2 3 4 3" xfId="8942"/>
    <cellStyle name="Normal 51 2 2 3 5" xfId="5774"/>
    <cellStyle name="Normal 51 2 2 3 5 2" xfId="7906"/>
    <cellStyle name="Normal 51 2 2 3 5 3" xfId="8943"/>
    <cellStyle name="Normal 51 2 2 3 6" xfId="6588"/>
    <cellStyle name="Normal 51 2 2 3 7" xfId="8939"/>
    <cellStyle name="Normal 51 2 2 3 8" xfId="9915"/>
    <cellStyle name="Normal 51 2 2 4" xfId="3447"/>
    <cellStyle name="Normal 51 2 2 4 2" xfId="5775"/>
    <cellStyle name="Normal 51 2 2 4 2 2" xfId="6998"/>
    <cellStyle name="Normal 51 2 2 4 2 3" xfId="8945"/>
    <cellStyle name="Normal 51 2 2 4 3" xfId="5776"/>
    <cellStyle name="Normal 51 2 2 4 3 2" xfId="7328"/>
    <cellStyle name="Normal 51 2 2 4 3 3" xfId="8946"/>
    <cellStyle name="Normal 51 2 2 4 4" xfId="5777"/>
    <cellStyle name="Normal 51 2 2 4 4 2" xfId="7659"/>
    <cellStyle name="Normal 51 2 2 4 4 3" xfId="8947"/>
    <cellStyle name="Normal 51 2 2 4 5" xfId="5778"/>
    <cellStyle name="Normal 51 2 2 4 5 2" xfId="7987"/>
    <cellStyle name="Normal 51 2 2 4 5 3" xfId="8948"/>
    <cellStyle name="Normal 51 2 2 4 6" xfId="6669"/>
    <cellStyle name="Normal 51 2 2 4 7" xfId="8944"/>
    <cellStyle name="Normal 51 2 2 4 8" xfId="9916"/>
    <cellStyle name="Normal 51 2 2 5" xfId="5779"/>
    <cellStyle name="Normal 51 2 2 5 2" xfId="6755"/>
    <cellStyle name="Normal 51 2 2 5 3" xfId="8949"/>
    <cellStyle name="Normal 51 2 2 6" xfId="5780"/>
    <cellStyle name="Normal 51 2 2 6 2" xfId="7085"/>
    <cellStyle name="Normal 51 2 2 6 3" xfId="8950"/>
    <cellStyle name="Normal 51 2 2 7" xfId="5781"/>
    <cellStyle name="Normal 51 2 2 7 2" xfId="7416"/>
    <cellStyle name="Normal 51 2 2 7 3" xfId="8951"/>
    <cellStyle name="Normal 51 2 2 8" xfId="5782"/>
    <cellStyle name="Normal 51 2 2 8 2" xfId="7744"/>
    <cellStyle name="Normal 51 2 2 8 3" xfId="8952"/>
    <cellStyle name="Normal 51 2 2 9" xfId="6426"/>
    <cellStyle name="Normal 51 2 3" xfId="3448"/>
    <cellStyle name="Normal 51 2 3 2" xfId="5783"/>
    <cellStyle name="Normal 51 2 3 2 2" xfId="6796"/>
    <cellStyle name="Normal 51 2 3 2 3" xfId="8954"/>
    <cellStyle name="Normal 51 2 3 3" xfId="5784"/>
    <cellStyle name="Normal 51 2 3 3 2" xfId="7126"/>
    <cellStyle name="Normal 51 2 3 3 3" xfId="8955"/>
    <cellStyle name="Normal 51 2 3 4" xfId="5785"/>
    <cellStyle name="Normal 51 2 3 4 2" xfId="7457"/>
    <cellStyle name="Normal 51 2 3 4 3" xfId="8956"/>
    <cellStyle name="Normal 51 2 3 5" xfId="5786"/>
    <cellStyle name="Normal 51 2 3 5 2" xfId="7785"/>
    <cellStyle name="Normal 51 2 3 5 3" xfId="8957"/>
    <cellStyle name="Normal 51 2 3 6" xfId="6467"/>
    <cellStyle name="Normal 51 2 3 7" xfId="8953"/>
    <cellStyle name="Normal 51 2 3 8" xfId="9917"/>
    <cellStyle name="Normal 51 2 4" xfId="3449"/>
    <cellStyle name="Normal 51 2 4 2" xfId="5787"/>
    <cellStyle name="Normal 51 2 4 2 2" xfId="6877"/>
    <cellStyle name="Normal 51 2 4 2 3" xfId="8959"/>
    <cellStyle name="Normal 51 2 4 3" xfId="5788"/>
    <cellStyle name="Normal 51 2 4 3 2" xfId="7207"/>
    <cellStyle name="Normal 51 2 4 3 3" xfId="8960"/>
    <cellStyle name="Normal 51 2 4 4" xfId="5789"/>
    <cellStyle name="Normal 51 2 4 4 2" xfId="7538"/>
    <cellStyle name="Normal 51 2 4 4 3" xfId="8961"/>
    <cellStyle name="Normal 51 2 4 5" xfId="5790"/>
    <cellStyle name="Normal 51 2 4 5 2" xfId="7866"/>
    <cellStyle name="Normal 51 2 4 5 3" xfId="8962"/>
    <cellStyle name="Normal 51 2 4 6" xfId="6548"/>
    <cellStyle name="Normal 51 2 4 7" xfId="8958"/>
    <cellStyle name="Normal 51 2 4 8" xfId="9918"/>
    <cellStyle name="Normal 51 2 5" xfId="3450"/>
    <cellStyle name="Normal 51 2 5 2" xfId="5791"/>
    <cellStyle name="Normal 51 2 5 2 2" xfId="6958"/>
    <cellStyle name="Normal 51 2 5 2 3" xfId="8964"/>
    <cellStyle name="Normal 51 2 5 3" xfId="5792"/>
    <cellStyle name="Normal 51 2 5 3 2" xfId="7288"/>
    <cellStyle name="Normal 51 2 5 3 3" xfId="8965"/>
    <cellStyle name="Normal 51 2 5 4" xfId="5793"/>
    <cellStyle name="Normal 51 2 5 4 2" xfId="7619"/>
    <cellStyle name="Normal 51 2 5 4 3" xfId="8966"/>
    <cellStyle name="Normal 51 2 5 5" xfId="5794"/>
    <cellStyle name="Normal 51 2 5 5 2" xfId="7947"/>
    <cellStyle name="Normal 51 2 5 5 3" xfId="8967"/>
    <cellStyle name="Normal 51 2 5 6" xfId="6629"/>
    <cellStyle name="Normal 51 2 5 7" xfId="8963"/>
    <cellStyle name="Normal 51 2 5 8" xfId="9919"/>
    <cellStyle name="Normal 51 2 6" xfId="5795"/>
    <cellStyle name="Normal 51 2 6 2" xfId="6715"/>
    <cellStyle name="Normal 51 2 6 3" xfId="8968"/>
    <cellStyle name="Normal 51 2 7" xfId="5796"/>
    <cellStyle name="Normal 51 2 7 2" xfId="7045"/>
    <cellStyle name="Normal 51 2 7 3" xfId="8969"/>
    <cellStyle name="Normal 51 2 8" xfId="5797"/>
    <cellStyle name="Normal 51 2 8 2" xfId="7376"/>
    <cellStyle name="Normal 51 2 8 3" xfId="8970"/>
    <cellStyle name="Normal 51 2 9" xfId="5798"/>
    <cellStyle name="Normal 51 2 9 2" xfId="7704"/>
    <cellStyle name="Normal 51 2 9 3" xfId="8971"/>
    <cellStyle name="Normal 51 3" xfId="3451"/>
    <cellStyle name="Normal 51 3 10" xfId="8972"/>
    <cellStyle name="Normal 51 3 11" xfId="9920"/>
    <cellStyle name="Normal 51 3 2" xfId="3452"/>
    <cellStyle name="Normal 51 3 2 2" xfId="5799"/>
    <cellStyle name="Normal 51 3 2 2 2" xfId="6815"/>
    <cellStyle name="Normal 51 3 2 2 3" xfId="8974"/>
    <cellStyle name="Normal 51 3 2 3" xfId="5800"/>
    <cellStyle name="Normal 51 3 2 3 2" xfId="7145"/>
    <cellStyle name="Normal 51 3 2 3 3" xfId="8975"/>
    <cellStyle name="Normal 51 3 2 4" xfId="5801"/>
    <cellStyle name="Normal 51 3 2 4 2" xfId="7476"/>
    <cellStyle name="Normal 51 3 2 4 3" xfId="8976"/>
    <cellStyle name="Normal 51 3 2 5" xfId="5802"/>
    <cellStyle name="Normal 51 3 2 5 2" xfId="7804"/>
    <cellStyle name="Normal 51 3 2 5 3" xfId="8977"/>
    <cellStyle name="Normal 51 3 2 6" xfId="6486"/>
    <cellStyle name="Normal 51 3 2 7" xfId="8973"/>
    <cellStyle name="Normal 51 3 2 8" xfId="9921"/>
    <cellStyle name="Normal 51 3 3" xfId="3453"/>
    <cellStyle name="Normal 51 3 3 2" xfId="5803"/>
    <cellStyle name="Normal 51 3 3 2 2" xfId="6896"/>
    <cellStyle name="Normal 51 3 3 2 3" xfId="8979"/>
    <cellStyle name="Normal 51 3 3 3" xfId="5804"/>
    <cellStyle name="Normal 51 3 3 3 2" xfId="7226"/>
    <cellStyle name="Normal 51 3 3 3 3" xfId="8980"/>
    <cellStyle name="Normal 51 3 3 4" xfId="5805"/>
    <cellStyle name="Normal 51 3 3 4 2" xfId="7557"/>
    <cellStyle name="Normal 51 3 3 4 3" xfId="8981"/>
    <cellStyle name="Normal 51 3 3 5" xfId="5806"/>
    <cellStyle name="Normal 51 3 3 5 2" xfId="7885"/>
    <cellStyle name="Normal 51 3 3 5 3" xfId="8982"/>
    <cellStyle name="Normal 51 3 3 6" xfId="6567"/>
    <cellStyle name="Normal 51 3 3 7" xfId="8978"/>
    <cellStyle name="Normal 51 3 3 8" xfId="9922"/>
    <cellStyle name="Normal 51 3 4" xfId="3454"/>
    <cellStyle name="Normal 51 3 4 2" xfId="5807"/>
    <cellStyle name="Normal 51 3 4 2 2" xfId="6977"/>
    <cellStyle name="Normal 51 3 4 2 3" xfId="8984"/>
    <cellStyle name="Normal 51 3 4 3" xfId="5808"/>
    <cellStyle name="Normal 51 3 4 3 2" xfId="7307"/>
    <cellStyle name="Normal 51 3 4 3 3" xfId="8985"/>
    <cellStyle name="Normal 51 3 4 4" xfId="5809"/>
    <cellStyle name="Normal 51 3 4 4 2" xfId="7638"/>
    <cellStyle name="Normal 51 3 4 4 3" xfId="8986"/>
    <cellStyle name="Normal 51 3 4 5" xfId="5810"/>
    <cellStyle name="Normal 51 3 4 5 2" xfId="7966"/>
    <cellStyle name="Normal 51 3 4 5 3" xfId="8987"/>
    <cellStyle name="Normal 51 3 4 6" xfId="6648"/>
    <cellStyle name="Normal 51 3 4 7" xfId="8983"/>
    <cellStyle name="Normal 51 3 4 8" xfId="9923"/>
    <cellStyle name="Normal 51 3 5" xfId="5811"/>
    <cellStyle name="Normal 51 3 5 2" xfId="6734"/>
    <cellStyle name="Normal 51 3 5 3" xfId="8988"/>
    <cellStyle name="Normal 51 3 6" xfId="5812"/>
    <cellStyle name="Normal 51 3 6 2" xfId="7064"/>
    <cellStyle name="Normal 51 3 6 3" xfId="8989"/>
    <cellStyle name="Normal 51 3 7" xfId="5813"/>
    <cellStyle name="Normal 51 3 7 2" xfId="7395"/>
    <cellStyle name="Normal 51 3 7 3" xfId="8990"/>
    <cellStyle name="Normal 51 3 8" xfId="5814"/>
    <cellStyle name="Normal 51 3 8 2" xfId="7723"/>
    <cellStyle name="Normal 51 3 8 3" xfId="8991"/>
    <cellStyle name="Normal 51 3 9" xfId="6405"/>
    <cellStyle name="Normal 51 4" xfId="3455"/>
    <cellStyle name="Normal 51 4 2" xfId="5815"/>
    <cellStyle name="Normal 51 4 2 2" xfId="6775"/>
    <cellStyle name="Normal 51 4 2 3" xfId="8993"/>
    <cellStyle name="Normal 51 4 3" xfId="5816"/>
    <cellStyle name="Normal 51 4 3 2" xfId="7105"/>
    <cellStyle name="Normal 51 4 3 3" xfId="8994"/>
    <cellStyle name="Normal 51 4 4" xfId="5817"/>
    <cellStyle name="Normal 51 4 4 2" xfId="7436"/>
    <cellStyle name="Normal 51 4 4 3" xfId="8995"/>
    <cellStyle name="Normal 51 4 5" xfId="5818"/>
    <cellStyle name="Normal 51 4 5 2" xfId="7764"/>
    <cellStyle name="Normal 51 4 5 3" xfId="8996"/>
    <cellStyle name="Normal 51 4 6" xfId="6446"/>
    <cellStyle name="Normal 51 4 7" xfId="8992"/>
    <cellStyle name="Normal 51 4 8" xfId="9924"/>
    <cellStyle name="Normal 51 5" xfId="3456"/>
    <cellStyle name="Normal 51 5 2" xfId="5819"/>
    <cellStyle name="Normal 51 5 2 2" xfId="6856"/>
    <cellStyle name="Normal 51 5 2 3" xfId="8998"/>
    <cellStyle name="Normal 51 5 3" xfId="5820"/>
    <cellStyle name="Normal 51 5 3 2" xfId="7186"/>
    <cellStyle name="Normal 51 5 3 3" xfId="8999"/>
    <cellStyle name="Normal 51 5 4" xfId="5821"/>
    <cellStyle name="Normal 51 5 4 2" xfId="7517"/>
    <cellStyle name="Normal 51 5 4 3" xfId="9000"/>
    <cellStyle name="Normal 51 5 5" xfId="5822"/>
    <cellStyle name="Normal 51 5 5 2" xfId="7845"/>
    <cellStyle name="Normal 51 5 5 3" xfId="9001"/>
    <cellStyle name="Normal 51 5 6" xfId="6527"/>
    <cellStyle name="Normal 51 5 7" xfId="8997"/>
    <cellStyle name="Normal 51 5 8" xfId="9925"/>
    <cellStyle name="Normal 51 6" xfId="3457"/>
    <cellStyle name="Normal 51 6 2" xfId="5823"/>
    <cellStyle name="Normal 51 6 2 2" xfId="6937"/>
    <cellStyle name="Normal 51 6 2 3" xfId="9003"/>
    <cellStyle name="Normal 51 6 3" xfId="5824"/>
    <cellStyle name="Normal 51 6 3 2" xfId="7267"/>
    <cellStyle name="Normal 51 6 3 3" xfId="9004"/>
    <cellStyle name="Normal 51 6 4" xfId="5825"/>
    <cellStyle name="Normal 51 6 4 2" xfId="7598"/>
    <cellStyle name="Normal 51 6 4 3" xfId="9005"/>
    <cellStyle name="Normal 51 6 5" xfId="5826"/>
    <cellStyle name="Normal 51 6 5 2" xfId="7926"/>
    <cellStyle name="Normal 51 6 5 3" xfId="9006"/>
    <cellStyle name="Normal 51 6 6" xfId="6608"/>
    <cellStyle name="Normal 51 6 7" xfId="9002"/>
    <cellStyle name="Normal 51 6 8" xfId="9926"/>
    <cellStyle name="Normal 51 7" xfId="5827"/>
    <cellStyle name="Normal 51 7 2" xfId="6694"/>
    <cellStyle name="Normal 51 7 3" xfId="9007"/>
    <cellStyle name="Normal 51 8" xfId="5828"/>
    <cellStyle name="Normal 51 8 2" xfId="7024"/>
    <cellStyle name="Normal 51 8 3" xfId="9008"/>
    <cellStyle name="Normal 51 9" xfId="5829"/>
    <cellStyle name="Normal 51 9 2" xfId="7355"/>
    <cellStyle name="Normal 51 9 3" xfId="9009"/>
    <cellStyle name="Normal 52" xfId="3458"/>
    <cellStyle name="Normal 52 10" xfId="5830"/>
    <cellStyle name="Normal 52 10 2" xfId="7684"/>
    <cellStyle name="Normal 52 10 3" xfId="9011"/>
    <cellStyle name="Normal 52 11" xfId="6366"/>
    <cellStyle name="Normal 52 12" xfId="9010"/>
    <cellStyle name="Normal 52 13" xfId="9927"/>
    <cellStyle name="Normal 52 2" xfId="3459"/>
    <cellStyle name="Normal 52 2 10" xfId="6387"/>
    <cellStyle name="Normal 52 2 11" xfId="9012"/>
    <cellStyle name="Normal 52 2 12" xfId="9928"/>
    <cellStyle name="Normal 52 2 2" xfId="3460"/>
    <cellStyle name="Normal 52 2 2 10" xfId="9013"/>
    <cellStyle name="Normal 52 2 2 11" xfId="9929"/>
    <cellStyle name="Normal 52 2 2 2" xfId="3461"/>
    <cellStyle name="Normal 52 2 2 2 2" xfId="5831"/>
    <cellStyle name="Normal 52 2 2 2 2 2" xfId="6837"/>
    <cellStyle name="Normal 52 2 2 2 2 3" xfId="9015"/>
    <cellStyle name="Normal 52 2 2 2 3" xfId="5832"/>
    <cellStyle name="Normal 52 2 2 2 3 2" xfId="7167"/>
    <cellStyle name="Normal 52 2 2 2 3 3" xfId="9016"/>
    <cellStyle name="Normal 52 2 2 2 4" xfId="5833"/>
    <cellStyle name="Normal 52 2 2 2 4 2" xfId="7498"/>
    <cellStyle name="Normal 52 2 2 2 4 3" xfId="9017"/>
    <cellStyle name="Normal 52 2 2 2 5" xfId="5834"/>
    <cellStyle name="Normal 52 2 2 2 5 2" xfId="7826"/>
    <cellStyle name="Normal 52 2 2 2 5 3" xfId="9018"/>
    <cellStyle name="Normal 52 2 2 2 6" xfId="6508"/>
    <cellStyle name="Normal 52 2 2 2 7" xfId="9014"/>
    <cellStyle name="Normal 52 2 2 2 8" xfId="9930"/>
    <cellStyle name="Normal 52 2 2 3" xfId="3462"/>
    <cellStyle name="Normal 52 2 2 3 2" xfId="5835"/>
    <cellStyle name="Normal 52 2 2 3 2 2" xfId="6918"/>
    <cellStyle name="Normal 52 2 2 3 2 3" xfId="9020"/>
    <cellStyle name="Normal 52 2 2 3 3" xfId="5836"/>
    <cellStyle name="Normal 52 2 2 3 3 2" xfId="7248"/>
    <cellStyle name="Normal 52 2 2 3 3 3" xfId="9021"/>
    <cellStyle name="Normal 52 2 2 3 4" xfId="5837"/>
    <cellStyle name="Normal 52 2 2 3 4 2" xfId="7579"/>
    <cellStyle name="Normal 52 2 2 3 4 3" xfId="9022"/>
    <cellStyle name="Normal 52 2 2 3 5" xfId="5838"/>
    <cellStyle name="Normal 52 2 2 3 5 2" xfId="7907"/>
    <cellStyle name="Normal 52 2 2 3 5 3" xfId="9023"/>
    <cellStyle name="Normal 52 2 2 3 6" xfId="6589"/>
    <cellStyle name="Normal 52 2 2 3 7" xfId="9019"/>
    <cellStyle name="Normal 52 2 2 3 8" xfId="9931"/>
    <cellStyle name="Normal 52 2 2 4" xfId="3463"/>
    <cellStyle name="Normal 52 2 2 4 2" xfId="5839"/>
    <cellStyle name="Normal 52 2 2 4 2 2" xfId="6999"/>
    <cellStyle name="Normal 52 2 2 4 2 3" xfId="9025"/>
    <cellStyle name="Normal 52 2 2 4 3" xfId="5840"/>
    <cellStyle name="Normal 52 2 2 4 3 2" xfId="7329"/>
    <cellStyle name="Normal 52 2 2 4 3 3" xfId="9026"/>
    <cellStyle name="Normal 52 2 2 4 4" xfId="5841"/>
    <cellStyle name="Normal 52 2 2 4 4 2" xfId="7660"/>
    <cellStyle name="Normal 52 2 2 4 4 3" xfId="9027"/>
    <cellStyle name="Normal 52 2 2 4 5" xfId="5842"/>
    <cellStyle name="Normal 52 2 2 4 5 2" xfId="7988"/>
    <cellStyle name="Normal 52 2 2 4 5 3" xfId="9028"/>
    <cellStyle name="Normal 52 2 2 4 6" xfId="6670"/>
    <cellStyle name="Normal 52 2 2 4 7" xfId="9024"/>
    <cellStyle name="Normal 52 2 2 4 8" xfId="9932"/>
    <cellStyle name="Normal 52 2 2 5" xfId="5843"/>
    <cellStyle name="Normal 52 2 2 5 2" xfId="6756"/>
    <cellStyle name="Normal 52 2 2 5 3" xfId="9029"/>
    <cellStyle name="Normal 52 2 2 6" xfId="5844"/>
    <cellStyle name="Normal 52 2 2 6 2" xfId="7086"/>
    <cellStyle name="Normal 52 2 2 6 3" xfId="9030"/>
    <cellStyle name="Normal 52 2 2 7" xfId="5845"/>
    <cellStyle name="Normal 52 2 2 7 2" xfId="7417"/>
    <cellStyle name="Normal 52 2 2 7 3" xfId="9031"/>
    <cellStyle name="Normal 52 2 2 8" xfId="5846"/>
    <cellStyle name="Normal 52 2 2 8 2" xfId="7745"/>
    <cellStyle name="Normal 52 2 2 8 3" xfId="9032"/>
    <cellStyle name="Normal 52 2 2 9" xfId="6427"/>
    <cellStyle name="Normal 52 2 3" xfId="3464"/>
    <cellStyle name="Normal 52 2 3 2" xfId="5847"/>
    <cellStyle name="Normal 52 2 3 2 2" xfId="6797"/>
    <cellStyle name="Normal 52 2 3 2 3" xfId="9034"/>
    <cellStyle name="Normal 52 2 3 3" xfId="5848"/>
    <cellStyle name="Normal 52 2 3 3 2" xfId="7127"/>
    <cellStyle name="Normal 52 2 3 3 3" xfId="9035"/>
    <cellStyle name="Normal 52 2 3 4" xfId="5849"/>
    <cellStyle name="Normal 52 2 3 4 2" xfId="7458"/>
    <cellStyle name="Normal 52 2 3 4 3" xfId="9036"/>
    <cellStyle name="Normal 52 2 3 5" xfId="5850"/>
    <cellStyle name="Normal 52 2 3 5 2" xfId="7786"/>
    <cellStyle name="Normal 52 2 3 5 3" xfId="9037"/>
    <cellStyle name="Normal 52 2 3 6" xfId="6468"/>
    <cellStyle name="Normal 52 2 3 7" xfId="9033"/>
    <cellStyle name="Normal 52 2 3 8" xfId="9933"/>
    <cellStyle name="Normal 52 2 4" xfId="3465"/>
    <cellStyle name="Normal 52 2 4 2" xfId="5851"/>
    <cellStyle name="Normal 52 2 4 2 2" xfId="6878"/>
    <cellStyle name="Normal 52 2 4 2 3" xfId="9039"/>
    <cellStyle name="Normal 52 2 4 3" xfId="5852"/>
    <cellStyle name="Normal 52 2 4 3 2" xfId="7208"/>
    <cellStyle name="Normal 52 2 4 3 3" xfId="9040"/>
    <cellStyle name="Normal 52 2 4 4" xfId="5853"/>
    <cellStyle name="Normal 52 2 4 4 2" xfId="7539"/>
    <cellStyle name="Normal 52 2 4 4 3" xfId="9041"/>
    <cellStyle name="Normal 52 2 4 5" xfId="5854"/>
    <cellStyle name="Normal 52 2 4 5 2" xfId="7867"/>
    <cellStyle name="Normal 52 2 4 5 3" xfId="9042"/>
    <cellStyle name="Normal 52 2 4 6" xfId="6549"/>
    <cellStyle name="Normal 52 2 4 7" xfId="9038"/>
    <cellStyle name="Normal 52 2 4 8" xfId="9934"/>
    <cellStyle name="Normal 52 2 5" xfId="3466"/>
    <cellStyle name="Normal 52 2 5 2" xfId="5855"/>
    <cellStyle name="Normal 52 2 5 2 2" xfId="6959"/>
    <cellStyle name="Normal 52 2 5 2 3" xfId="9044"/>
    <cellStyle name="Normal 52 2 5 3" xfId="5856"/>
    <cellStyle name="Normal 52 2 5 3 2" xfId="7289"/>
    <cellStyle name="Normal 52 2 5 3 3" xfId="9045"/>
    <cellStyle name="Normal 52 2 5 4" xfId="5857"/>
    <cellStyle name="Normal 52 2 5 4 2" xfId="7620"/>
    <cellStyle name="Normal 52 2 5 4 3" xfId="9046"/>
    <cellStyle name="Normal 52 2 5 5" xfId="5858"/>
    <cellStyle name="Normal 52 2 5 5 2" xfId="7948"/>
    <cellStyle name="Normal 52 2 5 5 3" xfId="9047"/>
    <cellStyle name="Normal 52 2 5 6" xfId="6630"/>
    <cellStyle name="Normal 52 2 5 7" xfId="9043"/>
    <cellStyle name="Normal 52 2 5 8" xfId="9935"/>
    <cellStyle name="Normal 52 2 6" xfId="5859"/>
    <cellStyle name="Normal 52 2 6 2" xfId="6716"/>
    <cellStyle name="Normal 52 2 6 3" xfId="9048"/>
    <cellStyle name="Normal 52 2 7" xfId="5860"/>
    <cellStyle name="Normal 52 2 7 2" xfId="7046"/>
    <cellStyle name="Normal 52 2 7 3" xfId="9049"/>
    <cellStyle name="Normal 52 2 8" xfId="5861"/>
    <cellStyle name="Normal 52 2 8 2" xfId="7377"/>
    <cellStyle name="Normal 52 2 8 3" xfId="9050"/>
    <cellStyle name="Normal 52 2 9" xfId="5862"/>
    <cellStyle name="Normal 52 2 9 2" xfId="7705"/>
    <cellStyle name="Normal 52 2 9 3" xfId="9051"/>
    <cellStyle name="Normal 52 3" xfId="3467"/>
    <cellStyle name="Normal 52 3 10" xfId="9052"/>
    <cellStyle name="Normal 52 3 11" xfId="9936"/>
    <cellStyle name="Normal 52 3 2" xfId="3468"/>
    <cellStyle name="Normal 52 3 2 2" xfId="5863"/>
    <cellStyle name="Normal 52 3 2 2 2" xfId="6816"/>
    <cellStyle name="Normal 52 3 2 2 3" xfId="9054"/>
    <cellStyle name="Normal 52 3 2 3" xfId="5864"/>
    <cellStyle name="Normal 52 3 2 3 2" xfId="7146"/>
    <cellStyle name="Normal 52 3 2 3 3" xfId="9055"/>
    <cellStyle name="Normal 52 3 2 4" xfId="5865"/>
    <cellStyle name="Normal 52 3 2 4 2" xfId="7477"/>
    <cellStyle name="Normal 52 3 2 4 3" xfId="9056"/>
    <cellStyle name="Normal 52 3 2 5" xfId="5866"/>
    <cellStyle name="Normal 52 3 2 5 2" xfId="7805"/>
    <cellStyle name="Normal 52 3 2 5 3" xfId="9057"/>
    <cellStyle name="Normal 52 3 2 6" xfId="6487"/>
    <cellStyle name="Normal 52 3 2 7" xfId="9053"/>
    <cellStyle name="Normal 52 3 2 8" xfId="9937"/>
    <cellStyle name="Normal 52 3 3" xfId="3469"/>
    <cellStyle name="Normal 52 3 3 2" xfId="5867"/>
    <cellStyle name="Normal 52 3 3 2 2" xfId="6897"/>
    <cellStyle name="Normal 52 3 3 2 3" xfId="9059"/>
    <cellStyle name="Normal 52 3 3 3" xfId="5868"/>
    <cellStyle name="Normal 52 3 3 3 2" xfId="7227"/>
    <cellStyle name="Normal 52 3 3 3 3" xfId="9060"/>
    <cellStyle name="Normal 52 3 3 4" xfId="5869"/>
    <cellStyle name="Normal 52 3 3 4 2" xfId="7558"/>
    <cellStyle name="Normal 52 3 3 4 3" xfId="9061"/>
    <cellStyle name="Normal 52 3 3 5" xfId="5870"/>
    <cellStyle name="Normal 52 3 3 5 2" xfId="7886"/>
    <cellStyle name="Normal 52 3 3 5 3" xfId="9062"/>
    <cellStyle name="Normal 52 3 3 6" xfId="6568"/>
    <cellStyle name="Normal 52 3 3 7" xfId="9058"/>
    <cellStyle name="Normal 52 3 3 8" xfId="9938"/>
    <cellStyle name="Normal 52 3 4" xfId="3470"/>
    <cellStyle name="Normal 52 3 4 2" xfId="5871"/>
    <cellStyle name="Normal 52 3 4 2 2" xfId="6978"/>
    <cellStyle name="Normal 52 3 4 2 3" xfId="9064"/>
    <cellStyle name="Normal 52 3 4 3" xfId="5872"/>
    <cellStyle name="Normal 52 3 4 3 2" xfId="7308"/>
    <cellStyle name="Normal 52 3 4 3 3" xfId="9065"/>
    <cellStyle name="Normal 52 3 4 4" xfId="5873"/>
    <cellStyle name="Normal 52 3 4 4 2" xfId="7639"/>
    <cellStyle name="Normal 52 3 4 4 3" xfId="9066"/>
    <cellStyle name="Normal 52 3 4 5" xfId="5874"/>
    <cellStyle name="Normal 52 3 4 5 2" xfId="7967"/>
    <cellStyle name="Normal 52 3 4 5 3" xfId="9067"/>
    <cellStyle name="Normal 52 3 4 6" xfId="6649"/>
    <cellStyle name="Normal 52 3 4 7" xfId="9063"/>
    <cellStyle name="Normal 52 3 4 8" xfId="9939"/>
    <cellStyle name="Normal 52 3 5" xfId="5875"/>
    <cellStyle name="Normal 52 3 5 2" xfId="6735"/>
    <cellStyle name="Normal 52 3 5 3" xfId="9068"/>
    <cellStyle name="Normal 52 3 6" xfId="5876"/>
    <cellStyle name="Normal 52 3 6 2" xfId="7065"/>
    <cellStyle name="Normal 52 3 6 3" xfId="9069"/>
    <cellStyle name="Normal 52 3 7" xfId="5877"/>
    <cellStyle name="Normal 52 3 7 2" xfId="7396"/>
    <cellStyle name="Normal 52 3 7 3" xfId="9070"/>
    <cellStyle name="Normal 52 3 8" xfId="5878"/>
    <cellStyle name="Normal 52 3 8 2" xfId="7724"/>
    <cellStyle name="Normal 52 3 8 3" xfId="9071"/>
    <cellStyle name="Normal 52 3 9" xfId="6406"/>
    <cellStyle name="Normal 52 4" xfId="3471"/>
    <cellStyle name="Normal 52 4 2" xfId="5879"/>
    <cellStyle name="Normal 52 4 2 2" xfId="6776"/>
    <cellStyle name="Normal 52 4 2 3" xfId="9073"/>
    <cellStyle name="Normal 52 4 3" xfId="5880"/>
    <cellStyle name="Normal 52 4 3 2" xfId="7106"/>
    <cellStyle name="Normal 52 4 3 3" xfId="9074"/>
    <cellStyle name="Normal 52 4 4" xfId="5881"/>
    <cellStyle name="Normal 52 4 4 2" xfId="7437"/>
    <cellStyle name="Normal 52 4 4 3" xfId="9075"/>
    <cellStyle name="Normal 52 4 5" xfId="5882"/>
    <cellStyle name="Normal 52 4 5 2" xfId="7765"/>
    <cellStyle name="Normal 52 4 5 3" xfId="9076"/>
    <cellStyle name="Normal 52 4 6" xfId="6447"/>
    <cellStyle name="Normal 52 4 7" xfId="9072"/>
    <cellStyle name="Normal 52 4 8" xfId="9940"/>
    <cellStyle name="Normal 52 5" xfId="3472"/>
    <cellStyle name="Normal 52 5 2" xfId="5883"/>
    <cellStyle name="Normal 52 5 2 2" xfId="6857"/>
    <cellStyle name="Normal 52 5 2 3" xfId="9078"/>
    <cellStyle name="Normal 52 5 3" xfId="5884"/>
    <cellStyle name="Normal 52 5 3 2" xfId="7187"/>
    <cellStyle name="Normal 52 5 3 3" xfId="9079"/>
    <cellStyle name="Normal 52 5 4" xfId="5885"/>
    <cellStyle name="Normal 52 5 4 2" xfId="7518"/>
    <cellStyle name="Normal 52 5 4 3" xfId="9080"/>
    <cellStyle name="Normal 52 5 5" xfId="5886"/>
    <cellStyle name="Normal 52 5 5 2" xfId="7846"/>
    <cellStyle name="Normal 52 5 5 3" xfId="9081"/>
    <cellStyle name="Normal 52 5 6" xfId="6528"/>
    <cellStyle name="Normal 52 5 7" xfId="9077"/>
    <cellStyle name="Normal 52 5 8" xfId="9941"/>
    <cellStyle name="Normal 52 6" xfId="3473"/>
    <cellStyle name="Normal 52 6 2" xfId="5887"/>
    <cellStyle name="Normal 52 6 2 2" xfId="6938"/>
    <cellStyle name="Normal 52 6 2 3" xfId="9083"/>
    <cellStyle name="Normal 52 6 3" xfId="5888"/>
    <cellStyle name="Normal 52 6 3 2" xfId="7268"/>
    <cellStyle name="Normal 52 6 3 3" xfId="9084"/>
    <cellStyle name="Normal 52 6 4" xfId="5889"/>
    <cellStyle name="Normal 52 6 4 2" xfId="7599"/>
    <cellStyle name="Normal 52 6 4 3" xfId="9085"/>
    <cellStyle name="Normal 52 6 5" xfId="5890"/>
    <cellStyle name="Normal 52 6 5 2" xfId="7927"/>
    <cellStyle name="Normal 52 6 5 3" xfId="9086"/>
    <cellStyle name="Normal 52 6 6" xfId="6609"/>
    <cellStyle name="Normal 52 6 7" xfId="9082"/>
    <cellStyle name="Normal 52 6 8" xfId="9942"/>
    <cellStyle name="Normal 52 7" xfId="5891"/>
    <cellStyle name="Normal 52 7 2" xfId="6695"/>
    <cellStyle name="Normal 52 7 3" xfId="9087"/>
    <cellStyle name="Normal 52 8" xfId="5892"/>
    <cellStyle name="Normal 52 8 2" xfId="7025"/>
    <cellStyle name="Normal 52 8 3" xfId="9088"/>
    <cellStyle name="Normal 52 9" xfId="5893"/>
    <cellStyle name="Normal 52 9 2" xfId="7356"/>
    <cellStyle name="Normal 52 9 3" xfId="9089"/>
    <cellStyle name="Normal 53" xfId="3474"/>
    <cellStyle name="Normal 53 10" xfId="5894"/>
    <cellStyle name="Normal 53 10 2" xfId="7685"/>
    <cellStyle name="Normal 53 10 3" xfId="9091"/>
    <cellStyle name="Normal 53 11" xfId="6367"/>
    <cellStyle name="Normal 53 12" xfId="9090"/>
    <cellStyle name="Normal 53 13" xfId="9943"/>
    <cellStyle name="Normal 53 2" xfId="3475"/>
    <cellStyle name="Normal 53 2 10" xfId="6388"/>
    <cellStyle name="Normal 53 2 11" xfId="9092"/>
    <cellStyle name="Normal 53 2 12" xfId="9944"/>
    <cellStyle name="Normal 53 2 2" xfId="3476"/>
    <cellStyle name="Normal 53 2 2 10" xfId="9093"/>
    <cellStyle name="Normal 53 2 2 11" xfId="9945"/>
    <cellStyle name="Normal 53 2 2 2" xfId="3477"/>
    <cellStyle name="Normal 53 2 2 2 2" xfId="5895"/>
    <cellStyle name="Normal 53 2 2 2 2 2" xfId="6838"/>
    <cellStyle name="Normal 53 2 2 2 2 3" xfId="9095"/>
    <cellStyle name="Normal 53 2 2 2 3" xfId="5896"/>
    <cellStyle name="Normal 53 2 2 2 3 2" xfId="7168"/>
    <cellStyle name="Normal 53 2 2 2 3 3" xfId="9096"/>
    <cellStyle name="Normal 53 2 2 2 4" xfId="5897"/>
    <cellStyle name="Normal 53 2 2 2 4 2" xfId="7499"/>
    <cellStyle name="Normal 53 2 2 2 4 3" xfId="9097"/>
    <cellStyle name="Normal 53 2 2 2 5" xfId="5898"/>
    <cellStyle name="Normal 53 2 2 2 5 2" xfId="7827"/>
    <cellStyle name="Normal 53 2 2 2 5 3" xfId="9098"/>
    <cellStyle name="Normal 53 2 2 2 6" xfId="6509"/>
    <cellStyle name="Normal 53 2 2 2 7" xfId="9094"/>
    <cellStyle name="Normal 53 2 2 2 8" xfId="9946"/>
    <cellStyle name="Normal 53 2 2 3" xfId="3478"/>
    <cellStyle name="Normal 53 2 2 3 2" xfId="5899"/>
    <cellStyle name="Normal 53 2 2 3 2 2" xfId="6919"/>
    <cellStyle name="Normal 53 2 2 3 2 3" xfId="9100"/>
    <cellStyle name="Normal 53 2 2 3 3" xfId="5900"/>
    <cellStyle name="Normal 53 2 2 3 3 2" xfId="7249"/>
    <cellStyle name="Normal 53 2 2 3 3 3" xfId="9101"/>
    <cellStyle name="Normal 53 2 2 3 4" xfId="5901"/>
    <cellStyle name="Normal 53 2 2 3 4 2" xfId="7580"/>
    <cellStyle name="Normal 53 2 2 3 4 3" xfId="9102"/>
    <cellStyle name="Normal 53 2 2 3 5" xfId="5902"/>
    <cellStyle name="Normal 53 2 2 3 5 2" xfId="7908"/>
    <cellStyle name="Normal 53 2 2 3 5 3" xfId="9103"/>
    <cellStyle name="Normal 53 2 2 3 6" xfId="6590"/>
    <cellStyle name="Normal 53 2 2 3 7" xfId="9099"/>
    <cellStyle name="Normal 53 2 2 3 8" xfId="9947"/>
    <cellStyle name="Normal 53 2 2 4" xfId="3479"/>
    <cellStyle name="Normal 53 2 2 4 2" xfId="5903"/>
    <cellStyle name="Normal 53 2 2 4 2 2" xfId="7000"/>
    <cellStyle name="Normal 53 2 2 4 2 3" xfId="9105"/>
    <cellStyle name="Normal 53 2 2 4 3" xfId="5904"/>
    <cellStyle name="Normal 53 2 2 4 3 2" xfId="7330"/>
    <cellStyle name="Normal 53 2 2 4 3 3" xfId="9106"/>
    <cellStyle name="Normal 53 2 2 4 4" xfId="5905"/>
    <cellStyle name="Normal 53 2 2 4 4 2" xfId="7661"/>
    <cellStyle name="Normal 53 2 2 4 4 3" xfId="9107"/>
    <cellStyle name="Normal 53 2 2 4 5" xfId="5906"/>
    <cellStyle name="Normal 53 2 2 4 5 2" xfId="7989"/>
    <cellStyle name="Normal 53 2 2 4 5 3" xfId="9108"/>
    <cellStyle name="Normal 53 2 2 4 6" xfId="6671"/>
    <cellStyle name="Normal 53 2 2 4 7" xfId="9104"/>
    <cellStyle name="Normal 53 2 2 4 8" xfId="9948"/>
    <cellStyle name="Normal 53 2 2 5" xfId="5907"/>
    <cellStyle name="Normal 53 2 2 5 2" xfId="6757"/>
    <cellStyle name="Normal 53 2 2 5 3" xfId="9109"/>
    <cellStyle name="Normal 53 2 2 6" xfId="5908"/>
    <cellStyle name="Normal 53 2 2 6 2" xfId="7087"/>
    <cellStyle name="Normal 53 2 2 6 3" xfId="9110"/>
    <cellStyle name="Normal 53 2 2 7" xfId="5909"/>
    <cellStyle name="Normal 53 2 2 7 2" xfId="7418"/>
    <cellStyle name="Normal 53 2 2 7 3" xfId="9111"/>
    <cellStyle name="Normal 53 2 2 8" xfId="5910"/>
    <cellStyle name="Normal 53 2 2 8 2" xfId="7746"/>
    <cellStyle name="Normal 53 2 2 8 3" xfId="9112"/>
    <cellStyle name="Normal 53 2 2 9" xfId="6428"/>
    <cellStyle name="Normal 53 2 3" xfId="3480"/>
    <cellStyle name="Normal 53 2 3 2" xfId="5911"/>
    <cellStyle name="Normal 53 2 3 2 2" xfId="6798"/>
    <cellStyle name="Normal 53 2 3 2 3" xfId="9114"/>
    <cellStyle name="Normal 53 2 3 3" xfId="5912"/>
    <cellStyle name="Normal 53 2 3 3 2" xfId="7128"/>
    <cellStyle name="Normal 53 2 3 3 3" xfId="9115"/>
    <cellStyle name="Normal 53 2 3 4" xfId="5913"/>
    <cellStyle name="Normal 53 2 3 4 2" xfId="7459"/>
    <cellStyle name="Normal 53 2 3 4 3" xfId="9116"/>
    <cellStyle name="Normal 53 2 3 5" xfId="5914"/>
    <cellStyle name="Normal 53 2 3 5 2" xfId="7787"/>
    <cellStyle name="Normal 53 2 3 5 3" xfId="9117"/>
    <cellStyle name="Normal 53 2 3 6" xfId="6469"/>
    <cellStyle name="Normal 53 2 3 7" xfId="9113"/>
    <cellStyle name="Normal 53 2 3 8" xfId="9949"/>
    <cellStyle name="Normal 53 2 4" xfId="3481"/>
    <cellStyle name="Normal 53 2 4 2" xfId="5915"/>
    <cellStyle name="Normal 53 2 4 2 2" xfId="6879"/>
    <cellStyle name="Normal 53 2 4 2 3" xfId="9119"/>
    <cellStyle name="Normal 53 2 4 3" xfId="5916"/>
    <cellStyle name="Normal 53 2 4 3 2" xfId="7209"/>
    <cellStyle name="Normal 53 2 4 3 3" xfId="9120"/>
    <cellStyle name="Normal 53 2 4 4" xfId="5917"/>
    <cellStyle name="Normal 53 2 4 4 2" xfId="7540"/>
    <cellStyle name="Normal 53 2 4 4 3" xfId="9121"/>
    <cellStyle name="Normal 53 2 4 5" xfId="5918"/>
    <cellStyle name="Normal 53 2 4 5 2" xfId="7868"/>
    <cellStyle name="Normal 53 2 4 5 3" xfId="9122"/>
    <cellStyle name="Normal 53 2 4 6" xfId="6550"/>
    <cellStyle name="Normal 53 2 4 7" xfId="9118"/>
    <cellStyle name="Normal 53 2 4 8" xfId="9950"/>
    <cellStyle name="Normal 53 2 5" xfId="3482"/>
    <cellStyle name="Normal 53 2 5 2" xfId="5919"/>
    <cellStyle name="Normal 53 2 5 2 2" xfId="6960"/>
    <cellStyle name="Normal 53 2 5 2 3" xfId="9124"/>
    <cellStyle name="Normal 53 2 5 3" xfId="5920"/>
    <cellStyle name="Normal 53 2 5 3 2" xfId="7290"/>
    <cellStyle name="Normal 53 2 5 3 3" xfId="9125"/>
    <cellStyle name="Normal 53 2 5 4" xfId="5921"/>
    <cellStyle name="Normal 53 2 5 4 2" xfId="7621"/>
    <cellStyle name="Normal 53 2 5 4 3" xfId="9126"/>
    <cellStyle name="Normal 53 2 5 5" xfId="5922"/>
    <cellStyle name="Normal 53 2 5 5 2" xfId="7949"/>
    <cellStyle name="Normal 53 2 5 5 3" xfId="9127"/>
    <cellStyle name="Normal 53 2 5 6" xfId="6631"/>
    <cellStyle name="Normal 53 2 5 7" xfId="9123"/>
    <cellStyle name="Normal 53 2 5 8" xfId="9951"/>
    <cellStyle name="Normal 53 2 6" xfId="5923"/>
    <cellStyle name="Normal 53 2 6 2" xfId="6717"/>
    <cellStyle name="Normal 53 2 6 3" xfId="9128"/>
    <cellStyle name="Normal 53 2 7" xfId="5924"/>
    <cellStyle name="Normal 53 2 7 2" xfId="7047"/>
    <cellStyle name="Normal 53 2 7 3" xfId="9129"/>
    <cellStyle name="Normal 53 2 8" xfId="5925"/>
    <cellStyle name="Normal 53 2 8 2" xfId="7378"/>
    <cellStyle name="Normal 53 2 8 3" xfId="9130"/>
    <cellStyle name="Normal 53 2 9" xfId="5926"/>
    <cellStyle name="Normal 53 2 9 2" xfId="7706"/>
    <cellStyle name="Normal 53 2 9 3" xfId="9131"/>
    <cellStyle name="Normal 53 3" xfId="3483"/>
    <cellStyle name="Normal 53 3 10" xfId="9132"/>
    <cellStyle name="Normal 53 3 11" xfId="9952"/>
    <cellStyle name="Normal 53 3 2" xfId="3484"/>
    <cellStyle name="Normal 53 3 2 2" xfId="5927"/>
    <cellStyle name="Normal 53 3 2 2 2" xfId="6817"/>
    <cellStyle name="Normal 53 3 2 2 3" xfId="9134"/>
    <cellStyle name="Normal 53 3 2 3" xfId="5928"/>
    <cellStyle name="Normal 53 3 2 3 2" xfId="7147"/>
    <cellStyle name="Normal 53 3 2 3 3" xfId="9135"/>
    <cellStyle name="Normal 53 3 2 4" xfId="5929"/>
    <cellStyle name="Normal 53 3 2 4 2" xfId="7478"/>
    <cellStyle name="Normal 53 3 2 4 3" xfId="9136"/>
    <cellStyle name="Normal 53 3 2 5" xfId="5930"/>
    <cellStyle name="Normal 53 3 2 5 2" xfId="7806"/>
    <cellStyle name="Normal 53 3 2 5 3" xfId="9137"/>
    <cellStyle name="Normal 53 3 2 6" xfId="6488"/>
    <cellStyle name="Normal 53 3 2 7" xfId="9133"/>
    <cellStyle name="Normal 53 3 2 8" xfId="9953"/>
    <cellStyle name="Normal 53 3 3" xfId="3485"/>
    <cellStyle name="Normal 53 3 3 2" xfId="5931"/>
    <cellStyle name="Normal 53 3 3 2 2" xfId="6898"/>
    <cellStyle name="Normal 53 3 3 2 3" xfId="9139"/>
    <cellStyle name="Normal 53 3 3 3" xfId="5932"/>
    <cellStyle name="Normal 53 3 3 3 2" xfId="7228"/>
    <cellStyle name="Normal 53 3 3 3 3" xfId="9140"/>
    <cellStyle name="Normal 53 3 3 4" xfId="5933"/>
    <cellStyle name="Normal 53 3 3 4 2" xfId="7559"/>
    <cellStyle name="Normal 53 3 3 4 3" xfId="9141"/>
    <cellStyle name="Normal 53 3 3 5" xfId="5934"/>
    <cellStyle name="Normal 53 3 3 5 2" xfId="7887"/>
    <cellStyle name="Normal 53 3 3 5 3" xfId="9142"/>
    <cellStyle name="Normal 53 3 3 6" xfId="6569"/>
    <cellStyle name="Normal 53 3 3 7" xfId="9138"/>
    <cellStyle name="Normal 53 3 3 8" xfId="9954"/>
    <cellStyle name="Normal 53 3 4" xfId="3486"/>
    <cellStyle name="Normal 53 3 4 2" xfId="5935"/>
    <cellStyle name="Normal 53 3 4 2 2" xfId="6979"/>
    <cellStyle name="Normal 53 3 4 2 3" xfId="9144"/>
    <cellStyle name="Normal 53 3 4 3" xfId="5936"/>
    <cellStyle name="Normal 53 3 4 3 2" xfId="7309"/>
    <cellStyle name="Normal 53 3 4 3 3" xfId="9145"/>
    <cellStyle name="Normal 53 3 4 4" xfId="5937"/>
    <cellStyle name="Normal 53 3 4 4 2" xfId="7640"/>
    <cellStyle name="Normal 53 3 4 4 3" xfId="9146"/>
    <cellStyle name="Normal 53 3 4 5" xfId="5938"/>
    <cellStyle name="Normal 53 3 4 5 2" xfId="7968"/>
    <cellStyle name="Normal 53 3 4 5 3" xfId="9147"/>
    <cellStyle name="Normal 53 3 4 6" xfId="6650"/>
    <cellStyle name="Normal 53 3 4 7" xfId="9143"/>
    <cellStyle name="Normal 53 3 4 8" xfId="9955"/>
    <cellStyle name="Normal 53 3 5" xfId="5939"/>
    <cellStyle name="Normal 53 3 5 2" xfId="6736"/>
    <cellStyle name="Normal 53 3 5 3" xfId="9148"/>
    <cellStyle name="Normal 53 3 6" xfId="5940"/>
    <cellStyle name="Normal 53 3 6 2" xfId="7066"/>
    <cellStyle name="Normal 53 3 6 3" xfId="9149"/>
    <cellStyle name="Normal 53 3 7" xfId="5941"/>
    <cellStyle name="Normal 53 3 7 2" xfId="7397"/>
    <cellStyle name="Normal 53 3 7 3" xfId="9150"/>
    <cellStyle name="Normal 53 3 8" xfId="5942"/>
    <cellStyle name="Normal 53 3 8 2" xfId="7725"/>
    <cellStyle name="Normal 53 3 8 3" xfId="9151"/>
    <cellStyle name="Normal 53 3 9" xfId="6407"/>
    <cellStyle name="Normal 53 4" xfId="3487"/>
    <cellStyle name="Normal 53 4 2" xfId="5943"/>
    <cellStyle name="Normal 53 4 2 2" xfId="6777"/>
    <cellStyle name="Normal 53 4 2 3" xfId="9153"/>
    <cellStyle name="Normal 53 4 3" xfId="5944"/>
    <cellStyle name="Normal 53 4 3 2" xfId="7107"/>
    <cellStyle name="Normal 53 4 3 3" xfId="9154"/>
    <cellStyle name="Normal 53 4 4" xfId="5945"/>
    <cellStyle name="Normal 53 4 4 2" xfId="7438"/>
    <cellStyle name="Normal 53 4 4 3" xfId="9155"/>
    <cellStyle name="Normal 53 4 5" xfId="5946"/>
    <cellStyle name="Normal 53 4 5 2" xfId="7766"/>
    <cellStyle name="Normal 53 4 5 3" xfId="9156"/>
    <cellStyle name="Normal 53 4 6" xfId="6448"/>
    <cellStyle name="Normal 53 4 7" xfId="9152"/>
    <cellStyle name="Normal 53 4 8" xfId="9956"/>
    <cellStyle name="Normal 53 5" xfId="3488"/>
    <cellStyle name="Normal 53 5 2" xfId="5947"/>
    <cellStyle name="Normal 53 5 2 2" xfId="6858"/>
    <cellStyle name="Normal 53 5 2 3" xfId="9158"/>
    <cellStyle name="Normal 53 5 3" xfId="5948"/>
    <cellStyle name="Normal 53 5 3 2" xfId="7188"/>
    <cellStyle name="Normal 53 5 3 3" xfId="9159"/>
    <cellStyle name="Normal 53 5 4" xfId="5949"/>
    <cellStyle name="Normal 53 5 4 2" xfId="7519"/>
    <cellStyle name="Normal 53 5 4 3" xfId="9160"/>
    <cellStyle name="Normal 53 5 5" xfId="5950"/>
    <cellStyle name="Normal 53 5 5 2" xfId="7847"/>
    <cellStyle name="Normal 53 5 5 3" xfId="9161"/>
    <cellStyle name="Normal 53 5 6" xfId="6529"/>
    <cellStyle name="Normal 53 5 7" xfId="9157"/>
    <cellStyle name="Normal 53 5 8" xfId="9957"/>
    <cellStyle name="Normal 53 6" xfId="3489"/>
    <cellStyle name="Normal 53 6 2" xfId="5951"/>
    <cellStyle name="Normal 53 6 2 2" xfId="6939"/>
    <cellStyle name="Normal 53 6 2 3" xfId="9163"/>
    <cellStyle name="Normal 53 6 3" xfId="5952"/>
    <cellStyle name="Normal 53 6 3 2" xfId="7269"/>
    <cellStyle name="Normal 53 6 3 3" xfId="9164"/>
    <cellStyle name="Normal 53 6 4" xfId="5953"/>
    <cellStyle name="Normal 53 6 4 2" xfId="7600"/>
    <cellStyle name="Normal 53 6 4 3" xfId="9165"/>
    <cellStyle name="Normal 53 6 5" xfId="5954"/>
    <cellStyle name="Normal 53 6 5 2" xfId="7928"/>
    <cellStyle name="Normal 53 6 5 3" xfId="9166"/>
    <cellStyle name="Normal 53 6 6" xfId="6610"/>
    <cellStyle name="Normal 53 6 7" xfId="9162"/>
    <cellStyle name="Normal 53 6 8" xfId="9958"/>
    <cellStyle name="Normal 53 7" xfId="5955"/>
    <cellStyle name="Normal 53 7 2" xfId="6696"/>
    <cellStyle name="Normal 53 7 3" xfId="9167"/>
    <cellStyle name="Normal 53 8" xfId="5956"/>
    <cellStyle name="Normal 53 8 2" xfId="7026"/>
    <cellStyle name="Normal 53 8 3" xfId="9168"/>
    <cellStyle name="Normal 53 9" xfId="5957"/>
    <cellStyle name="Normal 53 9 2" xfId="7357"/>
    <cellStyle name="Normal 53 9 3" xfId="9169"/>
    <cellStyle name="Normal 54" xfId="3490"/>
    <cellStyle name="Normal 54 10" xfId="5958"/>
    <cellStyle name="Normal 54 10 2" xfId="7686"/>
    <cellStyle name="Normal 54 10 3" xfId="9171"/>
    <cellStyle name="Normal 54 11" xfId="6368"/>
    <cellStyle name="Normal 54 12" xfId="9170"/>
    <cellStyle name="Normal 54 13" xfId="9959"/>
    <cellStyle name="Normal 54 2" xfId="3491"/>
    <cellStyle name="Normal 54 2 10" xfId="6389"/>
    <cellStyle name="Normal 54 2 11" xfId="9172"/>
    <cellStyle name="Normal 54 2 12" xfId="9960"/>
    <cellStyle name="Normal 54 2 2" xfId="3492"/>
    <cellStyle name="Normal 54 2 2 10" xfId="9173"/>
    <cellStyle name="Normal 54 2 2 11" xfId="9961"/>
    <cellStyle name="Normal 54 2 2 2" xfId="3493"/>
    <cellStyle name="Normal 54 2 2 2 2" xfId="5959"/>
    <cellStyle name="Normal 54 2 2 2 2 2" xfId="6839"/>
    <cellStyle name="Normal 54 2 2 2 2 3" xfId="9175"/>
    <cellStyle name="Normal 54 2 2 2 3" xfId="5960"/>
    <cellStyle name="Normal 54 2 2 2 3 2" xfId="7169"/>
    <cellStyle name="Normal 54 2 2 2 3 3" xfId="9176"/>
    <cellStyle name="Normal 54 2 2 2 4" xfId="5961"/>
    <cellStyle name="Normal 54 2 2 2 4 2" xfId="7500"/>
    <cellStyle name="Normal 54 2 2 2 4 3" xfId="9177"/>
    <cellStyle name="Normal 54 2 2 2 5" xfId="5962"/>
    <cellStyle name="Normal 54 2 2 2 5 2" xfId="7828"/>
    <cellStyle name="Normal 54 2 2 2 5 3" xfId="9178"/>
    <cellStyle name="Normal 54 2 2 2 6" xfId="6510"/>
    <cellStyle name="Normal 54 2 2 2 7" xfId="9174"/>
    <cellStyle name="Normal 54 2 2 2 8" xfId="9962"/>
    <cellStyle name="Normal 54 2 2 3" xfId="3494"/>
    <cellStyle name="Normal 54 2 2 3 2" xfId="5963"/>
    <cellStyle name="Normal 54 2 2 3 2 2" xfId="6920"/>
    <cellStyle name="Normal 54 2 2 3 2 3" xfId="9180"/>
    <cellStyle name="Normal 54 2 2 3 3" xfId="5964"/>
    <cellStyle name="Normal 54 2 2 3 3 2" xfId="7250"/>
    <cellStyle name="Normal 54 2 2 3 3 3" xfId="9181"/>
    <cellStyle name="Normal 54 2 2 3 4" xfId="5965"/>
    <cellStyle name="Normal 54 2 2 3 4 2" xfId="7581"/>
    <cellStyle name="Normal 54 2 2 3 4 3" xfId="9182"/>
    <cellStyle name="Normal 54 2 2 3 5" xfId="5966"/>
    <cellStyle name="Normal 54 2 2 3 5 2" xfId="7909"/>
    <cellStyle name="Normal 54 2 2 3 5 3" xfId="9183"/>
    <cellStyle name="Normal 54 2 2 3 6" xfId="6591"/>
    <cellStyle name="Normal 54 2 2 3 7" xfId="9179"/>
    <cellStyle name="Normal 54 2 2 3 8" xfId="9963"/>
    <cellStyle name="Normal 54 2 2 4" xfId="3495"/>
    <cellStyle name="Normal 54 2 2 4 2" xfId="5967"/>
    <cellStyle name="Normal 54 2 2 4 2 2" xfId="7001"/>
    <cellStyle name="Normal 54 2 2 4 2 3" xfId="9185"/>
    <cellStyle name="Normal 54 2 2 4 3" xfId="5968"/>
    <cellStyle name="Normal 54 2 2 4 3 2" xfId="7331"/>
    <cellStyle name="Normal 54 2 2 4 3 3" xfId="9186"/>
    <cellStyle name="Normal 54 2 2 4 4" xfId="5969"/>
    <cellStyle name="Normal 54 2 2 4 4 2" xfId="7662"/>
    <cellStyle name="Normal 54 2 2 4 4 3" xfId="9187"/>
    <cellStyle name="Normal 54 2 2 4 5" xfId="5970"/>
    <cellStyle name="Normal 54 2 2 4 5 2" xfId="7990"/>
    <cellStyle name="Normal 54 2 2 4 5 3" xfId="9188"/>
    <cellStyle name="Normal 54 2 2 4 6" xfId="6672"/>
    <cellStyle name="Normal 54 2 2 4 7" xfId="9184"/>
    <cellStyle name="Normal 54 2 2 4 8" xfId="9964"/>
    <cellStyle name="Normal 54 2 2 5" xfId="5971"/>
    <cellStyle name="Normal 54 2 2 5 2" xfId="6758"/>
    <cellStyle name="Normal 54 2 2 5 3" xfId="9189"/>
    <cellStyle name="Normal 54 2 2 6" xfId="5972"/>
    <cellStyle name="Normal 54 2 2 6 2" xfId="7088"/>
    <cellStyle name="Normal 54 2 2 6 3" xfId="9190"/>
    <cellStyle name="Normal 54 2 2 7" xfId="5973"/>
    <cellStyle name="Normal 54 2 2 7 2" xfId="7419"/>
    <cellStyle name="Normal 54 2 2 7 3" xfId="9191"/>
    <cellStyle name="Normal 54 2 2 8" xfId="5974"/>
    <cellStyle name="Normal 54 2 2 8 2" xfId="7747"/>
    <cellStyle name="Normal 54 2 2 8 3" xfId="9192"/>
    <cellStyle name="Normal 54 2 2 9" xfId="6429"/>
    <cellStyle name="Normal 54 2 3" xfId="3496"/>
    <cellStyle name="Normal 54 2 3 2" xfId="5975"/>
    <cellStyle name="Normal 54 2 3 2 2" xfId="6799"/>
    <cellStyle name="Normal 54 2 3 2 3" xfId="9194"/>
    <cellStyle name="Normal 54 2 3 3" xfId="5976"/>
    <cellStyle name="Normal 54 2 3 3 2" xfId="7129"/>
    <cellStyle name="Normal 54 2 3 3 3" xfId="9195"/>
    <cellStyle name="Normal 54 2 3 4" xfId="5977"/>
    <cellStyle name="Normal 54 2 3 4 2" xfId="7460"/>
    <cellStyle name="Normal 54 2 3 4 3" xfId="9196"/>
    <cellStyle name="Normal 54 2 3 5" xfId="5978"/>
    <cellStyle name="Normal 54 2 3 5 2" xfId="7788"/>
    <cellStyle name="Normal 54 2 3 5 3" xfId="9197"/>
    <cellStyle name="Normal 54 2 3 6" xfId="6470"/>
    <cellStyle name="Normal 54 2 3 7" xfId="9193"/>
    <cellStyle name="Normal 54 2 3 8" xfId="9965"/>
    <cellStyle name="Normal 54 2 4" xfId="3497"/>
    <cellStyle name="Normal 54 2 4 2" xfId="5979"/>
    <cellStyle name="Normal 54 2 4 2 2" xfId="6880"/>
    <cellStyle name="Normal 54 2 4 2 3" xfId="9199"/>
    <cellStyle name="Normal 54 2 4 3" xfId="5980"/>
    <cellStyle name="Normal 54 2 4 3 2" xfId="7210"/>
    <cellStyle name="Normal 54 2 4 3 3" xfId="9200"/>
    <cellStyle name="Normal 54 2 4 4" xfId="5981"/>
    <cellStyle name="Normal 54 2 4 4 2" xfId="7541"/>
    <cellStyle name="Normal 54 2 4 4 3" xfId="9201"/>
    <cellStyle name="Normal 54 2 4 5" xfId="5982"/>
    <cellStyle name="Normal 54 2 4 5 2" xfId="7869"/>
    <cellStyle name="Normal 54 2 4 5 3" xfId="9202"/>
    <cellStyle name="Normal 54 2 4 6" xfId="6551"/>
    <cellStyle name="Normal 54 2 4 7" xfId="9198"/>
    <cellStyle name="Normal 54 2 4 8" xfId="9966"/>
    <cellStyle name="Normal 54 2 5" xfId="3498"/>
    <cellStyle name="Normal 54 2 5 2" xfId="5983"/>
    <cellStyle name="Normal 54 2 5 2 2" xfId="6961"/>
    <cellStyle name="Normal 54 2 5 2 3" xfId="9204"/>
    <cellStyle name="Normal 54 2 5 3" xfId="5984"/>
    <cellStyle name="Normal 54 2 5 3 2" xfId="7291"/>
    <cellStyle name="Normal 54 2 5 3 3" xfId="9205"/>
    <cellStyle name="Normal 54 2 5 4" xfId="5985"/>
    <cellStyle name="Normal 54 2 5 4 2" xfId="7622"/>
    <cellStyle name="Normal 54 2 5 4 3" xfId="9206"/>
    <cellStyle name="Normal 54 2 5 5" xfId="5986"/>
    <cellStyle name="Normal 54 2 5 5 2" xfId="7950"/>
    <cellStyle name="Normal 54 2 5 5 3" xfId="9207"/>
    <cellStyle name="Normal 54 2 5 6" xfId="6632"/>
    <cellStyle name="Normal 54 2 5 7" xfId="9203"/>
    <cellStyle name="Normal 54 2 5 8" xfId="9967"/>
    <cellStyle name="Normal 54 2 6" xfId="5987"/>
    <cellStyle name="Normal 54 2 6 2" xfId="6718"/>
    <cellStyle name="Normal 54 2 6 3" xfId="9208"/>
    <cellStyle name="Normal 54 2 7" xfId="5988"/>
    <cellStyle name="Normal 54 2 7 2" xfId="7048"/>
    <cellStyle name="Normal 54 2 7 3" xfId="9209"/>
    <cellStyle name="Normal 54 2 8" xfId="5989"/>
    <cellStyle name="Normal 54 2 8 2" xfId="7379"/>
    <cellStyle name="Normal 54 2 8 3" xfId="9210"/>
    <cellStyle name="Normal 54 2 9" xfId="5990"/>
    <cellStyle name="Normal 54 2 9 2" xfId="7707"/>
    <cellStyle name="Normal 54 2 9 3" xfId="9211"/>
    <cellStyle name="Normal 54 3" xfId="3499"/>
    <cellStyle name="Normal 54 3 10" xfId="9212"/>
    <cellStyle name="Normal 54 3 11" xfId="9968"/>
    <cellStyle name="Normal 54 3 2" xfId="3500"/>
    <cellStyle name="Normal 54 3 2 2" xfId="5991"/>
    <cellStyle name="Normal 54 3 2 2 2" xfId="6818"/>
    <cellStyle name="Normal 54 3 2 2 3" xfId="9214"/>
    <cellStyle name="Normal 54 3 2 3" xfId="5992"/>
    <cellStyle name="Normal 54 3 2 3 2" xfId="7148"/>
    <cellStyle name="Normal 54 3 2 3 3" xfId="9215"/>
    <cellStyle name="Normal 54 3 2 4" xfId="5993"/>
    <cellStyle name="Normal 54 3 2 4 2" xfId="7479"/>
    <cellStyle name="Normal 54 3 2 4 3" xfId="9216"/>
    <cellStyle name="Normal 54 3 2 5" xfId="5994"/>
    <cellStyle name="Normal 54 3 2 5 2" xfId="7807"/>
    <cellStyle name="Normal 54 3 2 5 3" xfId="9217"/>
    <cellStyle name="Normal 54 3 2 6" xfId="6489"/>
    <cellStyle name="Normal 54 3 2 7" xfId="9213"/>
    <cellStyle name="Normal 54 3 2 8" xfId="9969"/>
    <cellStyle name="Normal 54 3 3" xfId="3501"/>
    <cellStyle name="Normal 54 3 3 2" xfId="5995"/>
    <cellStyle name="Normal 54 3 3 2 2" xfId="6899"/>
    <cellStyle name="Normal 54 3 3 2 3" xfId="9219"/>
    <cellStyle name="Normal 54 3 3 3" xfId="5996"/>
    <cellStyle name="Normal 54 3 3 3 2" xfId="7229"/>
    <cellStyle name="Normal 54 3 3 3 3" xfId="9220"/>
    <cellStyle name="Normal 54 3 3 4" xfId="5997"/>
    <cellStyle name="Normal 54 3 3 4 2" xfId="7560"/>
    <cellStyle name="Normal 54 3 3 4 3" xfId="9221"/>
    <cellStyle name="Normal 54 3 3 5" xfId="5998"/>
    <cellStyle name="Normal 54 3 3 5 2" xfId="7888"/>
    <cellStyle name="Normal 54 3 3 5 3" xfId="9222"/>
    <cellStyle name="Normal 54 3 3 6" xfId="6570"/>
    <cellStyle name="Normal 54 3 3 7" xfId="9218"/>
    <cellStyle name="Normal 54 3 3 8" xfId="9970"/>
    <cellStyle name="Normal 54 3 4" xfId="3502"/>
    <cellStyle name="Normal 54 3 4 2" xfId="5999"/>
    <cellStyle name="Normal 54 3 4 2 2" xfId="6980"/>
    <cellStyle name="Normal 54 3 4 2 3" xfId="9224"/>
    <cellStyle name="Normal 54 3 4 3" xfId="6000"/>
    <cellStyle name="Normal 54 3 4 3 2" xfId="7310"/>
    <cellStyle name="Normal 54 3 4 3 3" xfId="9225"/>
    <cellStyle name="Normal 54 3 4 4" xfId="6001"/>
    <cellStyle name="Normal 54 3 4 4 2" xfId="7641"/>
    <cellStyle name="Normal 54 3 4 4 3" xfId="9226"/>
    <cellStyle name="Normal 54 3 4 5" xfId="6002"/>
    <cellStyle name="Normal 54 3 4 5 2" xfId="7969"/>
    <cellStyle name="Normal 54 3 4 5 3" xfId="9227"/>
    <cellStyle name="Normal 54 3 4 6" xfId="6651"/>
    <cellStyle name="Normal 54 3 4 7" xfId="9223"/>
    <cellStyle name="Normal 54 3 4 8" xfId="9971"/>
    <cellStyle name="Normal 54 3 5" xfId="6003"/>
    <cellStyle name="Normal 54 3 5 2" xfId="6737"/>
    <cellStyle name="Normal 54 3 5 3" xfId="9228"/>
    <cellStyle name="Normal 54 3 6" xfId="6004"/>
    <cellStyle name="Normal 54 3 6 2" xfId="7067"/>
    <cellStyle name="Normal 54 3 6 3" xfId="9229"/>
    <cellStyle name="Normal 54 3 7" xfId="6005"/>
    <cellStyle name="Normal 54 3 7 2" xfId="7398"/>
    <cellStyle name="Normal 54 3 7 3" xfId="9230"/>
    <cellStyle name="Normal 54 3 8" xfId="6006"/>
    <cellStyle name="Normal 54 3 8 2" xfId="7726"/>
    <cellStyle name="Normal 54 3 8 3" xfId="9231"/>
    <cellStyle name="Normal 54 3 9" xfId="6408"/>
    <cellStyle name="Normal 54 4" xfId="3503"/>
    <cellStyle name="Normal 54 4 2" xfId="6007"/>
    <cellStyle name="Normal 54 4 2 2" xfId="6778"/>
    <cellStyle name="Normal 54 4 2 3" xfId="9233"/>
    <cellStyle name="Normal 54 4 3" xfId="6008"/>
    <cellStyle name="Normal 54 4 3 2" xfId="7108"/>
    <cellStyle name="Normal 54 4 3 3" xfId="9234"/>
    <cellStyle name="Normal 54 4 4" xfId="6009"/>
    <cellStyle name="Normal 54 4 4 2" xfId="7439"/>
    <cellStyle name="Normal 54 4 4 3" xfId="9235"/>
    <cellStyle name="Normal 54 4 5" xfId="6010"/>
    <cellStyle name="Normal 54 4 5 2" xfId="7767"/>
    <cellStyle name="Normal 54 4 5 3" xfId="9236"/>
    <cellStyle name="Normal 54 4 6" xfId="6449"/>
    <cellStyle name="Normal 54 4 7" xfId="9232"/>
    <cellStyle name="Normal 54 4 8" xfId="9972"/>
    <cellStyle name="Normal 54 5" xfId="3504"/>
    <cellStyle name="Normal 54 5 2" xfId="6011"/>
    <cellStyle name="Normal 54 5 2 2" xfId="6859"/>
    <cellStyle name="Normal 54 5 2 3" xfId="9238"/>
    <cellStyle name="Normal 54 5 3" xfId="6012"/>
    <cellStyle name="Normal 54 5 3 2" xfId="7189"/>
    <cellStyle name="Normal 54 5 3 3" xfId="9239"/>
    <cellStyle name="Normal 54 5 4" xfId="6013"/>
    <cellStyle name="Normal 54 5 4 2" xfId="7520"/>
    <cellStyle name="Normal 54 5 4 3" xfId="9240"/>
    <cellStyle name="Normal 54 5 5" xfId="6014"/>
    <cellStyle name="Normal 54 5 5 2" xfId="7848"/>
    <cellStyle name="Normal 54 5 5 3" xfId="9241"/>
    <cellStyle name="Normal 54 5 6" xfId="6530"/>
    <cellStyle name="Normal 54 5 7" xfId="9237"/>
    <cellStyle name="Normal 54 5 8" xfId="9973"/>
    <cellStyle name="Normal 54 6" xfId="3505"/>
    <cellStyle name="Normal 54 6 2" xfId="6015"/>
    <cellStyle name="Normal 54 6 2 2" xfId="6940"/>
    <cellStyle name="Normal 54 6 2 3" xfId="9243"/>
    <cellStyle name="Normal 54 6 3" xfId="6016"/>
    <cellStyle name="Normal 54 6 3 2" xfId="7270"/>
    <cellStyle name="Normal 54 6 3 3" xfId="9244"/>
    <cellStyle name="Normal 54 6 4" xfId="6017"/>
    <cellStyle name="Normal 54 6 4 2" xfId="7601"/>
    <cellStyle name="Normal 54 6 4 3" xfId="9245"/>
    <cellStyle name="Normal 54 6 5" xfId="6018"/>
    <cellStyle name="Normal 54 6 5 2" xfId="7929"/>
    <cellStyle name="Normal 54 6 5 3" xfId="9246"/>
    <cellStyle name="Normal 54 6 6" xfId="6611"/>
    <cellStyle name="Normal 54 6 7" xfId="9242"/>
    <cellStyle name="Normal 54 6 8" xfId="9974"/>
    <cellStyle name="Normal 54 7" xfId="6019"/>
    <cellStyle name="Normal 54 7 2" xfId="6697"/>
    <cellStyle name="Normal 54 7 3" xfId="9247"/>
    <cellStyle name="Normal 54 8" xfId="6020"/>
    <cellStyle name="Normal 54 8 2" xfId="7027"/>
    <cellStyle name="Normal 54 8 3" xfId="9248"/>
    <cellStyle name="Normal 54 9" xfId="6021"/>
    <cellStyle name="Normal 54 9 2" xfId="7358"/>
    <cellStyle name="Normal 54 9 3" xfId="9249"/>
    <cellStyle name="Normal 55" xfId="3506"/>
    <cellStyle name="Normal 55 10" xfId="6022"/>
    <cellStyle name="Normal 55 10 2" xfId="7687"/>
    <cellStyle name="Normal 55 10 3" xfId="9251"/>
    <cellStyle name="Normal 55 11" xfId="6369"/>
    <cellStyle name="Normal 55 12" xfId="9250"/>
    <cellStyle name="Normal 55 13" xfId="9975"/>
    <cellStyle name="Normal 55 2" xfId="3507"/>
    <cellStyle name="Normal 55 2 10" xfId="6390"/>
    <cellStyle name="Normal 55 2 11" xfId="9252"/>
    <cellStyle name="Normal 55 2 12" xfId="9976"/>
    <cellStyle name="Normal 55 2 2" xfId="3508"/>
    <cellStyle name="Normal 55 2 2 10" xfId="9253"/>
    <cellStyle name="Normal 55 2 2 11" xfId="9977"/>
    <cellStyle name="Normal 55 2 2 2" xfId="3509"/>
    <cellStyle name="Normal 55 2 2 2 2" xfId="6023"/>
    <cellStyle name="Normal 55 2 2 2 2 2" xfId="6840"/>
    <cellStyle name="Normal 55 2 2 2 2 3" xfId="9255"/>
    <cellStyle name="Normal 55 2 2 2 3" xfId="6024"/>
    <cellStyle name="Normal 55 2 2 2 3 2" xfId="7170"/>
    <cellStyle name="Normal 55 2 2 2 3 3" xfId="9256"/>
    <cellStyle name="Normal 55 2 2 2 4" xfId="6025"/>
    <cellStyle name="Normal 55 2 2 2 4 2" xfId="7501"/>
    <cellStyle name="Normal 55 2 2 2 4 3" xfId="9257"/>
    <cellStyle name="Normal 55 2 2 2 5" xfId="6026"/>
    <cellStyle name="Normal 55 2 2 2 5 2" xfId="7829"/>
    <cellStyle name="Normal 55 2 2 2 5 3" xfId="9258"/>
    <cellStyle name="Normal 55 2 2 2 6" xfId="6511"/>
    <cellStyle name="Normal 55 2 2 2 7" xfId="9254"/>
    <cellStyle name="Normal 55 2 2 2 8" xfId="9978"/>
    <cellStyle name="Normal 55 2 2 3" xfId="3510"/>
    <cellStyle name="Normal 55 2 2 3 2" xfId="6027"/>
    <cellStyle name="Normal 55 2 2 3 2 2" xfId="6921"/>
    <cellStyle name="Normal 55 2 2 3 2 3" xfId="9260"/>
    <cellStyle name="Normal 55 2 2 3 3" xfId="6028"/>
    <cellStyle name="Normal 55 2 2 3 3 2" xfId="7251"/>
    <cellStyle name="Normal 55 2 2 3 3 3" xfId="9261"/>
    <cellStyle name="Normal 55 2 2 3 4" xfId="6029"/>
    <cellStyle name="Normal 55 2 2 3 4 2" xfId="7582"/>
    <cellStyle name="Normal 55 2 2 3 4 3" xfId="9262"/>
    <cellStyle name="Normal 55 2 2 3 5" xfId="6030"/>
    <cellStyle name="Normal 55 2 2 3 5 2" xfId="7910"/>
    <cellStyle name="Normal 55 2 2 3 5 3" xfId="9263"/>
    <cellStyle name="Normal 55 2 2 3 6" xfId="6592"/>
    <cellStyle name="Normal 55 2 2 3 7" xfId="9259"/>
    <cellStyle name="Normal 55 2 2 3 8" xfId="9979"/>
    <cellStyle name="Normal 55 2 2 4" xfId="3511"/>
    <cellStyle name="Normal 55 2 2 4 2" xfId="6031"/>
    <cellStyle name="Normal 55 2 2 4 2 2" xfId="7002"/>
    <cellStyle name="Normal 55 2 2 4 2 3" xfId="9265"/>
    <cellStyle name="Normal 55 2 2 4 3" xfId="6032"/>
    <cellStyle name="Normal 55 2 2 4 3 2" xfId="7332"/>
    <cellStyle name="Normal 55 2 2 4 3 3" xfId="9266"/>
    <cellStyle name="Normal 55 2 2 4 4" xfId="6033"/>
    <cellStyle name="Normal 55 2 2 4 4 2" xfId="7663"/>
    <cellStyle name="Normal 55 2 2 4 4 3" xfId="9267"/>
    <cellStyle name="Normal 55 2 2 4 5" xfId="6034"/>
    <cellStyle name="Normal 55 2 2 4 5 2" xfId="7991"/>
    <cellStyle name="Normal 55 2 2 4 5 3" xfId="9268"/>
    <cellStyle name="Normal 55 2 2 4 6" xfId="6673"/>
    <cellStyle name="Normal 55 2 2 4 7" xfId="9264"/>
    <cellStyle name="Normal 55 2 2 4 8" xfId="9980"/>
    <cellStyle name="Normal 55 2 2 5" xfId="6035"/>
    <cellStyle name="Normal 55 2 2 5 2" xfId="6759"/>
    <cellStyle name="Normal 55 2 2 5 3" xfId="9269"/>
    <cellStyle name="Normal 55 2 2 6" xfId="6036"/>
    <cellStyle name="Normal 55 2 2 6 2" xfId="7089"/>
    <cellStyle name="Normal 55 2 2 6 3" xfId="9270"/>
    <cellStyle name="Normal 55 2 2 7" xfId="6037"/>
    <cellStyle name="Normal 55 2 2 7 2" xfId="7420"/>
    <cellStyle name="Normal 55 2 2 7 3" xfId="9271"/>
    <cellStyle name="Normal 55 2 2 8" xfId="6038"/>
    <cellStyle name="Normal 55 2 2 8 2" xfId="7748"/>
    <cellStyle name="Normal 55 2 2 8 3" xfId="9272"/>
    <cellStyle name="Normal 55 2 2 9" xfId="6430"/>
    <cellStyle name="Normal 55 2 3" xfId="3512"/>
    <cellStyle name="Normal 55 2 3 2" xfId="6039"/>
    <cellStyle name="Normal 55 2 3 2 2" xfId="6800"/>
    <cellStyle name="Normal 55 2 3 2 3" xfId="9274"/>
    <cellStyle name="Normal 55 2 3 3" xfId="6040"/>
    <cellStyle name="Normal 55 2 3 3 2" xfId="7130"/>
    <cellStyle name="Normal 55 2 3 3 3" xfId="9275"/>
    <cellStyle name="Normal 55 2 3 4" xfId="6041"/>
    <cellStyle name="Normal 55 2 3 4 2" xfId="7461"/>
    <cellStyle name="Normal 55 2 3 4 3" xfId="9276"/>
    <cellStyle name="Normal 55 2 3 5" xfId="6042"/>
    <cellStyle name="Normal 55 2 3 5 2" xfId="7789"/>
    <cellStyle name="Normal 55 2 3 5 3" xfId="9277"/>
    <cellStyle name="Normal 55 2 3 6" xfId="6471"/>
    <cellStyle name="Normal 55 2 3 7" xfId="9273"/>
    <cellStyle name="Normal 55 2 3 8" xfId="9981"/>
    <cellStyle name="Normal 55 2 4" xfId="3513"/>
    <cellStyle name="Normal 55 2 4 2" xfId="6043"/>
    <cellStyle name="Normal 55 2 4 2 2" xfId="6881"/>
    <cellStyle name="Normal 55 2 4 2 3" xfId="9279"/>
    <cellStyle name="Normal 55 2 4 3" xfId="6044"/>
    <cellStyle name="Normal 55 2 4 3 2" xfId="7211"/>
    <cellStyle name="Normal 55 2 4 3 3" xfId="9280"/>
    <cellStyle name="Normal 55 2 4 4" xfId="6045"/>
    <cellStyle name="Normal 55 2 4 4 2" xfId="7542"/>
    <cellStyle name="Normal 55 2 4 4 3" xfId="9281"/>
    <cellStyle name="Normal 55 2 4 5" xfId="6046"/>
    <cellStyle name="Normal 55 2 4 5 2" xfId="7870"/>
    <cellStyle name="Normal 55 2 4 5 3" xfId="9282"/>
    <cellStyle name="Normal 55 2 4 6" xfId="6552"/>
    <cellStyle name="Normal 55 2 4 7" xfId="9278"/>
    <cellStyle name="Normal 55 2 4 8" xfId="9982"/>
    <cellStyle name="Normal 55 2 5" xfId="3514"/>
    <cellStyle name="Normal 55 2 5 2" xfId="6047"/>
    <cellStyle name="Normal 55 2 5 2 2" xfId="6962"/>
    <cellStyle name="Normal 55 2 5 2 3" xfId="9284"/>
    <cellStyle name="Normal 55 2 5 3" xfId="6048"/>
    <cellStyle name="Normal 55 2 5 3 2" xfId="7292"/>
    <cellStyle name="Normal 55 2 5 3 3" xfId="9285"/>
    <cellStyle name="Normal 55 2 5 4" xfId="6049"/>
    <cellStyle name="Normal 55 2 5 4 2" xfId="7623"/>
    <cellStyle name="Normal 55 2 5 4 3" xfId="9286"/>
    <cellStyle name="Normal 55 2 5 5" xfId="6050"/>
    <cellStyle name="Normal 55 2 5 5 2" xfId="7951"/>
    <cellStyle name="Normal 55 2 5 5 3" xfId="9287"/>
    <cellStyle name="Normal 55 2 5 6" xfId="6633"/>
    <cellStyle name="Normal 55 2 5 7" xfId="9283"/>
    <cellStyle name="Normal 55 2 5 8" xfId="9983"/>
    <cellStyle name="Normal 55 2 6" xfId="6051"/>
    <cellStyle name="Normal 55 2 6 2" xfId="6719"/>
    <cellStyle name="Normal 55 2 6 3" xfId="9288"/>
    <cellStyle name="Normal 55 2 7" xfId="6052"/>
    <cellStyle name="Normal 55 2 7 2" xfId="7049"/>
    <cellStyle name="Normal 55 2 7 3" xfId="9289"/>
    <cellStyle name="Normal 55 2 8" xfId="6053"/>
    <cellStyle name="Normal 55 2 8 2" xfId="7380"/>
    <cellStyle name="Normal 55 2 8 3" xfId="9290"/>
    <cellStyle name="Normal 55 2 9" xfId="6054"/>
    <cellStyle name="Normal 55 2 9 2" xfId="7708"/>
    <cellStyle name="Normal 55 2 9 3" xfId="9291"/>
    <cellStyle name="Normal 55 3" xfId="3515"/>
    <cellStyle name="Normal 55 3 10" xfId="9292"/>
    <cellStyle name="Normal 55 3 11" xfId="9984"/>
    <cellStyle name="Normal 55 3 2" xfId="3516"/>
    <cellStyle name="Normal 55 3 2 2" xfId="6055"/>
    <cellStyle name="Normal 55 3 2 2 2" xfId="6819"/>
    <cellStyle name="Normal 55 3 2 2 3" xfId="9294"/>
    <cellStyle name="Normal 55 3 2 3" xfId="6056"/>
    <cellStyle name="Normal 55 3 2 3 2" xfId="7149"/>
    <cellStyle name="Normal 55 3 2 3 3" xfId="9295"/>
    <cellStyle name="Normal 55 3 2 4" xfId="6057"/>
    <cellStyle name="Normal 55 3 2 4 2" xfId="7480"/>
    <cellStyle name="Normal 55 3 2 4 3" xfId="9296"/>
    <cellStyle name="Normal 55 3 2 5" xfId="6058"/>
    <cellStyle name="Normal 55 3 2 5 2" xfId="7808"/>
    <cellStyle name="Normal 55 3 2 5 3" xfId="9297"/>
    <cellStyle name="Normal 55 3 2 6" xfId="6490"/>
    <cellStyle name="Normal 55 3 2 7" xfId="9293"/>
    <cellStyle name="Normal 55 3 2 8" xfId="9985"/>
    <cellStyle name="Normal 55 3 3" xfId="3517"/>
    <cellStyle name="Normal 55 3 3 2" xfId="6059"/>
    <cellStyle name="Normal 55 3 3 2 2" xfId="6900"/>
    <cellStyle name="Normal 55 3 3 2 3" xfId="9299"/>
    <cellStyle name="Normal 55 3 3 3" xfId="6060"/>
    <cellStyle name="Normal 55 3 3 3 2" xfId="7230"/>
    <cellStyle name="Normal 55 3 3 3 3" xfId="9300"/>
    <cellStyle name="Normal 55 3 3 4" xfId="6061"/>
    <cellStyle name="Normal 55 3 3 4 2" xfId="7561"/>
    <cellStyle name="Normal 55 3 3 4 3" xfId="9301"/>
    <cellStyle name="Normal 55 3 3 5" xfId="6062"/>
    <cellStyle name="Normal 55 3 3 5 2" xfId="7889"/>
    <cellStyle name="Normal 55 3 3 5 3" xfId="9302"/>
    <cellStyle name="Normal 55 3 3 6" xfId="6571"/>
    <cellStyle name="Normal 55 3 3 7" xfId="9298"/>
    <cellStyle name="Normal 55 3 3 8" xfId="9986"/>
    <cellStyle name="Normal 55 3 4" xfId="3518"/>
    <cellStyle name="Normal 55 3 4 2" xfId="6063"/>
    <cellStyle name="Normal 55 3 4 2 2" xfId="6981"/>
    <cellStyle name="Normal 55 3 4 2 3" xfId="9304"/>
    <cellStyle name="Normal 55 3 4 3" xfId="6064"/>
    <cellStyle name="Normal 55 3 4 3 2" xfId="7311"/>
    <cellStyle name="Normal 55 3 4 3 3" xfId="9305"/>
    <cellStyle name="Normal 55 3 4 4" xfId="6065"/>
    <cellStyle name="Normal 55 3 4 4 2" xfId="7642"/>
    <cellStyle name="Normal 55 3 4 4 3" xfId="9306"/>
    <cellStyle name="Normal 55 3 4 5" xfId="6066"/>
    <cellStyle name="Normal 55 3 4 5 2" xfId="7970"/>
    <cellStyle name="Normal 55 3 4 5 3" xfId="9307"/>
    <cellStyle name="Normal 55 3 4 6" xfId="6652"/>
    <cellStyle name="Normal 55 3 4 7" xfId="9303"/>
    <cellStyle name="Normal 55 3 4 8" xfId="9987"/>
    <cellStyle name="Normal 55 3 5" xfId="6067"/>
    <cellStyle name="Normal 55 3 5 2" xfId="6738"/>
    <cellStyle name="Normal 55 3 5 3" xfId="9308"/>
    <cellStyle name="Normal 55 3 6" xfId="6068"/>
    <cellStyle name="Normal 55 3 6 2" xfId="7068"/>
    <cellStyle name="Normal 55 3 6 3" xfId="9309"/>
    <cellStyle name="Normal 55 3 7" xfId="6069"/>
    <cellStyle name="Normal 55 3 7 2" xfId="7399"/>
    <cellStyle name="Normal 55 3 7 3" xfId="9310"/>
    <cellStyle name="Normal 55 3 8" xfId="6070"/>
    <cellStyle name="Normal 55 3 8 2" xfId="7727"/>
    <cellStyle name="Normal 55 3 8 3" xfId="9311"/>
    <cellStyle name="Normal 55 3 9" xfId="6409"/>
    <cellStyle name="Normal 55 4" xfId="3519"/>
    <cellStyle name="Normal 55 4 2" xfId="6071"/>
    <cellStyle name="Normal 55 4 2 2" xfId="6779"/>
    <cellStyle name="Normal 55 4 2 3" xfId="9313"/>
    <cellStyle name="Normal 55 4 3" xfId="6072"/>
    <cellStyle name="Normal 55 4 3 2" xfId="7109"/>
    <cellStyle name="Normal 55 4 3 3" xfId="9314"/>
    <cellStyle name="Normal 55 4 4" xfId="6073"/>
    <cellStyle name="Normal 55 4 4 2" xfId="7440"/>
    <cellStyle name="Normal 55 4 4 3" xfId="9315"/>
    <cellStyle name="Normal 55 4 5" xfId="6074"/>
    <cellStyle name="Normal 55 4 5 2" xfId="7768"/>
    <cellStyle name="Normal 55 4 5 3" xfId="9316"/>
    <cellStyle name="Normal 55 4 6" xfId="6450"/>
    <cellStyle name="Normal 55 4 7" xfId="9312"/>
    <cellStyle name="Normal 55 4 8" xfId="9988"/>
    <cellStyle name="Normal 55 5" xfId="3520"/>
    <cellStyle name="Normal 55 5 2" xfId="6075"/>
    <cellStyle name="Normal 55 5 2 2" xfId="6860"/>
    <cellStyle name="Normal 55 5 2 3" xfId="9318"/>
    <cellStyle name="Normal 55 5 3" xfId="6076"/>
    <cellStyle name="Normal 55 5 3 2" xfId="7190"/>
    <cellStyle name="Normal 55 5 3 3" xfId="9319"/>
    <cellStyle name="Normal 55 5 4" xfId="6077"/>
    <cellStyle name="Normal 55 5 4 2" xfId="7521"/>
    <cellStyle name="Normal 55 5 4 3" xfId="9320"/>
    <cellStyle name="Normal 55 5 5" xfId="6078"/>
    <cellStyle name="Normal 55 5 5 2" xfId="7849"/>
    <cellStyle name="Normal 55 5 5 3" xfId="9321"/>
    <cellStyle name="Normal 55 5 6" xfId="6531"/>
    <cellStyle name="Normal 55 5 7" xfId="9317"/>
    <cellStyle name="Normal 55 5 8" xfId="9989"/>
    <cellStyle name="Normal 55 6" xfId="3521"/>
    <cellStyle name="Normal 55 6 2" xfId="6079"/>
    <cellStyle name="Normal 55 6 2 2" xfId="6941"/>
    <cellStyle name="Normal 55 6 2 3" xfId="9323"/>
    <cellStyle name="Normal 55 6 3" xfId="6080"/>
    <cellStyle name="Normal 55 6 3 2" xfId="7271"/>
    <cellStyle name="Normal 55 6 3 3" xfId="9324"/>
    <cellStyle name="Normal 55 6 4" xfId="6081"/>
    <cellStyle name="Normal 55 6 4 2" xfId="7602"/>
    <cellStyle name="Normal 55 6 4 3" xfId="9325"/>
    <cellStyle name="Normal 55 6 5" xfId="6082"/>
    <cellStyle name="Normal 55 6 5 2" xfId="7930"/>
    <cellStyle name="Normal 55 6 5 3" xfId="9326"/>
    <cellStyle name="Normal 55 6 6" xfId="6612"/>
    <cellStyle name="Normal 55 6 7" xfId="9322"/>
    <cellStyle name="Normal 55 6 8" xfId="9990"/>
    <cellStyle name="Normal 55 7" xfId="6083"/>
    <cellStyle name="Normal 55 7 2" xfId="6698"/>
    <cellStyle name="Normal 55 7 3" xfId="9327"/>
    <cellStyle name="Normal 55 8" xfId="6084"/>
    <cellStyle name="Normal 55 8 2" xfId="7028"/>
    <cellStyle name="Normal 55 8 3" xfId="9328"/>
    <cellStyle name="Normal 55 9" xfId="6085"/>
    <cellStyle name="Normal 55 9 2" xfId="7359"/>
    <cellStyle name="Normal 55 9 3" xfId="9329"/>
    <cellStyle name="Normal 56" xfId="3522"/>
    <cellStyle name="Normal 57" xfId="3523"/>
    <cellStyle name="Normal 57 10" xfId="6086"/>
    <cellStyle name="Normal 57 10 2" xfId="7688"/>
    <cellStyle name="Normal 57 10 3" xfId="9331"/>
    <cellStyle name="Normal 57 11" xfId="6370"/>
    <cellStyle name="Normal 57 12" xfId="9330"/>
    <cellStyle name="Normal 57 13" xfId="9991"/>
    <cellStyle name="Normal 57 2" xfId="3524"/>
    <cellStyle name="Normal 57 2 10" xfId="6391"/>
    <cellStyle name="Normal 57 2 11" xfId="9332"/>
    <cellStyle name="Normal 57 2 12" xfId="9992"/>
    <cellStyle name="Normal 57 2 2" xfId="3525"/>
    <cellStyle name="Normal 57 2 2 10" xfId="9333"/>
    <cellStyle name="Normal 57 2 2 11" xfId="9993"/>
    <cellStyle name="Normal 57 2 2 2" xfId="3526"/>
    <cellStyle name="Normal 57 2 2 2 2" xfId="6087"/>
    <cellStyle name="Normal 57 2 2 2 2 2" xfId="6841"/>
    <cellStyle name="Normal 57 2 2 2 2 3" xfId="9335"/>
    <cellStyle name="Normal 57 2 2 2 3" xfId="6088"/>
    <cellStyle name="Normal 57 2 2 2 3 2" xfId="7171"/>
    <cellStyle name="Normal 57 2 2 2 3 3" xfId="9336"/>
    <cellStyle name="Normal 57 2 2 2 4" xfId="6089"/>
    <cellStyle name="Normal 57 2 2 2 4 2" xfId="7502"/>
    <cellStyle name="Normal 57 2 2 2 4 3" xfId="9337"/>
    <cellStyle name="Normal 57 2 2 2 5" xfId="6090"/>
    <cellStyle name="Normal 57 2 2 2 5 2" xfId="7830"/>
    <cellStyle name="Normal 57 2 2 2 5 3" xfId="9338"/>
    <cellStyle name="Normal 57 2 2 2 6" xfId="6512"/>
    <cellStyle name="Normal 57 2 2 2 7" xfId="9334"/>
    <cellStyle name="Normal 57 2 2 2 8" xfId="9994"/>
    <cellStyle name="Normal 57 2 2 3" xfId="3527"/>
    <cellStyle name="Normal 57 2 2 3 2" xfId="6091"/>
    <cellStyle name="Normal 57 2 2 3 2 2" xfId="6922"/>
    <cellStyle name="Normal 57 2 2 3 2 3" xfId="9340"/>
    <cellStyle name="Normal 57 2 2 3 3" xfId="6092"/>
    <cellStyle name="Normal 57 2 2 3 3 2" xfId="7252"/>
    <cellStyle name="Normal 57 2 2 3 3 3" xfId="9341"/>
    <cellStyle name="Normal 57 2 2 3 4" xfId="6093"/>
    <cellStyle name="Normal 57 2 2 3 4 2" xfId="7583"/>
    <cellStyle name="Normal 57 2 2 3 4 3" xfId="9342"/>
    <cellStyle name="Normal 57 2 2 3 5" xfId="6094"/>
    <cellStyle name="Normal 57 2 2 3 5 2" xfId="7911"/>
    <cellStyle name="Normal 57 2 2 3 5 3" xfId="9343"/>
    <cellStyle name="Normal 57 2 2 3 6" xfId="6593"/>
    <cellStyle name="Normal 57 2 2 3 7" xfId="9339"/>
    <cellStyle name="Normal 57 2 2 3 8" xfId="9995"/>
    <cellStyle name="Normal 57 2 2 4" xfId="3528"/>
    <cellStyle name="Normal 57 2 2 4 2" xfId="6095"/>
    <cellStyle name="Normal 57 2 2 4 2 2" xfId="7003"/>
    <cellStyle name="Normal 57 2 2 4 2 3" xfId="9345"/>
    <cellStyle name="Normal 57 2 2 4 3" xfId="6096"/>
    <cellStyle name="Normal 57 2 2 4 3 2" xfId="7333"/>
    <cellStyle name="Normal 57 2 2 4 3 3" xfId="9346"/>
    <cellStyle name="Normal 57 2 2 4 4" xfId="6097"/>
    <cellStyle name="Normal 57 2 2 4 4 2" xfId="7664"/>
    <cellStyle name="Normal 57 2 2 4 4 3" xfId="9347"/>
    <cellStyle name="Normal 57 2 2 4 5" xfId="6098"/>
    <cellStyle name="Normal 57 2 2 4 5 2" xfId="7992"/>
    <cellStyle name="Normal 57 2 2 4 5 3" xfId="9348"/>
    <cellStyle name="Normal 57 2 2 4 6" xfId="6674"/>
    <cellStyle name="Normal 57 2 2 4 7" xfId="9344"/>
    <cellStyle name="Normal 57 2 2 4 8" xfId="9996"/>
    <cellStyle name="Normal 57 2 2 5" xfId="6099"/>
    <cellStyle name="Normal 57 2 2 5 2" xfId="6760"/>
    <cellStyle name="Normal 57 2 2 5 3" xfId="9349"/>
    <cellStyle name="Normal 57 2 2 6" xfId="6100"/>
    <cellStyle name="Normal 57 2 2 6 2" xfId="7090"/>
    <cellStyle name="Normal 57 2 2 6 3" xfId="9350"/>
    <cellStyle name="Normal 57 2 2 7" xfId="6101"/>
    <cellStyle name="Normal 57 2 2 7 2" xfId="7421"/>
    <cellStyle name="Normal 57 2 2 7 3" xfId="9351"/>
    <cellStyle name="Normal 57 2 2 8" xfId="6102"/>
    <cellStyle name="Normal 57 2 2 8 2" xfId="7749"/>
    <cellStyle name="Normal 57 2 2 8 3" xfId="9352"/>
    <cellStyle name="Normal 57 2 2 9" xfId="6431"/>
    <cellStyle name="Normal 57 2 3" xfId="3529"/>
    <cellStyle name="Normal 57 2 3 2" xfId="6103"/>
    <cellStyle name="Normal 57 2 3 2 2" xfId="6801"/>
    <cellStyle name="Normal 57 2 3 2 3" xfId="9354"/>
    <cellStyle name="Normal 57 2 3 3" xfId="6104"/>
    <cellStyle name="Normal 57 2 3 3 2" xfId="7131"/>
    <cellStyle name="Normal 57 2 3 3 3" xfId="9355"/>
    <cellStyle name="Normal 57 2 3 4" xfId="6105"/>
    <cellStyle name="Normal 57 2 3 4 2" xfId="7462"/>
    <cellStyle name="Normal 57 2 3 4 3" xfId="9356"/>
    <cellStyle name="Normal 57 2 3 5" xfId="6106"/>
    <cellStyle name="Normal 57 2 3 5 2" xfId="7790"/>
    <cellStyle name="Normal 57 2 3 5 3" xfId="9357"/>
    <cellStyle name="Normal 57 2 3 6" xfId="6472"/>
    <cellStyle name="Normal 57 2 3 7" xfId="9353"/>
    <cellStyle name="Normal 57 2 3 8" xfId="9997"/>
    <cellStyle name="Normal 57 2 4" xfId="3530"/>
    <cellStyle name="Normal 57 2 4 2" xfId="6107"/>
    <cellStyle name="Normal 57 2 4 2 2" xfId="6882"/>
    <cellStyle name="Normal 57 2 4 2 3" xfId="9359"/>
    <cellStyle name="Normal 57 2 4 3" xfId="6108"/>
    <cellStyle name="Normal 57 2 4 3 2" xfId="7212"/>
    <cellStyle name="Normal 57 2 4 3 3" xfId="9360"/>
    <cellStyle name="Normal 57 2 4 4" xfId="6109"/>
    <cellStyle name="Normal 57 2 4 4 2" xfId="7543"/>
    <cellStyle name="Normal 57 2 4 4 3" xfId="9361"/>
    <cellStyle name="Normal 57 2 4 5" xfId="6110"/>
    <cellStyle name="Normal 57 2 4 5 2" xfId="7871"/>
    <cellStyle name="Normal 57 2 4 5 3" xfId="9362"/>
    <cellStyle name="Normal 57 2 4 6" xfId="6553"/>
    <cellStyle name="Normal 57 2 4 7" xfId="9358"/>
    <cellStyle name="Normal 57 2 4 8" xfId="9998"/>
    <cellStyle name="Normal 57 2 5" xfId="3531"/>
    <cellStyle name="Normal 57 2 5 2" xfId="6111"/>
    <cellStyle name="Normal 57 2 5 2 2" xfId="6963"/>
    <cellStyle name="Normal 57 2 5 2 3" xfId="9364"/>
    <cellStyle name="Normal 57 2 5 3" xfId="6112"/>
    <cellStyle name="Normal 57 2 5 3 2" xfId="7293"/>
    <cellStyle name="Normal 57 2 5 3 3" xfId="9365"/>
    <cellStyle name="Normal 57 2 5 4" xfId="6113"/>
    <cellStyle name="Normal 57 2 5 4 2" xfId="7624"/>
    <cellStyle name="Normal 57 2 5 4 3" xfId="9366"/>
    <cellStyle name="Normal 57 2 5 5" xfId="6114"/>
    <cellStyle name="Normal 57 2 5 5 2" xfId="7952"/>
    <cellStyle name="Normal 57 2 5 5 3" xfId="9367"/>
    <cellStyle name="Normal 57 2 5 6" xfId="6634"/>
    <cellStyle name="Normal 57 2 5 7" xfId="9363"/>
    <cellStyle name="Normal 57 2 5 8" xfId="9999"/>
    <cellStyle name="Normal 57 2 6" xfId="6115"/>
    <cellStyle name="Normal 57 2 6 2" xfId="6720"/>
    <cellStyle name="Normal 57 2 6 3" xfId="9368"/>
    <cellStyle name="Normal 57 2 7" xfId="6116"/>
    <cellStyle name="Normal 57 2 7 2" xfId="7050"/>
    <cellStyle name="Normal 57 2 7 3" xfId="9369"/>
    <cellStyle name="Normal 57 2 8" xfId="6117"/>
    <cellStyle name="Normal 57 2 8 2" xfId="7381"/>
    <cellStyle name="Normal 57 2 8 3" xfId="9370"/>
    <cellStyle name="Normal 57 2 9" xfId="6118"/>
    <cellStyle name="Normal 57 2 9 2" xfId="7709"/>
    <cellStyle name="Normal 57 2 9 3" xfId="9371"/>
    <cellStyle name="Normal 57 3" xfId="3532"/>
    <cellStyle name="Normal 57 3 10" xfId="9372"/>
    <cellStyle name="Normal 57 3 11" xfId="10000"/>
    <cellStyle name="Normal 57 3 2" xfId="3533"/>
    <cellStyle name="Normal 57 3 2 2" xfId="6119"/>
    <cellStyle name="Normal 57 3 2 2 2" xfId="6820"/>
    <cellStyle name="Normal 57 3 2 2 3" xfId="9374"/>
    <cellStyle name="Normal 57 3 2 3" xfId="6120"/>
    <cellStyle name="Normal 57 3 2 3 2" xfId="7150"/>
    <cellStyle name="Normal 57 3 2 3 3" xfId="9375"/>
    <cellStyle name="Normal 57 3 2 4" xfId="6121"/>
    <cellStyle name="Normal 57 3 2 4 2" xfId="7481"/>
    <cellStyle name="Normal 57 3 2 4 3" xfId="9376"/>
    <cellStyle name="Normal 57 3 2 5" xfId="6122"/>
    <cellStyle name="Normal 57 3 2 5 2" xfId="7809"/>
    <cellStyle name="Normal 57 3 2 5 3" xfId="9377"/>
    <cellStyle name="Normal 57 3 2 6" xfId="6491"/>
    <cellStyle name="Normal 57 3 2 7" xfId="9373"/>
    <cellStyle name="Normal 57 3 2 8" xfId="10001"/>
    <cellStyle name="Normal 57 3 3" xfId="3534"/>
    <cellStyle name="Normal 57 3 3 2" xfId="6123"/>
    <cellStyle name="Normal 57 3 3 2 2" xfId="6901"/>
    <cellStyle name="Normal 57 3 3 2 3" xfId="9379"/>
    <cellStyle name="Normal 57 3 3 3" xfId="6124"/>
    <cellStyle name="Normal 57 3 3 3 2" xfId="7231"/>
    <cellStyle name="Normal 57 3 3 3 3" xfId="9380"/>
    <cellStyle name="Normal 57 3 3 4" xfId="6125"/>
    <cellStyle name="Normal 57 3 3 4 2" xfId="7562"/>
    <cellStyle name="Normal 57 3 3 4 3" xfId="9381"/>
    <cellStyle name="Normal 57 3 3 5" xfId="6126"/>
    <cellStyle name="Normal 57 3 3 5 2" xfId="7890"/>
    <cellStyle name="Normal 57 3 3 5 3" xfId="9382"/>
    <cellStyle name="Normal 57 3 3 6" xfId="6572"/>
    <cellStyle name="Normal 57 3 3 7" xfId="9378"/>
    <cellStyle name="Normal 57 3 3 8" xfId="10002"/>
    <cellStyle name="Normal 57 3 4" xfId="3535"/>
    <cellStyle name="Normal 57 3 4 2" xfId="6127"/>
    <cellStyle name="Normal 57 3 4 2 2" xfId="6982"/>
    <cellStyle name="Normal 57 3 4 2 3" xfId="9384"/>
    <cellStyle name="Normal 57 3 4 3" xfId="6128"/>
    <cellStyle name="Normal 57 3 4 3 2" xfId="7312"/>
    <cellStyle name="Normal 57 3 4 3 3" xfId="9385"/>
    <cellStyle name="Normal 57 3 4 4" xfId="6129"/>
    <cellStyle name="Normal 57 3 4 4 2" xfId="7643"/>
    <cellStyle name="Normal 57 3 4 4 3" xfId="9386"/>
    <cellStyle name="Normal 57 3 4 5" xfId="6130"/>
    <cellStyle name="Normal 57 3 4 5 2" xfId="7971"/>
    <cellStyle name="Normal 57 3 4 5 3" xfId="9387"/>
    <cellStyle name="Normal 57 3 4 6" xfId="6653"/>
    <cellStyle name="Normal 57 3 4 7" xfId="9383"/>
    <cellStyle name="Normal 57 3 4 8" xfId="10003"/>
    <cellStyle name="Normal 57 3 5" xfId="6131"/>
    <cellStyle name="Normal 57 3 5 2" xfId="6739"/>
    <cellStyle name="Normal 57 3 5 3" xfId="9388"/>
    <cellStyle name="Normal 57 3 6" xfId="6132"/>
    <cellStyle name="Normal 57 3 6 2" xfId="7069"/>
    <cellStyle name="Normal 57 3 6 3" xfId="9389"/>
    <cellStyle name="Normal 57 3 7" xfId="6133"/>
    <cellStyle name="Normal 57 3 7 2" xfId="7400"/>
    <cellStyle name="Normal 57 3 7 3" xfId="9390"/>
    <cellStyle name="Normal 57 3 8" xfId="6134"/>
    <cellStyle name="Normal 57 3 8 2" xfId="7728"/>
    <cellStyle name="Normal 57 3 8 3" xfId="9391"/>
    <cellStyle name="Normal 57 3 9" xfId="6410"/>
    <cellStyle name="Normal 57 4" xfId="3536"/>
    <cellStyle name="Normal 57 4 2" xfId="6135"/>
    <cellStyle name="Normal 57 4 2 2" xfId="6780"/>
    <cellStyle name="Normal 57 4 2 3" xfId="9393"/>
    <cellStyle name="Normal 57 4 3" xfId="6136"/>
    <cellStyle name="Normal 57 4 3 2" xfId="7110"/>
    <cellStyle name="Normal 57 4 3 3" xfId="9394"/>
    <cellStyle name="Normal 57 4 4" xfId="6137"/>
    <cellStyle name="Normal 57 4 4 2" xfId="7441"/>
    <cellStyle name="Normal 57 4 4 3" xfId="9395"/>
    <cellStyle name="Normal 57 4 5" xfId="6138"/>
    <cellStyle name="Normal 57 4 5 2" xfId="7769"/>
    <cellStyle name="Normal 57 4 5 3" xfId="9396"/>
    <cellStyle name="Normal 57 4 6" xfId="6451"/>
    <cellStyle name="Normal 57 4 7" xfId="9392"/>
    <cellStyle name="Normal 57 4 8" xfId="10004"/>
    <cellStyle name="Normal 57 5" xfId="3537"/>
    <cellStyle name="Normal 57 5 2" xfId="6139"/>
    <cellStyle name="Normal 57 5 2 2" xfId="6861"/>
    <cellStyle name="Normal 57 5 2 3" xfId="9398"/>
    <cellStyle name="Normal 57 5 3" xfId="6140"/>
    <cellStyle name="Normal 57 5 3 2" xfId="7191"/>
    <cellStyle name="Normal 57 5 3 3" xfId="9399"/>
    <cellStyle name="Normal 57 5 4" xfId="6141"/>
    <cellStyle name="Normal 57 5 4 2" xfId="7522"/>
    <cellStyle name="Normal 57 5 4 3" xfId="9400"/>
    <cellStyle name="Normal 57 5 5" xfId="6142"/>
    <cellStyle name="Normal 57 5 5 2" xfId="7850"/>
    <cellStyle name="Normal 57 5 5 3" xfId="9401"/>
    <cellStyle name="Normal 57 5 6" xfId="6532"/>
    <cellStyle name="Normal 57 5 7" xfId="9397"/>
    <cellStyle name="Normal 57 5 8" xfId="10005"/>
    <cellStyle name="Normal 57 6" xfId="3538"/>
    <cellStyle name="Normal 57 6 2" xfId="6143"/>
    <cellStyle name="Normal 57 6 2 2" xfId="6942"/>
    <cellStyle name="Normal 57 6 2 3" xfId="9403"/>
    <cellStyle name="Normal 57 6 3" xfId="6144"/>
    <cellStyle name="Normal 57 6 3 2" xfId="7272"/>
    <cellStyle name="Normal 57 6 3 3" xfId="9404"/>
    <cellStyle name="Normal 57 6 4" xfId="6145"/>
    <cellStyle name="Normal 57 6 4 2" xfId="7603"/>
    <cellStyle name="Normal 57 6 4 3" xfId="9405"/>
    <cellStyle name="Normal 57 6 5" xfId="6146"/>
    <cellStyle name="Normal 57 6 5 2" xfId="7931"/>
    <cellStyle name="Normal 57 6 5 3" xfId="9406"/>
    <cellStyle name="Normal 57 6 6" xfId="6613"/>
    <cellStyle name="Normal 57 6 7" xfId="9402"/>
    <cellStyle name="Normal 57 6 8" xfId="10006"/>
    <cellStyle name="Normal 57 7" xfId="6147"/>
    <cellStyle name="Normal 57 7 2" xfId="6699"/>
    <cellStyle name="Normal 57 7 3" xfId="9407"/>
    <cellStyle name="Normal 57 8" xfId="6148"/>
    <cellStyle name="Normal 57 8 2" xfId="7029"/>
    <cellStyle name="Normal 57 8 3" xfId="9408"/>
    <cellStyle name="Normal 57 9" xfId="6149"/>
    <cellStyle name="Normal 57 9 2" xfId="7360"/>
    <cellStyle name="Normal 57 9 3" xfId="9409"/>
    <cellStyle name="Normal 58" xfId="3539"/>
    <cellStyle name="Normal 59" xfId="3540"/>
    <cellStyle name="Normal 6" xfId="143"/>
    <cellStyle name="Normal 6 10" xfId="3541"/>
    <cellStyle name="Normal 6 10 10" xfId="3542"/>
    <cellStyle name="Normal 6 10 11" xfId="3543"/>
    <cellStyle name="Normal 6 10 12" xfId="3544"/>
    <cellStyle name="Normal 6 10 13" xfId="3545"/>
    <cellStyle name="Normal 6 10 2" xfId="3546"/>
    <cellStyle name="Normal 6 10 3" xfId="3547"/>
    <cellStyle name="Normal 6 10 4" xfId="3548"/>
    <cellStyle name="Normal 6 10 5" xfId="3549"/>
    <cellStyle name="Normal 6 10 6" xfId="3550"/>
    <cellStyle name="Normal 6 10 7" xfId="3551"/>
    <cellStyle name="Normal 6 10 8" xfId="3552"/>
    <cellStyle name="Normal 6 10 9" xfId="3553"/>
    <cellStyle name="Normal 6 11" xfId="3554"/>
    <cellStyle name="Normal 6 11 10" xfId="3555"/>
    <cellStyle name="Normal 6 11 11" xfId="3556"/>
    <cellStyle name="Normal 6 11 12" xfId="3557"/>
    <cellStyle name="Normal 6 11 13" xfId="3558"/>
    <cellStyle name="Normal 6 11 2" xfId="3559"/>
    <cellStyle name="Normal 6 11 3" xfId="3560"/>
    <cellStyle name="Normal 6 11 4" xfId="3561"/>
    <cellStyle name="Normal 6 11 5" xfId="3562"/>
    <cellStyle name="Normal 6 11 6" xfId="3563"/>
    <cellStyle name="Normal 6 11 7" xfId="3564"/>
    <cellStyle name="Normal 6 11 8" xfId="3565"/>
    <cellStyle name="Normal 6 11 9" xfId="3566"/>
    <cellStyle name="Normal 6 12" xfId="3567"/>
    <cellStyle name="Normal 6 12 10" xfId="3568"/>
    <cellStyle name="Normal 6 12 11" xfId="3569"/>
    <cellStyle name="Normal 6 12 12" xfId="3570"/>
    <cellStyle name="Normal 6 12 13" xfId="3571"/>
    <cellStyle name="Normal 6 12 2" xfId="3572"/>
    <cellStyle name="Normal 6 12 3" xfId="3573"/>
    <cellStyle name="Normal 6 12 4" xfId="3574"/>
    <cellStyle name="Normal 6 12 5" xfId="3575"/>
    <cellStyle name="Normal 6 12 6" xfId="3576"/>
    <cellStyle name="Normal 6 12 7" xfId="3577"/>
    <cellStyle name="Normal 6 12 8" xfId="3578"/>
    <cellStyle name="Normal 6 12 9" xfId="3579"/>
    <cellStyle name="Normal 6 13" xfId="3580"/>
    <cellStyle name="Normal 6 13 10" xfId="3581"/>
    <cellStyle name="Normal 6 13 11" xfId="3582"/>
    <cellStyle name="Normal 6 13 12" xfId="3583"/>
    <cellStyle name="Normal 6 13 13" xfId="3584"/>
    <cellStyle name="Normal 6 13 2" xfId="3585"/>
    <cellStyle name="Normal 6 13 3" xfId="3586"/>
    <cellStyle name="Normal 6 13 4" xfId="3587"/>
    <cellStyle name="Normal 6 13 5" xfId="3588"/>
    <cellStyle name="Normal 6 13 6" xfId="3589"/>
    <cellStyle name="Normal 6 13 7" xfId="3590"/>
    <cellStyle name="Normal 6 13 8" xfId="3591"/>
    <cellStyle name="Normal 6 13 9" xfId="3592"/>
    <cellStyle name="Normal 6 14" xfId="3593"/>
    <cellStyle name="Normal 6 14 10" xfId="3594"/>
    <cellStyle name="Normal 6 14 11" xfId="3595"/>
    <cellStyle name="Normal 6 14 12" xfId="3596"/>
    <cellStyle name="Normal 6 14 13" xfId="3597"/>
    <cellStyle name="Normal 6 14 2" xfId="3598"/>
    <cellStyle name="Normal 6 14 3" xfId="3599"/>
    <cellStyle name="Normal 6 14 4" xfId="3600"/>
    <cellStyle name="Normal 6 14 5" xfId="3601"/>
    <cellStyle name="Normal 6 14 6" xfId="3602"/>
    <cellStyle name="Normal 6 14 7" xfId="3603"/>
    <cellStyle name="Normal 6 14 8" xfId="3604"/>
    <cellStyle name="Normal 6 14 9" xfId="3605"/>
    <cellStyle name="Normal 6 15" xfId="3606"/>
    <cellStyle name="Normal 6 15 10" xfId="3607"/>
    <cellStyle name="Normal 6 15 11" xfId="3608"/>
    <cellStyle name="Normal 6 15 12" xfId="3609"/>
    <cellStyle name="Normal 6 15 13" xfId="3610"/>
    <cellStyle name="Normal 6 15 2" xfId="3611"/>
    <cellStyle name="Normal 6 15 3" xfId="3612"/>
    <cellStyle name="Normal 6 15 4" xfId="3613"/>
    <cellStyle name="Normal 6 15 5" xfId="3614"/>
    <cellStyle name="Normal 6 15 6" xfId="3615"/>
    <cellStyle name="Normal 6 15 7" xfId="3616"/>
    <cellStyle name="Normal 6 15 8" xfId="3617"/>
    <cellStyle name="Normal 6 15 9" xfId="3618"/>
    <cellStyle name="Normal 6 2" xfId="3619"/>
    <cellStyle name="Normal 6 2 10" xfId="3620"/>
    <cellStyle name="Normal 6 2 11" xfId="3621"/>
    <cellStyle name="Normal 6 2 12" xfId="3622"/>
    <cellStyle name="Normal 6 2 13" xfId="3623"/>
    <cellStyle name="Normal 6 2 2" xfId="3624"/>
    <cellStyle name="Normal 6 2 3" xfId="3625"/>
    <cellStyle name="Normal 6 2 4" xfId="3626"/>
    <cellStyle name="Normal 6 2 5" xfId="3627"/>
    <cellStyle name="Normal 6 2 6" xfId="3628"/>
    <cellStyle name="Normal 6 2 7" xfId="3629"/>
    <cellStyle name="Normal 6 2 8" xfId="3630"/>
    <cellStyle name="Normal 6 2 9" xfId="3631"/>
    <cellStyle name="Normal 6 3" xfId="3632"/>
    <cellStyle name="Normal 6 3 10" xfId="3633"/>
    <cellStyle name="Normal 6 3 11" xfId="3634"/>
    <cellStyle name="Normal 6 3 12" xfId="3635"/>
    <cellStyle name="Normal 6 3 13" xfId="3636"/>
    <cellStyle name="Normal 6 3 2" xfId="3637"/>
    <cellStyle name="Normal 6 3 3" xfId="3638"/>
    <cellStyle name="Normal 6 3 4" xfId="3639"/>
    <cellStyle name="Normal 6 3 5" xfId="3640"/>
    <cellStyle name="Normal 6 3 6" xfId="3641"/>
    <cellStyle name="Normal 6 3 7" xfId="3642"/>
    <cellStyle name="Normal 6 3 8" xfId="3643"/>
    <cellStyle name="Normal 6 3 9" xfId="3644"/>
    <cellStyle name="Normal 6 4" xfId="3645"/>
    <cellStyle name="Normal 6 4 10" xfId="3646"/>
    <cellStyle name="Normal 6 4 11" xfId="3647"/>
    <cellStyle name="Normal 6 4 12" xfId="3648"/>
    <cellStyle name="Normal 6 4 13" xfId="3649"/>
    <cellStyle name="Normal 6 4 2" xfId="3650"/>
    <cellStyle name="Normal 6 4 3" xfId="3651"/>
    <cellStyle name="Normal 6 4 4" xfId="3652"/>
    <cellStyle name="Normal 6 4 5" xfId="3653"/>
    <cellStyle name="Normal 6 4 6" xfId="3654"/>
    <cellStyle name="Normal 6 4 7" xfId="3655"/>
    <cellStyle name="Normal 6 4 8" xfId="3656"/>
    <cellStyle name="Normal 6 4 9" xfId="3657"/>
    <cellStyle name="Normal 6 5" xfId="3658"/>
    <cellStyle name="Normal 6 5 10" xfId="3659"/>
    <cellStyle name="Normal 6 5 11" xfId="3660"/>
    <cellStyle name="Normal 6 5 12" xfId="3661"/>
    <cellStyle name="Normal 6 5 13" xfId="3662"/>
    <cellStyle name="Normal 6 5 2" xfId="3663"/>
    <cellStyle name="Normal 6 5 3" xfId="3664"/>
    <cellStyle name="Normal 6 5 4" xfId="3665"/>
    <cellStyle name="Normal 6 5 5" xfId="3666"/>
    <cellStyle name="Normal 6 5 6" xfId="3667"/>
    <cellStyle name="Normal 6 5 7" xfId="3668"/>
    <cellStyle name="Normal 6 5 8" xfId="3669"/>
    <cellStyle name="Normal 6 5 9" xfId="3670"/>
    <cellStyle name="Normal 6 6" xfId="3671"/>
    <cellStyle name="Normal 6 6 10" xfId="3672"/>
    <cellStyle name="Normal 6 6 11" xfId="3673"/>
    <cellStyle name="Normal 6 6 12" xfId="3674"/>
    <cellStyle name="Normal 6 6 13" xfId="3675"/>
    <cellStyle name="Normal 6 6 2" xfId="3676"/>
    <cellStyle name="Normal 6 6 3" xfId="3677"/>
    <cellStyle name="Normal 6 6 4" xfId="3678"/>
    <cellStyle name="Normal 6 6 5" xfId="3679"/>
    <cellStyle name="Normal 6 6 6" xfId="3680"/>
    <cellStyle name="Normal 6 6 7" xfId="3681"/>
    <cellStyle name="Normal 6 6 8" xfId="3682"/>
    <cellStyle name="Normal 6 6 9" xfId="3683"/>
    <cellStyle name="Normal 6 7" xfId="3684"/>
    <cellStyle name="Normal 6 7 10" xfId="3685"/>
    <cellStyle name="Normal 6 7 11" xfId="3686"/>
    <cellStyle name="Normal 6 7 12" xfId="3687"/>
    <cellStyle name="Normal 6 7 13" xfId="3688"/>
    <cellStyle name="Normal 6 7 2" xfId="3689"/>
    <cellStyle name="Normal 6 7 3" xfId="3690"/>
    <cellStyle name="Normal 6 7 4" xfId="3691"/>
    <cellStyle name="Normal 6 7 5" xfId="3692"/>
    <cellStyle name="Normal 6 7 6" xfId="3693"/>
    <cellStyle name="Normal 6 7 7" xfId="3694"/>
    <cellStyle name="Normal 6 7 8" xfId="3695"/>
    <cellStyle name="Normal 6 7 9" xfId="3696"/>
    <cellStyle name="Normal 6 8" xfId="3697"/>
    <cellStyle name="Normal 6 8 10" xfId="3698"/>
    <cellStyle name="Normal 6 8 11" xfId="3699"/>
    <cellStyle name="Normal 6 8 12" xfId="3700"/>
    <cellStyle name="Normal 6 8 13" xfId="3701"/>
    <cellStyle name="Normal 6 8 2" xfId="3702"/>
    <cellStyle name="Normal 6 8 3" xfId="3703"/>
    <cellStyle name="Normal 6 8 4" xfId="3704"/>
    <cellStyle name="Normal 6 8 5" xfId="3705"/>
    <cellStyle name="Normal 6 8 6" xfId="3706"/>
    <cellStyle name="Normal 6 8 7" xfId="3707"/>
    <cellStyle name="Normal 6 8 8" xfId="3708"/>
    <cellStyle name="Normal 6 8 9" xfId="3709"/>
    <cellStyle name="Normal 6 9" xfId="3710"/>
    <cellStyle name="Normal 6 9 10" xfId="3711"/>
    <cellStyle name="Normal 6 9 11" xfId="3712"/>
    <cellStyle name="Normal 6 9 12" xfId="3713"/>
    <cellStyle name="Normal 6 9 13" xfId="3714"/>
    <cellStyle name="Normal 6 9 2" xfId="3715"/>
    <cellStyle name="Normal 6 9 3" xfId="3716"/>
    <cellStyle name="Normal 6 9 4" xfId="3717"/>
    <cellStyle name="Normal 6 9 5" xfId="3718"/>
    <cellStyle name="Normal 6 9 6" xfId="3719"/>
    <cellStyle name="Normal 6 9 7" xfId="3720"/>
    <cellStyle name="Normal 6 9 8" xfId="3721"/>
    <cellStyle name="Normal 6 9 9" xfId="3722"/>
    <cellStyle name="Normal 60" xfId="3723"/>
    <cellStyle name="Normal 61" xfId="3724"/>
    <cellStyle name="Normal 61 2" xfId="6150"/>
    <cellStyle name="Normal 61 2 2" xfId="6762"/>
    <cellStyle name="Normal 61 2 3" xfId="9411"/>
    <cellStyle name="Normal 61 3" xfId="6151"/>
    <cellStyle name="Normal 61 3 2" xfId="7092"/>
    <cellStyle name="Normal 61 3 3" xfId="9412"/>
    <cellStyle name="Normal 61 4" xfId="6152"/>
    <cellStyle name="Normal 61 4 2" xfId="7423"/>
    <cellStyle name="Normal 61 4 3" xfId="9413"/>
    <cellStyle name="Normal 61 5" xfId="6153"/>
    <cellStyle name="Normal 61 5 2" xfId="7751"/>
    <cellStyle name="Normal 61 5 3" xfId="9414"/>
    <cellStyle name="Normal 61 6" xfId="6433"/>
    <cellStyle name="Normal 61 7" xfId="9410"/>
    <cellStyle name="Normal 61 8" xfId="10007"/>
    <cellStyle name="Normal 62" xfId="3725"/>
    <cellStyle name="Normal 62 2" xfId="6154"/>
    <cellStyle name="Normal 62 2 2" xfId="6843"/>
    <cellStyle name="Normal 62 2 3" xfId="9416"/>
    <cellStyle name="Normal 62 3" xfId="6155"/>
    <cellStyle name="Normal 62 3 2" xfId="7173"/>
    <cellStyle name="Normal 62 3 3" xfId="9417"/>
    <cellStyle name="Normal 62 4" xfId="6156"/>
    <cellStyle name="Normal 62 4 2" xfId="7504"/>
    <cellStyle name="Normal 62 4 3" xfId="9418"/>
    <cellStyle name="Normal 62 5" xfId="6157"/>
    <cellStyle name="Normal 62 5 2" xfId="7832"/>
    <cellStyle name="Normal 62 5 3" xfId="9419"/>
    <cellStyle name="Normal 62 6" xfId="6514"/>
    <cellStyle name="Normal 62 7" xfId="9415"/>
    <cellStyle name="Normal 62 8" xfId="10008"/>
    <cellStyle name="Normal 63" xfId="3726"/>
    <cellStyle name="Normal 63 2" xfId="6158"/>
    <cellStyle name="Normal 63 2 2" xfId="6924"/>
    <cellStyle name="Normal 63 2 3" xfId="9421"/>
    <cellStyle name="Normal 63 3" xfId="6159"/>
    <cellStyle name="Normal 63 3 2" xfId="7254"/>
    <cellStyle name="Normal 63 3 3" xfId="9422"/>
    <cellStyle name="Normal 63 4" xfId="6160"/>
    <cellStyle name="Normal 63 4 2" xfId="7585"/>
    <cellStyle name="Normal 63 4 3" xfId="9423"/>
    <cellStyle name="Normal 63 5" xfId="6161"/>
    <cellStyle name="Normal 63 5 2" xfId="7913"/>
    <cellStyle name="Normal 63 5 3" xfId="9424"/>
    <cellStyle name="Normal 63 6" xfId="6595"/>
    <cellStyle name="Normal 63 7" xfId="9420"/>
    <cellStyle name="Normal 63 8" xfId="10009"/>
    <cellStyle name="Normal 64" xfId="3727"/>
    <cellStyle name="Normal 64 2" xfId="6162"/>
    <cellStyle name="Normal 64 2 2" xfId="7008"/>
    <cellStyle name="Normal 64 2 3" xfId="9426"/>
    <cellStyle name="Normal 64 3" xfId="6163"/>
    <cellStyle name="Normal 64 3 2" xfId="7338"/>
    <cellStyle name="Normal 64 3 3" xfId="9427"/>
    <cellStyle name="Normal 64 4" xfId="6164"/>
    <cellStyle name="Normal 64 4 2" xfId="7669"/>
    <cellStyle name="Normal 64 4 3" xfId="9428"/>
    <cellStyle name="Normal 64 5" xfId="6165"/>
    <cellStyle name="Normal 64 5 2" xfId="7997"/>
    <cellStyle name="Normal 64 5 3" xfId="9429"/>
    <cellStyle name="Normal 64 6" xfId="6679"/>
    <cellStyle name="Normal 64 7" xfId="9425"/>
    <cellStyle name="Normal 64 8" xfId="10010"/>
    <cellStyle name="Normal 65" xfId="3728"/>
    <cellStyle name="Normal 65 2" xfId="6166"/>
    <cellStyle name="Normal 65 2 2" xfId="7006"/>
    <cellStyle name="Normal 65 2 3" xfId="9431"/>
    <cellStyle name="Normal 65 3" xfId="6167"/>
    <cellStyle name="Normal 65 3 2" xfId="7336"/>
    <cellStyle name="Normal 65 3 3" xfId="9432"/>
    <cellStyle name="Normal 65 4" xfId="6168"/>
    <cellStyle name="Normal 65 4 2" xfId="7667"/>
    <cellStyle name="Normal 65 4 3" xfId="9433"/>
    <cellStyle name="Normal 65 5" xfId="6169"/>
    <cellStyle name="Normal 65 5 2" xfId="7995"/>
    <cellStyle name="Normal 65 5 3" xfId="9434"/>
    <cellStyle name="Normal 65 6" xfId="6677"/>
    <cellStyle name="Normal 65 7" xfId="9430"/>
    <cellStyle name="Normal 65 8" xfId="10011"/>
    <cellStyle name="Normal 66" xfId="1818"/>
    <cellStyle name="Normal 66 10" xfId="10012"/>
    <cellStyle name="Normal 66 2" xfId="3729"/>
    <cellStyle name="Normal 66 2 2" xfId="6172"/>
    <cellStyle name="Normal 66 2 3" xfId="7010"/>
    <cellStyle name="Normal 66 2 4" xfId="9436"/>
    <cellStyle name="Normal 66 2 5" xfId="6171"/>
    <cellStyle name="Normal 66 3" xfId="6173"/>
    <cellStyle name="Normal 66 4" xfId="6174"/>
    <cellStyle name="Normal 66 4 2" xfId="7340"/>
    <cellStyle name="Normal 66 4 3" xfId="9437"/>
    <cellStyle name="Normal 66 5" xfId="6175"/>
    <cellStyle name="Normal 66 5 2" xfId="7670"/>
    <cellStyle name="Normal 66 5 3" xfId="9438"/>
    <cellStyle name="Normal 66 6" xfId="6176"/>
    <cellStyle name="Normal 66 6 2" xfId="7998"/>
    <cellStyle name="Normal 66 6 3" xfId="9439"/>
    <cellStyle name="Normal 66 7" xfId="6680"/>
    <cellStyle name="Normal 66 8" xfId="9435"/>
    <cellStyle name="Normal 66 9" xfId="6170"/>
    <cellStyle name="Normal 67" xfId="9680"/>
    <cellStyle name="Normal 67 2" xfId="9681"/>
    <cellStyle name="Normal 68" xfId="10013"/>
    <cellStyle name="Normal 7" xfId="3730"/>
    <cellStyle name="Normal 7 10" xfId="3731"/>
    <cellStyle name="Normal 7 10 10" xfId="3732"/>
    <cellStyle name="Normal 7 10 11" xfId="3733"/>
    <cellStyle name="Normal 7 10 12" xfId="3734"/>
    <cellStyle name="Normal 7 10 13" xfId="3735"/>
    <cellStyle name="Normal 7 10 2" xfId="3736"/>
    <cellStyle name="Normal 7 10 3" xfId="3737"/>
    <cellStyle name="Normal 7 10 4" xfId="3738"/>
    <cellStyle name="Normal 7 10 5" xfId="3739"/>
    <cellStyle name="Normal 7 10 6" xfId="3740"/>
    <cellStyle name="Normal 7 10 7" xfId="3741"/>
    <cellStyle name="Normal 7 10 8" xfId="3742"/>
    <cellStyle name="Normal 7 10 9" xfId="3743"/>
    <cellStyle name="Normal 7 11" xfId="3744"/>
    <cellStyle name="Normal 7 11 10" xfId="3745"/>
    <cellStyle name="Normal 7 11 11" xfId="3746"/>
    <cellStyle name="Normal 7 11 12" xfId="3747"/>
    <cellStyle name="Normal 7 11 13" xfId="3748"/>
    <cellStyle name="Normal 7 11 2" xfId="3749"/>
    <cellStyle name="Normal 7 11 3" xfId="3750"/>
    <cellStyle name="Normal 7 11 4" xfId="3751"/>
    <cellStyle name="Normal 7 11 5" xfId="3752"/>
    <cellStyle name="Normal 7 11 6" xfId="3753"/>
    <cellStyle name="Normal 7 11 7" xfId="3754"/>
    <cellStyle name="Normal 7 11 8" xfId="3755"/>
    <cellStyle name="Normal 7 11 9" xfId="3756"/>
    <cellStyle name="Normal 7 12" xfId="3757"/>
    <cellStyle name="Normal 7 12 10" xfId="3758"/>
    <cellStyle name="Normal 7 12 11" xfId="3759"/>
    <cellStyle name="Normal 7 12 12" xfId="3760"/>
    <cellStyle name="Normal 7 12 13" xfId="3761"/>
    <cellStyle name="Normal 7 12 2" xfId="3762"/>
    <cellStyle name="Normal 7 12 3" xfId="3763"/>
    <cellStyle name="Normal 7 12 4" xfId="3764"/>
    <cellStyle name="Normal 7 12 5" xfId="3765"/>
    <cellStyle name="Normal 7 12 6" xfId="3766"/>
    <cellStyle name="Normal 7 12 7" xfId="3767"/>
    <cellStyle name="Normal 7 12 8" xfId="3768"/>
    <cellStyle name="Normal 7 12 9" xfId="3769"/>
    <cellStyle name="Normal 7 13" xfId="3770"/>
    <cellStyle name="Normal 7 13 10" xfId="3771"/>
    <cellStyle name="Normal 7 13 11" xfId="3772"/>
    <cellStyle name="Normal 7 13 12" xfId="3773"/>
    <cellStyle name="Normal 7 13 13" xfId="3774"/>
    <cellStyle name="Normal 7 13 2" xfId="3775"/>
    <cellStyle name="Normal 7 13 3" xfId="3776"/>
    <cellStyle name="Normal 7 13 4" xfId="3777"/>
    <cellStyle name="Normal 7 13 5" xfId="3778"/>
    <cellStyle name="Normal 7 13 6" xfId="3779"/>
    <cellStyle name="Normal 7 13 7" xfId="3780"/>
    <cellStyle name="Normal 7 13 8" xfId="3781"/>
    <cellStyle name="Normal 7 13 9" xfId="3782"/>
    <cellStyle name="Normal 7 14" xfId="3783"/>
    <cellStyle name="Normal 7 14 10" xfId="3784"/>
    <cellStyle name="Normal 7 14 11" xfId="3785"/>
    <cellStyle name="Normal 7 14 12" xfId="3786"/>
    <cellStyle name="Normal 7 14 13" xfId="3787"/>
    <cellStyle name="Normal 7 14 2" xfId="3788"/>
    <cellStyle name="Normal 7 14 3" xfId="3789"/>
    <cellStyle name="Normal 7 14 4" xfId="3790"/>
    <cellStyle name="Normal 7 14 5" xfId="3791"/>
    <cellStyle name="Normal 7 14 6" xfId="3792"/>
    <cellStyle name="Normal 7 14 7" xfId="3793"/>
    <cellStyle name="Normal 7 14 8" xfId="3794"/>
    <cellStyle name="Normal 7 14 9" xfId="3795"/>
    <cellStyle name="Normal 7 15" xfId="3796"/>
    <cellStyle name="Normal 7 15 10" xfId="3797"/>
    <cellStyle name="Normal 7 15 11" xfId="3798"/>
    <cellStyle name="Normal 7 15 12" xfId="3799"/>
    <cellStyle name="Normal 7 15 13" xfId="3800"/>
    <cellStyle name="Normal 7 15 2" xfId="3801"/>
    <cellStyle name="Normal 7 15 3" xfId="3802"/>
    <cellStyle name="Normal 7 15 4" xfId="3803"/>
    <cellStyle name="Normal 7 15 5" xfId="3804"/>
    <cellStyle name="Normal 7 15 6" xfId="3805"/>
    <cellStyle name="Normal 7 15 7" xfId="3806"/>
    <cellStyle name="Normal 7 15 8" xfId="3807"/>
    <cellStyle name="Normal 7 15 9" xfId="3808"/>
    <cellStyle name="Normal 7 16" xfId="3809"/>
    <cellStyle name="Normal 7 17" xfId="3810"/>
    <cellStyle name="Normal 7 18" xfId="3811"/>
    <cellStyle name="Normal 7 19" xfId="3812"/>
    <cellStyle name="Normal 7 2" xfId="3813"/>
    <cellStyle name="Normal 7 2 10" xfId="3814"/>
    <cellStyle name="Normal 7 2 11" xfId="3815"/>
    <cellStyle name="Normal 7 2 12" xfId="3816"/>
    <cellStyle name="Normal 7 2 13" xfId="3817"/>
    <cellStyle name="Normal 7 2 2" xfId="3818"/>
    <cellStyle name="Normal 7 2 3" xfId="3819"/>
    <cellStyle name="Normal 7 2 4" xfId="3820"/>
    <cellStyle name="Normal 7 2 5" xfId="3821"/>
    <cellStyle name="Normal 7 2 6" xfId="3822"/>
    <cellStyle name="Normal 7 2 7" xfId="3823"/>
    <cellStyle name="Normal 7 2 8" xfId="3824"/>
    <cellStyle name="Normal 7 2 9" xfId="3825"/>
    <cellStyle name="Normal 7 20" xfId="3826"/>
    <cellStyle name="Normal 7 21" xfId="3827"/>
    <cellStyle name="Normal 7 22" xfId="3828"/>
    <cellStyle name="Normal 7 23" xfId="3829"/>
    <cellStyle name="Normal 7 24" xfId="3830"/>
    <cellStyle name="Normal 7 25" xfId="3831"/>
    <cellStyle name="Normal 7 26" xfId="3832"/>
    <cellStyle name="Normal 7 27" xfId="3833"/>
    <cellStyle name="Normal 7 3" xfId="3834"/>
    <cellStyle name="Normal 7 3 10" xfId="3835"/>
    <cellStyle name="Normal 7 3 11" xfId="3836"/>
    <cellStyle name="Normal 7 3 12" xfId="3837"/>
    <cellStyle name="Normal 7 3 13" xfId="3838"/>
    <cellStyle name="Normal 7 3 2" xfId="3839"/>
    <cellStyle name="Normal 7 3 3" xfId="3840"/>
    <cellStyle name="Normal 7 3 4" xfId="3841"/>
    <cellStyle name="Normal 7 3 5" xfId="3842"/>
    <cellStyle name="Normal 7 3 6" xfId="3843"/>
    <cellStyle name="Normal 7 3 7" xfId="3844"/>
    <cellStyle name="Normal 7 3 8" xfId="3845"/>
    <cellStyle name="Normal 7 3 9" xfId="3846"/>
    <cellStyle name="Normal 7 4" xfId="3847"/>
    <cellStyle name="Normal 7 4 10" xfId="3848"/>
    <cellStyle name="Normal 7 4 11" xfId="3849"/>
    <cellStyle name="Normal 7 4 12" xfId="3850"/>
    <cellStyle name="Normal 7 4 13" xfId="3851"/>
    <cellStyle name="Normal 7 4 2" xfId="3852"/>
    <cellStyle name="Normal 7 4 3" xfId="3853"/>
    <cellStyle name="Normal 7 4 4" xfId="3854"/>
    <cellStyle name="Normal 7 4 5" xfId="3855"/>
    <cellStyle name="Normal 7 4 6" xfId="3856"/>
    <cellStyle name="Normal 7 4 7" xfId="3857"/>
    <cellStyle name="Normal 7 4 8" xfId="3858"/>
    <cellStyle name="Normal 7 4 9" xfId="3859"/>
    <cellStyle name="Normal 7 5" xfId="3860"/>
    <cellStyle name="Normal 7 5 10" xfId="3861"/>
    <cellStyle name="Normal 7 5 11" xfId="3862"/>
    <cellStyle name="Normal 7 5 12" xfId="3863"/>
    <cellStyle name="Normal 7 5 13" xfId="3864"/>
    <cellStyle name="Normal 7 5 2" xfId="3865"/>
    <cellStyle name="Normal 7 5 3" xfId="3866"/>
    <cellStyle name="Normal 7 5 4" xfId="3867"/>
    <cellStyle name="Normal 7 5 5" xfId="3868"/>
    <cellStyle name="Normal 7 5 6" xfId="3869"/>
    <cellStyle name="Normal 7 5 7" xfId="3870"/>
    <cellStyle name="Normal 7 5 8" xfId="3871"/>
    <cellStyle name="Normal 7 5 9" xfId="3872"/>
    <cellStyle name="Normal 7 6" xfId="3873"/>
    <cellStyle name="Normal 7 6 10" xfId="3874"/>
    <cellStyle name="Normal 7 6 11" xfId="3875"/>
    <cellStyle name="Normal 7 6 12" xfId="3876"/>
    <cellStyle name="Normal 7 6 13" xfId="3877"/>
    <cellStyle name="Normal 7 6 2" xfId="3878"/>
    <cellStyle name="Normal 7 6 3" xfId="3879"/>
    <cellStyle name="Normal 7 6 4" xfId="3880"/>
    <cellStyle name="Normal 7 6 5" xfId="3881"/>
    <cellStyle name="Normal 7 6 6" xfId="3882"/>
    <cellStyle name="Normal 7 6 7" xfId="3883"/>
    <cellStyle name="Normal 7 6 8" xfId="3884"/>
    <cellStyle name="Normal 7 6 9" xfId="3885"/>
    <cellStyle name="Normal 7 7" xfId="3886"/>
    <cellStyle name="Normal 7 7 10" xfId="3887"/>
    <cellStyle name="Normal 7 7 11" xfId="3888"/>
    <cellStyle name="Normal 7 7 12" xfId="3889"/>
    <cellStyle name="Normal 7 7 13" xfId="3890"/>
    <cellStyle name="Normal 7 7 2" xfId="3891"/>
    <cellStyle name="Normal 7 7 3" xfId="3892"/>
    <cellStyle name="Normal 7 7 4" xfId="3893"/>
    <cellStyle name="Normal 7 7 5" xfId="3894"/>
    <cellStyle name="Normal 7 7 6" xfId="3895"/>
    <cellStyle name="Normal 7 7 7" xfId="3896"/>
    <cellStyle name="Normal 7 7 8" xfId="3897"/>
    <cellStyle name="Normal 7 7 9" xfId="3898"/>
    <cellStyle name="Normal 7 8" xfId="3899"/>
    <cellStyle name="Normal 7 8 10" xfId="3900"/>
    <cellStyle name="Normal 7 8 11" xfId="3901"/>
    <cellStyle name="Normal 7 8 12" xfId="3902"/>
    <cellStyle name="Normal 7 8 13" xfId="3903"/>
    <cellStyle name="Normal 7 8 2" xfId="3904"/>
    <cellStyle name="Normal 7 8 3" xfId="3905"/>
    <cellStyle name="Normal 7 8 4" xfId="3906"/>
    <cellStyle name="Normal 7 8 5" xfId="3907"/>
    <cellStyle name="Normal 7 8 6" xfId="3908"/>
    <cellStyle name="Normal 7 8 7" xfId="3909"/>
    <cellStyle name="Normal 7 8 8" xfId="3910"/>
    <cellStyle name="Normal 7 8 9" xfId="3911"/>
    <cellStyle name="Normal 7 9" xfId="3912"/>
    <cellStyle name="Normal 7 9 10" xfId="3913"/>
    <cellStyle name="Normal 7 9 11" xfId="3914"/>
    <cellStyle name="Normal 7 9 12" xfId="3915"/>
    <cellStyle name="Normal 7 9 13" xfId="3916"/>
    <cellStyle name="Normal 7 9 2" xfId="3917"/>
    <cellStyle name="Normal 7 9 3" xfId="3918"/>
    <cellStyle name="Normal 7 9 4" xfId="3919"/>
    <cellStyle name="Normal 7 9 5" xfId="3920"/>
    <cellStyle name="Normal 7 9 6" xfId="3921"/>
    <cellStyle name="Normal 7 9 7" xfId="3922"/>
    <cellStyle name="Normal 7 9 8" xfId="3923"/>
    <cellStyle name="Normal 7 9 9" xfId="3924"/>
    <cellStyle name="Normal 8" xfId="3925"/>
    <cellStyle name="Normal 8 10" xfId="3926"/>
    <cellStyle name="Normal 8 10 10" xfId="3927"/>
    <cellStyle name="Normal 8 10 11" xfId="3928"/>
    <cellStyle name="Normal 8 10 12" xfId="3929"/>
    <cellStyle name="Normal 8 10 13" xfId="3930"/>
    <cellStyle name="Normal 8 10 2" xfId="3931"/>
    <cellStyle name="Normal 8 10 3" xfId="3932"/>
    <cellStyle name="Normal 8 10 4" xfId="3933"/>
    <cellStyle name="Normal 8 10 5" xfId="3934"/>
    <cellStyle name="Normal 8 10 6" xfId="3935"/>
    <cellStyle name="Normal 8 10 7" xfId="3936"/>
    <cellStyle name="Normal 8 10 8" xfId="3937"/>
    <cellStyle name="Normal 8 10 9" xfId="3938"/>
    <cellStyle name="Normal 8 11" xfId="3939"/>
    <cellStyle name="Normal 8 11 10" xfId="3940"/>
    <cellStyle name="Normal 8 11 11" xfId="3941"/>
    <cellStyle name="Normal 8 11 12" xfId="3942"/>
    <cellStyle name="Normal 8 11 13" xfId="3943"/>
    <cellStyle name="Normal 8 11 2" xfId="3944"/>
    <cellStyle name="Normal 8 11 3" xfId="3945"/>
    <cellStyle name="Normal 8 11 4" xfId="3946"/>
    <cellStyle name="Normal 8 11 5" xfId="3947"/>
    <cellStyle name="Normal 8 11 6" xfId="3948"/>
    <cellStyle name="Normal 8 11 7" xfId="3949"/>
    <cellStyle name="Normal 8 11 8" xfId="3950"/>
    <cellStyle name="Normal 8 11 9" xfId="3951"/>
    <cellStyle name="Normal 8 12" xfId="3952"/>
    <cellStyle name="Normal 8 12 10" xfId="3953"/>
    <cellStyle name="Normal 8 12 11" xfId="3954"/>
    <cellStyle name="Normal 8 12 12" xfId="3955"/>
    <cellStyle name="Normal 8 12 13" xfId="3956"/>
    <cellStyle name="Normal 8 12 2" xfId="3957"/>
    <cellStyle name="Normal 8 12 3" xfId="3958"/>
    <cellStyle name="Normal 8 12 4" xfId="3959"/>
    <cellStyle name="Normal 8 12 5" xfId="3960"/>
    <cellStyle name="Normal 8 12 6" xfId="3961"/>
    <cellStyle name="Normal 8 12 7" xfId="3962"/>
    <cellStyle name="Normal 8 12 8" xfId="3963"/>
    <cellStyle name="Normal 8 12 9" xfId="3964"/>
    <cellStyle name="Normal 8 13" xfId="3965"/>
    <cellStyle name="Normal 8 13 10" xfId="3966"/>
    <cellStyle name="Normal 8 13 11" xfId="3967"/>
    <cellStyle name="Normal 8 13 12" xfId="3968"/>
    <cellStyle name="Normal 8 13 13" xfId="3969"/>
    <cellStyle name="Normal 8 13 2" xfId="3970"/>
    <cellStyle name="Normal 8 13 3" xfId="3971"/>
    <cellStyle name="Normal 8 13 4" xfId="3972"/>
    <cellStyle name="Normal 8 13 5" xfId="3973"/>
    <cellStyle name="Normal 8 13 6" xfId="3974"/>
    <cellStyle name="Normal 8 13 7" xfId="3975"/>
    <cellStyle name="Normal 8 13 8" xfId="3976"/>
    <cellStyle name="Normal 8 13 9" xfId="3977"/>
    <cellStyle name="Normal 8 14" xfId="3978"/>
    <cellStyle name="Normal 8 14 10" xfId="3979"/>
    <cellStyle name="Normal 8 14 11" xfId="3980"/>
    <cellStyle name="Normal 8 14 12" xfId="3981"/>
    <cellStyle name="Normal 8 14 13" xfId="3982"/>
    <cellStyle name="Normal 8 14 2" xfId="3983"/>
    <cellStyle name="Normal 8 14 3" xfId="3984"/>
    <cellStyle name="Normal 8 14 4" xfId="3985"/>
    <cellStyle name="Normal 8 14 5" xfId="3986"/>
    <cellStyle name="Normal 8 14 6" xfId="3987"/>
    <cellStyle name="Normal 8 14 7" xfId="3988"/>
    <cellStyle name="Normal 8 14 8" xfId="3989"/>
    <cellStyle name="Normal 8 14 9" xfId="3990"/>
    <cellStyle name="Normal 8 15" xfId="3991"/>
    <cellStyle name="Normal 8 15 10" xfId="3992"/>
    <cellStyle name="Normal 8 15 11" xfId="3993"/>
    <cellStyle name="Normal 8 15 12" xfId="3994"/>
    <cellStyle name="Normal 8 15 13" xfId="3995"/>
    <cellStyle name="Normal 8 15 2" xfId="3996"/>
    <cellStyle name="Normal 8 15 3" xfId="3997"/>
    <cellStyle name="Normal 8 15 4" xfId="3998"/>
    <cellStyle name="Normal 8 15 5" xfId="3999"/>
    <cellStyle name="Normal 8 15 6" xfId="4000"/>
    <cellStyle name="Normal 8 15 7" xfId="4001"/>
    <cellStyle name="Normal 8 15 8" xfId="4002"/>
    <cellStyle name="Normal 8 15 9" xfId="4003"/>
    <cellStyle name="Normal 8 16" xfId="4004"/>
    <cellStyle name="Normal 8 17" xfId="4005"/>
    <cellStyle name="Normal 8 18" xfId="4006"/>
    <cellStyle name="Normal 8 19" xfId="4007"/>
    <cellStyle name="Normal 8 2" xfId="4008"/>
    <cellStyle name="Normal 8 2 10" xfId="4009"/>
    <cellStyle name="Normal 8 2 11" xfId="4010"/>
    <cellStyle name="Normal 8 2 12" xfId="4011"/>
    <cellStyle name="Normal 8 2 13" xfId="4012"/>
    <cellStyle name="Normal 8 2 2" xfId="4013"/>
    <cellStyle name="Normal 8 2 3" xfId="4014"/>
    <cellStyle name="Normal 8 2 4" xfId="4015"/>
    <cellStyle name="Normal 8 2 5" xfId="4016"/>
    <cellStyle name="Normal 8 2 6" xfId="4017"/>
    <cellStyle name="Normal 8 2 7" xfId="4018"/>
    <cellStyle name="Normal 8 2 8" xfId="4019"/>
    <cellStyle name="Normal 8 2 9" xfId="4020"/>
    <cellStyle name="Normal 8 20" xfId="4021"/>
    <cellStyle name="Normal 8 21" xfId="4022"/>
    <cellStyle name="Normal 8 22" xfId="4023"/>
    <cellStyle name="Normal 8 23" xfId="4024"/>
    <cellStyle name="Normal 8 24" xfId="4025"/>
    <cellStyle name="Normal 8 25" xfId="4026"/>
    <cellStyle name="Normal 8 26" xfId="4027"/>
    <cellStyle name="Normal 8 27" xfId="4028"/>
    <cellStyle name="Normal 8 3" xfId="4029"/>
    <cellStyle name="Normal 8 3 10" xfId="4030"/>
    <cellStyle name="Normal 8 3 11" xfId="4031"/>
    <cellStyle name="Normal 8 3 12" xfId="4032"/>
    <cellStyle name="Normal 8 3 13" xfId="4033"/>
    <cellStyle name="Normal 8 3 2" xfId="4034"/>
    <cellStyle name="Normal 8 3 3" xfId="4035"/>
    <cellStyle name="Normal 8 3 4" xfId="4036"/>
    <cellStyle name="Normal 8 3 5" xfId="4037"/>
    <cellStyle name="Normal 8 3 6" xfId="4038"/>
    <cellStyle name="Normal 8 3 7" xfId="4039"/>
    <cellStyle name="Normal 8 3 8" xfId="4040"/>
    <cellStyle name="Normal 8 3 9" xfId="4041"/>
    <cellStyle name="Normal 8 4" xfId="4042"/>
    <cellStyle name="Normal 8 4 10" xfId="4043"/>
    <cellStyle name="Normal 8 4 11" xfId="4044"/>
    <cellStyle name="Normal 8 4 12" xfId="4045"/>
    <cellStyle name="Normal 8 4 13" xfId="4046"/>
    <cellStyle name="Normal 8 4 2" xfId="4047"/>
    <cellStyle name="Normal 8 4 3" xfId="4048"/>
    <cellStyle name="Normal 8 4 4" xfId="4049"/>
    <cellStyle name="Normal 8 4 5" xfId="4050"/>
    <cellStyle name="Normal 8 4 6" xfId="4051"/>
    <cellStyle name="Normal 8 4 7" xfId="4052"/>
    <cellStyle name="Normal 8 4 8" xfId="4053"/>
    <cellStyle name="Normal 8 4 9" xfId="4054"/>
    <cellStyle name="Normal 8 5" xfId="4055"/>
    <cellStyle name="Normal 8 5 10" xfId="4056"/>
    <cellStyle name="Normal 8 5 11" xfId="4057"/>
    <cellStyle name="Normal 8 5 12" xfId="4058"/>
    <cellStyle name="Normal 8 5 13" xfId="4059"/>
    <cellStyle name="Normal 8 5 2" xfId="4060"/>
    <cellStyle name="Normal 8 5 3" xfId="4061"/>
    <cellStyle name="Normal 8 5 4" xfId="4062"/>
    <cellStyle name="Normal 8 5 5" xfId="4063"/>
    <cellStyle name="Normal 8 5 6" xfId="4064"/>
    <cellStyle name="Normal 8 5 7" xfId="4065"/>
    <cellStyle name="Normal 8 5 8" xfId="4066"/>
    <cellStyle name="Normal 8 5 9" xfId="4067"/>
    <cellStyle name="Normal 8 6" xfId="4068"/>
    <cellStyle name="Normal 8 6 10" xfId="4069"/>
    <cellStyle name="Normal 8 6 11" xfId="4070"/>
    <cellStyle name="Normal 8 6 12" xfId="4071"/>
    <cellStyle name="Normal 8 6 13" xfId="4072"/>
    <cellStyle name="Normal 8 6 2" xfId="4073"/>
    <cellStyle name="Normal 8 6 3" xfId="4074"/>
    <cellStyle name="Normal 8 6 4" xfId="4075"/>
    <cellStyle name="Normal 8 6 5" xfId="4076"/>
    <cellStyle name="Normal 8 6 6" xfId="4077"/>
    <cellStyle name="Normal 8 6 7" xfId="4078"/>
    <cellStyle name="Normal 8 6 8" xfId="4079"/>
    <cellStyle name="Normal 8 6 9" xfId="4080"/>
    <cellStyle name="Normal 8 7" xfId="4081"/>
    <cellStyle name="Normal 8 7 10" xfId="4082"/>
    <cellStyle name="Normal 8 7 11" xfId="4083"/>
    <cellStyle name="Normal 8 7 12" xfId="4084"/>
    <cellStyle name="Normal 8 7 13" xfId="4085"/>
    <cellStyle name="Normal 8 7 2" xfId="4086"/>
    <cellStyle name="Normal 8 7 3" xfId="4087"/>
    <cellStyle name="Normal 8 7 4" xfId="4088"/>
    <cellStyle name="Normal 8 7 5" xfId="4089"/>
    <cellStyle name="Normal 8 7 6" xfId="4090"/>
    <cellStyle name="Normal 8 7 7" xfId="4091"/>
    <cellStyle name="Normal 8 7 8" xfId="4092"/>
    <cellStyle name="Normal 8 7 9" xfId="4093"/>
    <cellStyle name="Normal 8 8" xfId="4094"/>
    <cellStyle name="Normal 8 8 10" xfId="4095"/>
    <cellStyle name="Normal 8 8 11" xfId="4096"/>
    <cellStyle name="Normal 8 8 12" xfId="4097"/>
    <cellStyle name="Normal 8 8 13" xfId="4098"/>
    <cellStyle name="Normal 8 8 2" xfId="4099"/>
    <cellStyle name="Normal 8 8 3" xfId="4100"/>
    <cellStyle name="Normal 8 8 4" xfId="4101"/>
    <cellStyle name="Normal 8 8 5" xfId="4102"/>
    <cellStyle name="Normal 8 8 6" xfId="4103"/>
    <cellStyle name="Normal 8 8 7" xfId="4104"/>
    <cellStyle name="Normal 8 8 8" xfId="4105"/>
    <cellStyle name="Normal 8 8 9" xfId="4106"/>
    <cellStyle name="Normal 8 9" xfId="4107"/>
    <cellStyle name="Normal 8 9 10" xfId="4108"/>
    <cellStyle name="Normal 8 9 11" xfId="4109"/>
    <cellStyle name="Normal 8 9 12" xfId="4110"/>
    <cellStyle name="Normal 8 9 13" xfId="4111"/>
    <cellStyle name="Normal 8 9 2" xfId="4112"/>
    <cellStyle name="Normal 8 9 3" xfId="4113"/>
    <cellStyle name="Normal 8 9 4" xfId="4114"/>
    <cellStyle name="Normal 8 9 5" xfId="4115"/>
    <cellStyle name="Normal 8 9 6" xfId="4116"/>
    <cellStyle name="Normal 8 9 7" xfId="4117"/>
    <cellStyle name="Normal 8 9 8" xfId="4118"/>
    <cellStyle name="Normal 8 9 9" xfId="4119"/>
    <cellStyle name="Normal 9" xfId="4120"/>
    <cellStyle name="Normal 9 10" xfId="4121"/>
    <cellStyle name="Normal 9 10 10" xfId="4122"/>
    <cellStyle name="Normal 9 10 11" xfId="4123"/>
    <cellStyle name="Normal 9 10 12" xfId="4124"/>
    <cellStyle name="Normal 9 10 13" xfId="4125"/>
    <cellStyle name="Normal 9 10 2" xfId="4126"/>
    <cellStyle name="Normal 9 10 3" xfId="4127"/>
    <cellStyle name="Normal 9 10 4" xfId="4128"/>
    <cellStyle name="Normal 9 10 5" xfId="4129"/>
    <cellStyle name="Normal 9 10 6" xfId="4130"/>
    <cellStyle name="Normal 9 10 7" xfId="4131"/>
    <cellStyle name="Normal 9 10 8" xfId="4132"/>
    <cellStyle name="Normal 9 10 9" xfId="4133"/>
    <cellStyle name="Normal 9 11" xfId="4134"/>
    <cellStyle name="Normal 9 11 10" xfId="4135"/>
    <cellStyle name="Normal 9 11 11" xfId="4136"/>
    <cellStyle name="Normal 9 11 12" xfId="4137"/>
    <cellStyle name="Normal 9 11 13" xfId="4138"/>
    <cellStyle name="Normal 9 11 2" xfId="4139"/>
    <cellStyle name="Normal 9 11 3" xfId="4140"/>
    <cellStyle name="Normal 9 11 4" xfId="4141"/>
    <cellStyle name="Normal 9 11 5" xfId="4142"/>
    <cellStyle name="Normal 9 11 6" xfId="4143"/>
    <cellStyle name="Normal 9 11 7" xfId="4144"/>
    <cellStyle name="Normal 9 11 8" xfId="4145"/>
    <cellStyle name="Normal 9 11 9" xfId="4146"/>
    <cellStyle name="Normal 9 12" xfId="4147"/>
    <cellStyle name="Normal 9 12 10" xfId="4148"/>
    <cellStyle name="Normal 9 12 11" xfId="4149"/>
    <cellStyle name="Normal 9 12 12" xfId="4150"/>
    <cellStyle name="Normal 9 12 13" xfId="4151"/>
    <cellStyle name="Normal 9 12 2" xfId="4152"/>
    <cellStyle name="Normal 9 12 3" xfId="4153"/>
    <cellStyle name="Normal 9 12 4" xfId="4154"/>
    <cellStyle name="Normal 9 12 5" xfId="4155"/>
    <cellStyle name="Normal 9 12 6" xfId="4156"/>
    <cellStyle name="Normal 9 12 7" xfId="4157"/>
    <cellStyle name="Normal 9 12 8" xfId="4158"/>
    <cellStyle name="Normal 9 12 9" xfId="4159"/>
    <cellStyle name="Normal 9 13" xfId="4160"/>
    <cellStyle name="Normal 9 13 10" xfId="4161"/>
    <cellStyle name="Normal 9 13 11" xfId="4162"/>
    <cellStyle name="Normal 9 13 12" xfId="4163"/>
    <cellStyle name="Normal 9 13 13" xfId="4164"/>
    <cellStyle name="Normal 9 13 2" xfId="4165"/>
    <cellStyle name="Normal 9 13 3" xfId="4166"/>
    <cellStyle name="Normal 9 13 4" xfId="4167"/>
    <cellStyle name="Normal 9 13 5" xfId="4168"/>
    <cellStyle name="Normal 9 13 6" xfId="4169"/>
    <cellStyle name="Normal 9 13 7" xfId="4170"/>
    <cellStyle name="Normal 9 13 8" xfId="4171"/>
    <cellStyle name="Normal 9 13 9" xfId="4172"/>
    <cellStyle name="Normal 9 14" xfId="4173"/>
    <cellStyle name="Normal 9 14 10" xfId="4174"/>
    <cellStyle name="Normal 9 14 11" xfId="4175"/>
    <cellStyle name="Normal 9 14 12" xfId="4176"/>
    <cellStyle name="Normal 9 14 13" xfId="4177"/>
    <cellStyle name="Normal 9 14 2" xfId="4178"/>
    <cellStyle name="Normal 9 14 3" xfId="4179"/>
    <cellStyle name="Normal 9 14 4" xfId="4180"/>
    <cellStyle name="Normal 9 14 5" xfId="4181"/>
    <cellStyle name="Normal 9 14 6" xfId="4182"/>
    <cellStyle name="Normal 9 14 7" xfId="4183"/>
    <cellStyle name="Normal 9 14 8" xfId="4184"/>
    <cellStyle name="Normal 9 14 9" xfId="4185"/>
    <cellStyle name="Normal 9 15" xfId="4186"/>
    <cellStyle name="Normal 9 15 10" xfId="4187"/>
    <cellStyle name="Normal 9 15 11" xfId="4188"/>
    <cellStyle name="Normal 9 15 12" xfId="4189"/>
    <cellStyle name="Normal 9 15 13" xfId="4190"/>
    <cellStyle name="Normal 9 15 2" xfId="4191"/>
    <cellStyle name="Normal 9 15 3" xfId="4192"/>
    <cellStyle name="Normal 9 15 4" xfId="4193"/>
    <cellStyle name="Normal 9 15 5" xfId="4194"/>
    <cellStyle name="Normal 9 15 6" xfId="4195"/>
    <cellStyle name="Normal 9 15 7" xfId="4196"/>
    <cellStyle name="Normal 9 15 8" xfId="4197"/>
    <cellStyle name="Normal 9 15 9" xfId="4198"/>
    <cellStyle name="Normal 9 16" xfId="4199"/>
    <cellStyle name="Normal 9 17" xfId="4200"/>
    <cellStyle name="Normal 9 18" xfId="4201"/>
    <cellStyle name="Normal 9 19" xfId="4202"/>
    <cellStyle name="Normal 9 2" xfId="4203"/>
    <cellStyle name="Normal 9 2 10" xfId="4204"/>
    <cellStyle name="Normal 9 2 11" xfId="4205"/>
    <cellStyle name="Normal 9 2 12" xfId="4206"/>
    <cellStyle name="Normal 9 2 13" xfId="4207"/>
    <cellStyle name="Normal 9 2 2" xfId="4208"/>
    <cellStyle name="Normal 9 2 3" xfId="4209"/>
    <cellStyle name="Normal 9 2 4" xfId="4210"/>
    <cellStyle name="Normal 9 2 5" xfId="4211"/>
    <cellStyle name="Normal 9 2 6" xfId="4212"/>
    <cellStyle name="Normal 9 2 7" xfId="4213"/>
    <cellStyle name="Normal 9 2 8" xfId="4214"/>
    <cellStyle name="Normal 9 2 9" xfId="4215"/>
    <cellStyle name="Normal 9 20" xfId="4216"/>
    <cellStyle name="Normal 9 21" xfId="4217"/>
    <cellStyle name="Normal 9 22" xfId="4218"/>
    <cellStyle name="Normal 9 23" xfId="4219"/>
    <cellStyle name="Normal 9 24" xfId="4220"/>
    <cellStyle name="Normal 9 25" xfId="4221"/>
    <cellStyle name="Normal 9 26" xfId="4222"/>
    <cellStyle name="Normal 9 27" xfId="4223"/>
    <cellStyle name="Normal 9 3" xfId="4224"/>
    <cellStyle name="Normal 9 3 10" xfId="4225"/>
    <cellStyle name="Normal 9 3 11" xfId="4226"/>
    <cellStyle name="Normal 9 3 12" xfId="4227"/>
    <cellStyle name="Normal 9 3 13" xfId="4228"/>
    <cellStyle name="Normal 9 3 2" xfId="4229"/>
    <cellStyle name="Normal 9 3 3" xfId="4230"/>
    <cellStyle name="Normal 9 3 4" xfId="4231"/>
    <cellStyle name="Normal 9 3 5" xfId="4232"/>
    <cellStyle name="Normal 9 3 6" xfId="4233"/>
    <cellStyle name="Normal 9 3 7" xfId="4234"/>
    <cellStyle name="Normal 9 3 8" xfId="4235"/>
    <cellStyle name="Normal 9 3 9" xfId="4236"/>
    <cellStyle name="Normal 9 4" xfId="4237"/>
    <cellStyle name="Normal 9 4 10" xfId="4238"/>
    <cellStyle name="Normal 9 4 11" xfId="4239"/>
    <cellStyle name="Normal 9 4 12" xfId="4240"/>
    <cellStyle name="Normal 9 4 13" xfId="4241"/>
    <cellStyle name="Normal 9 4 2" xfId="4242"/>
    <cellStyle name="Normal 9 4 3" xfId="4243"/>
    <cellStyle name="Normal 9 4 4" xfId="4244"/>
    <cellStyle name="Normal 9 4 5" xfId="4245"/>
    <cellStyle name="Normal 9 4 6" xfId="4246"/>
    <cellStyle name="Normal 9 4 7" xfId="4247"/>
    <cellStyle name="Normal 9 4 8" xfId="4248"/>
    <cellStyle name="Normal 9 4 9" xfId="4249"/>
    <cellStyle name="Normal 9 5" xfId="4250"/>
    <cellStyle name="Normal 9 5 10" xfId="4251"/>
    <cellStyle name="Normal 9 5 11" xfId="4252"/>
    <cellStyle name="Normal 9 5 12" xfId="4253"/>
    <cellStyle name="Normal 9 5 13" xfId="4254"/>
    <cellStyle name="Normal 9 5 2" xfId="4255"/>
    <cellStyle name="Normal 9 5 3" xfId="4256"/>
    <cellStyle name="Normal 9 5 4" xfId="4257"/>
    <cellStyle name="Normal 9 5 5" xfId="4258"/>
    <cellStyle name="Normal 9 5 6" xfId="4259"/>
    <cellStyle name="Normal 9 5 7" xfId="4260"/>
    <cellStyle name="Normal 9 5 8" xfId="4261"/>
    <cellStyle name="Normal 9 5 9" xfId="4262"/>
    <cellStyle name="Normal 9 6" xfId="4263"/>
    <cellStyle name="Normal 9 6 10" xfId="4264"/>
    <cellStyle name="Normal 9 6 11" xfId="4265"/>
    <cellStyle name="Normal 9 6 12" xfId="4266"/>
    <cellStyle name="Normal 9 6 13" xfId="4267"/>
    <cellStyle name="Normal 9 6 2" xfId="4268"/>
    <cellStyle name="Normal 9 6 3" xfId="4269"/>
    <cellStyle name="Normal 9 6 4" xfId="4270"/>
    <cellStyle name="Normal 9 6 5" xfId="4271"/>
    <cellStyle name="Normal 9 6 6" xfId="4272"/>
    <cellStyle name="Normal 9 6 7" xfId="4273"/>
    <cellStyle name="Normal 9 6 8" xfId="4274"/>
    <cellStyle name="Normal 9 6 9" xfId="4275"/>
    <cellStyle name="Normal 9 7" xfId="4276"/>
    <cellStyle name="Normal 9 7 10" xfId="4277"/>
    <cellStyle name="Normal 9 7 11" xfId="4278"/>
    <cellStyle name="Normal 9 7 12" xfId="4279"/>
    <cellStyle name="Normal 9 7 13" xfId="4280"/>
    <cellStyle name="Normal 9 7 2" xfId="4281"/>
    <cellStyle name="Normal 9 7 3" xfId="4282"/>
    <cellStyle name="Normal 9 7 4" xfId="4283"/>
    <cellStyle name="Normal 9 7 5" xfId="4284"/>
    <cellStyle name="Normal 9 7 6" xfId="4285"/>
    <cellStyle name="Normal 9 7 7" xfId="4286"/>
    <cellStyle name="Normal 9 7 8" xfId="4287"/>
    <cellStyle name="Normal 9 7 9" xfId="4288"/>
    <cellStyle name="Normal 9 8" xfId="4289"/>
    <cellStyle name="Normal 9 8 10" xfId="4290"/>
    <cellStyle name="Normal 9 8 11" xfId="4291"/>
    <cellStyle name="Normal 9 8 12" xfId="4292"/>
    <cellStyle name="Normal 9 8 13" xfId="4293"/>
    <cellStyle name="Normal 9 8 2" xfId="4294"/>
    <cellStyle name="Normal 9 8 3" xfId="4295"/>
    <cellStyle name="Normal 9 8 4" xfId="4296"/>
    <cellStyle name="Normal 9 8 5" xfId="4297"/>
    <cellStyle name="Normal 9 8 6" xfId="4298"/>
    <cellStyle name="Normal 9 8 7" xfId="4299"/>
    <cellStyle name="Normal 9 8 8" xfId="4300"/>
    <cellStyle name="Normal 9 8 9" xfId="4301"/>
    <cellStyle name="Normal 9 9" xfId="4302"/>
    <cellStyle name="Normal 9 9 10" xfId="4303"/>
    <cellStyle name="Normal 9 9 11" xfId="4304"/>
    <cellStyle name="Normal 9 9 12" xfId="4305"/>
    <cellStyle name="Normal 9 9 13" xfId="4306"/>
    <cellStyle name="Normal 9 9 2" xfId="4307"/>
    <cellStyle name="Normal 9 9 3" xfId="4308"/>
    <cellStyle name="Normal 9 9 4" xfId="4309"/>
    <cellStyle name="Normal 9 9 5" xfId="4310"/>
    <cellStyle name="Normal 9 9 6" xfId="4311"/>
    <cellStyle name="Normal 9 9 7" xfId="4312"/>
    <cellStyle name="Normal 9 9 8" xfId="4313"/>
    <cellStyle name="Normal 9 9 9" xfId="4314"/>
    <cellStyle name="Note 2" xfId="4315"/>
    <cellStyle name="Note 2 2" xfId="6177"/>
    <cellStyle name="Note 2 3" xfId="6178"/>
    <cellStyle name="Note 2 4" xfId="6179"/>
    <cellStyle name="Output 2" xfId="4316"/>
    <cellStyle name="Output 2 2" xfId="6180"/>
    <cellStyle name="Output 2 3" xfId="6181"/>
    <cellStyle name="Output 2 4" xfId="6182"/>
    <cellStyle name="Percent" xfId="125" builtinId="5"/>
    <cellStyle name="Percent 10" xfId="4317"/>
    <cellStyle name="Percent 10 10" xfId="6183"/>
    <cellStyle name="Percent 10 10 2" xfId="7681"/>
    <cellStyle name="Percent 10 10 3" xfId="9441"/>
    <cellStyle name="Percent 10 11" xfId="6363"/>
    <cellStyle name="Percent 10 12" xfId="9440"/>
    <cellStyle name="Percent 10 13" xfId="10014"/>
    <cellStyle name="Percent 10 2" xfId="4318"/>
    <cellStyle name="Percent 10 2 10" xfId="6384"/>
    <cellStyle name="Percent 10 2 11" xfId="9442"/>
    <cellStyle name="Percent 10 2 12" xfId="10015"/>
    <cellStyle name="Percent 10 2 2" xfId="4319"/>
    <cellStyle name="Percent 10 2 2 10" xfId="9443"/>
    <cellStyle name="Percent 10 2 2 11" xfId="10016"/>
    <cellStyle name="Percent 10 2 2 2" xfId="4320"/>
    <cellStyle name="Percent 10 2 2 2 2" xfId="6184"/>
    <cellStyle name="Percent 10 2 2 2 2 2" xfId="6834"/>
    <cellStyle name="Percent 10 2 2 2 2 3" xfId="9445"/>
    <cellStyle name="Percent 10 2 2 2 3" xfId="6185"/>
    <cellStyle name="Percent 10 2 2 2 3 2" xfId="7164"/>
    <cellStyle name="Percent 10 2 2 2 3 3" xfId="9446"/>
    <cellStyle name="Percent 10 2 2 2 4" xfId="6186"/>
    <cellStyle name="Percent 10 2 2 2 4 2" xfId="7495"/>
    <cellStyle name="Percent 10 2 2 2 4 3" xfId="9447"/>
    <cellStyle name="Percent 10 2 2 2 5" xfId="6187"/>
    <cellStyle name="Percent 10 2 2 2 5 2" xfId="7823"/>
    <cellStyle name="Percent 10 2 2 2 5 3" xfId="9448"/>
    <cellStyle name="Percent 10 2 2 2 6" xfId="6505"/>
    <cellStyle name="Percent 10 2 2 2 7" xfId="9444"/>
    <cellStyle name="Percent 10 2 2 2 8" xfId="10017"/>
    <cellStyle name="Percent 10 2 2 3" xfId="4321"/>
    <cellStyle name="Percent 10 2 2 3 2" xfId="6188"/>
    <cellStyle name="Percent 10 2 2 3 2 2" xfId="6915"/>
    <cellStyle name="Percent 10 2 2 3 2 3" xfId="9450"/>
    <cellStyle name="Percent 10 2 2 3 3" xfId="6189"/>
    <cellStyle name="Percent 10 2 2 3 3 2" xfId="7245"/>
    <cellStyle name="Percent 10 2 2 3 3 3" xfId="9451"/>
    <cellStyle name="Percent 10 2 2 3 4" xfId="6190"/>
    <cellStyle name="Percent 10 2 2 3 4 2" xfId="7576"/>
    <cellStyle name="Percent 10 2 2 3 4 3" xfId="9452"/>
    <cellStyle name="Percent 10 2 2 3 5" xfId="6191"/>
    <cellStyle name="Percent 10 2 2 3 5 2" xfId="7904"/>
    <cellStyle name="Percent 10 2 2 3 5 3" xfId="9453"/>
    <cellStyle name="Percent 10 2 2 3 6" xfId="6586"/>
    <cellStyle name="Percent 10 2 2 3 7" xfId="9449"/>
    <cellStyle name="Percent 10 2 2 3 8" xfId="10018"/>
    <cellStyle name="Percent 10 2 2 4" xfId="4322"/>
    <cellStyle name="Percent 10 2 2 4 2" xfId="6192"/>
    <cellStyle name="Percent 10 2 2 4 2 2" xfId="6996"/>
    <cellStyle name="Percent 10 2 2 4 2 3" xfId="9455"/>
    <cellStyle name="Percent 10 2 2 4 3" xfId="6193"/>
    <cellStyle name="Percent 10 2 2 4 3 2" xfId="7326"/>
    <cellStyle name="Percent 10 2 2 4 3 3" xfId="9456"/>
    <cellStyle name="Percent 10 2 2 4 4" xfId="6194"/>
    <cellStyle name="Percent 10 2 2 4 4 2" xfId="7657"/>
    <cellStyle name="Percent 10 2 2 4 4 3" xfId="9457"/>
    <cellStyle name="Percent 10 2 2 4 5" xfId="6195"/>
    <cellStyle name="Percent 10 2 2 4 5 2" xfId="7985"/>
    <cellStyle name="Percent 10 2 2 4 5 3" xfId="9458"/>
    <cellStyle name="Percent 10 2 2 4 6" xfId="6667"/>
    <cellStyle name="Percent 10 2 2 4 7" xfId="9454"/>
    <cellStyle name="Percent 10 2 2 4 8" xfId="10019"/>
    <cellStyle name="Percent 10 2 2 5" xfId="6196"/>
    <cellStyle name="Percent 10 2 2 5 2" xfId="6753"/>
    <cellStyle name="Percent 10 2 2 5 3" xfId="9459"/>
    <cellStyle name="Percent 10 2 2 6" xfId="6197"/>
    <cellStyle name="Percent 10 2 2 6 2" xfId="7083"/>
    <cellStyle name="Percent 10 2 2 6 3" xfId="9460"/>
    <cellStyle name="Percent 10 2 2 7" xfId="6198"/>
    <cellStyle name="Percent 10 2 2 7 2" xfId="7414"/>
    <cellStyle name="Percent 10 2 2 7 3" xfId="9461"/>
    <cellStyle name="Percent 10 2 2 8" xfId="6199"/>
    <cellStyle name="Percent 10 2 2 8 2" xfId="7742"/>
    <cellStyle name="Percent 10 2 2 8 3" xfId="9462"/>
    <cellStyle name="Percent 10 2 2 9" xfId="6424"/>
    <cellStyle name="Percent 10 2 3" xfId="4323"/>
    <cellStyle name="Percent 10 2 3 2" xfId="6200"/>
    <cellStyle name="Percent 10 2 3 2 2" xfId="6794"/>
    <cellStyle name="Percent 10 2 3 2 3" xfId="9464"/>
    <cellStyle name="Percent 10 2 3 3" xfId="6201"/>
    <cellStyle name="Percent 10 2 3 3 2" xfId="7124"/>
    <cellStyle name="Percent 10 2 3 3 3" xfId="9465"/>
    <cellStyle name="Percent 10 2 3 4" xfId="6202"/>
    <cellStyle name="Percent 10 2 3 4 2" xfId="7455"/>
    <cellStyle name="Percent 10 2 3 4 3" xfId="9466"/>
    <cellStyle name="Percent 10 2 3 5" xfId="6203"/>
    <cellStyle name="Percent 10 2 3 5 2" xfId="7783"/>
    <cellStyle name="Percent 10 2 3 5 3" xfId="9467"/>
    <cellStyle name="Percent 10 2 3 6" xfId="6465"/>
    <cellStyle name="Percent 10 2 3 7" xfId="9463"/>
    <cellStyle name="Percent 10 2 3 8" xfId="10020"/>
    <cellStyle name="Percent 10 2 4" xfId="4324"/>
    <cellStyle name="Percent 10 2 4 2" xfId="6204"/>
    <cellStyle name="Percent 10 2 4 2 2" xfId="6875"/>
    <cellStyle name="Percent 10 2 4 2 3" xfId="9469"/>
    <cellStyle name="Percent 10 2 4 3" xfId="6205"/>
    <cellStyle name="Percent 10 2 4 3 2" xfId="7205"/>
    <cellStyle name="Percent 10 2 4 3 3" xfId="9470"/>
    <cellStyle name="Percent 10 2 4 4" xfId="6206"/>
    <cellStyle name="Percent 10 2 4 4 2" xfId="7536"/>
    <cellStyle name="Percent 10 2 4 4 3" xfId="9471"/>
    <cellStyle name="Percent 10 2 4 5" xfId="6207"/>
    <cellStyle name="Percent 10 2 4 5 2" xfId="7864"/>
    <cellStyle name="Percent 10 2 4 5 3" xfId="9472"/>
    <cellStyle name="Percent 10 2 4 6" xfId="6546"/>
    <cellStyle name="Percent 10 2 4 7" xfId="9468"/>
    <cellStyle name="Percent 10 2 4 8" xfId="10021"/>
    <cellStyle name="Percent 10 2 5" xfId="4325"/>
    <cellStyle name="Percent 10 2 5 2" xfId="6208"/>
    <cellStyle name="Percent 10 2 5 2 2" xfId="6956"/>
    <cellStyle name="Percent 10 2 5 2 3" xfId="9474"/>
    <cellStyle name="Percent 10 2 5 3" xfId="6209"/>
    <cellStyle name="Percent 10 2 5 3 2" xfId="7286"/>
    <cellStyle name="Percent 10 2 5 3 3" xfId="9475"/>
    <cellStyle name="Percent 10 2 5 4" xfId="6210"/>
    <cellStyle name="Percent 10 2 5 4 2" xfId="7617"/>
    <cellStyle name="Percent 10 2 5 4 3" xfId="9476"/>
    <cellStyle name="Percent 10 2 5 5" xfId="6211"/>
    <cellStyle name="Percent 10 2 5 5 2" xfId="7945"/>
    <cellStyle name="Percent 10 2 5 5 3" xfId="9477"/>
    <cellStyle name="Percent 10 2 5 6" xfId="6627"/>
    <cellStyle name="Percent 10 2 5 7" xfId="9473"/>
    <cellStyle name="Percent 10 2 5 8" xfId="10022"/>
    <cellStyle name="Percent 10 2 6" xfId="6212"/>
    <cellStyle name="Percent 10 2 6 2" xfId="6713"/>
    <cellStyle name="Percent 10 2 6 3" xfId="9478"/>
    <cellStyle name="Percent 10 2 7" xfId="6213"/>
    <cellStyle name="Percent 10 2 7 2" xfId="7043"/>
    <cellStyle name="Percent 10 2 7 3" xfId="9479"/>
    <cellStyle name="Percent 10 2 8" xfId="6214"/>
    <cellStyle name="Percent 10 2 8 2" xfId="7374"/>
    <cellStyle name="Percent 10 2 8 3" xfId="9480"/>
    <cellStyle name="Percent 10 2 9" xfId="6215"/>
    <cellStyle name="Percent 10 2 9 2" xfId="7702"/>
    <cellStyle name="Percent 10 2 9 3" xfId="9481"/>
    <cellStyle name="Percent 10 3" xfId="4326"/>
    <cellStyle name="Percent 10 3 10" xfId="9482"/>
    <cellStyle name="Percent 10 3 11" xfId="10023"/>
    <cellStyle name="Percent 10 3 2" xfId="4327"/>
    <cellStyle name="Percent 10 3 2 2" xfId="6216"/>
    <cellStyle name="Percent 10 3 2 2 2" xfId="6813"/>
    <cellStyle name="Percent 10 3 2 2 3" xfId="9484"/>
    <cellStyle name="Percent 10 3 2 3" xfId="6217"/>
    <cellStyle name="Percent 10 3 2 3 2" xfId="7143"/>
    <cellStyle name="Percent 10 3 2 3 3" xfId="9485"/>
    <cellStyle name="Percent 10 3 2 4" xfId="6218"/>
    <cellStyle name="Percent 10 3 2 4 2" xfId="7474"/>
    <cellStyle name="Percent 10 3 2 4 3" xfId="9486"/>
    <cellStyle name="Percent 10 3 2 5" xfId="6219"/>
    <cellStyle name="Percent 10 3 2 5 2" xfId="7802"/>
    <cellStyle name="Percent 10 3 2 5 3" xfId="9487"/>
    <cellStyle name="Percent 10 3 2 6" xfId="6484"/>
    <cellStyle name="Percent 10 3 2 7" xfId="9483"/>
    <cellStyle name="Percent 10 3 2 8" xfId="10024"/>
    <cellStyle name="Percent 10 3 3" xfId="4328"/>
    <cellStyle name="Percent 10 3 3 2" xfId="6220"/>
    <cellStyle name="Percent 10 3 3 2 2" xfId="6894"/>
    <cellStyle name="Percent 10 3 3 2 3" xfId="9489"/>
    <cellStyle name="Percent 10 3 3 3" xfId="6221"/>
    <cellStyle name="Percent 10 3 3 3 2" xfId="7224"/>
    <cellStyle name="Percent 10 3 3 3 3" xfId="9490"/>
    <cellStyle name="Percent 10 3 3 4" xfId="6222"/>
    <cellStyle name="Percent 10 3 3 4 2" xfId="7555"/>
    <cellStyle name="Percent 10 3 3 4 3" xfId="9491"/>
    <cellStyle name="Percent 10 3 3 5" xfId="6223"/>
    <cellStyle name="Percent 10 3 3 5 2" xfId="7883"/>
    <cellStyle name="Percent 10 3 3 5 3" xfId="9492"/>
    <cellStyle name="Percent 10 3 3 6" xfId="6565"/>
    <cellStyle name="Percent 10 3 3 7" xfId="9488"/>
    <cellStyle name="Percent 10 3 3 8" xfId="10025"/>
    <cellStyle name="Percent 10 3 4" xfId="4329"/>
    <cellStyle name="Percent 10 3 4 2" xfId="6224"/>
    <cellStyle name="Percent 10 3 4 2 2" xfId="6975"/>
    <cellStyle name="Percent 10 3 4 2 3" xfId="9494"/>
    <cellStyle name="Percent 10 3 4 3" xfId="6225"/>
    <cellStyle name="Percent 10 3 4 3 2" xfId="7305"/>
    <cellStyle name="Percent 10 3 4 3 3" xfId="9495"/>
    <cellStyle name="Percent 10 3 4 4" xfId="6226"/>
    <cellStyle name="Percent 10 3 4 4 2" xfId="7636"/>
    <cellStyle name="Percent 10 3 4 4 3" xfId="9496"/>
    <cellStyle name="Percent 10 3 4 5" xfId="6227"/>
    <cellStyle name="Percent 10 3 4 5 2" xfId="7964"/>
    <cellStyle name="Percent 10 3 4 5 3" xfId="9497"/>
    <cellStyle name="Percent 10 3 4 6" xfId="6646"/>
    <cellStyle name="Percent 10 3 4 7" xfId="9493"/>
    <cellStyle name="Percent 10 3 4 8" xfId="10026"/>
    <cellStyle name="Percent 10 3 5" xfId="6228"/>
    <cellStyle name="Percent 10 3 5 2" xfId="6732"/>
    <cellStyle name="Percent 10 3 5 3" xfId="9498"/>
    <cellStyle name="Percent 10 3 6" xfId="6229"/>
    <cellStyle name="Percent 10 3 6 2" xfId="7062"/>
    <cellStyle name="Percent 10 3 6 3" xfId="9499"/>
    <cellStyle name="Percent 10 3 7" xfId="6230"/>
    <cellStyle name="Percent 10 3 7 2" xfId="7393"/>
    <cellStyle name="Percent 10 3 7 3" xfId="9500"/>
    <cellStyle name="Percent 10 3 8" xfId="6231"/>
    <cellStyle name="Percent 10 3 8 2" xfId="7721"/>
    <cellStyle name="Percent 10 3 8 3" xfId="9501"/>
    <cellStyle name="Percent 10 3 9" xfId="6403"/>
    <cellStyle name="Percent 10 4" xfId="4330"/>
    <cellStyle name="Percent 10 4 2" xfId="6232"/>
    <cellStyle name="Percent 10 4 2 2" xfId="6773"/>
    <cellStyle name="Percent 10 4 2 3" xfId="9503"/>
    <cellStyle name="Percent 10 4 3" xfId="6233"/>
    <cellStyle name="Percent 10 4 3 2" xfId="7103"/>
    <cellStyle name="Percent 10 4 3 3" xfId="9504"/>
    <cellStyle name="Percent 10 4 4" xfId="6234"/>
    <cellStyle name="Percent 10 4 4 2" xfId="7434"/>
    <cellStyle name="Percent 10 4 4 3" xfId="9505"/>
    <cellStyle name="Percent 10 4 5" xfId="6235"/>
    <cellStyle name="Percent 10 4 5 2" xfId="7762"/>
    <cellStyle name="Percent 10 4 5 3" xfId="9506"/>
    <cellStyle name="Percent 10 4 6" xfId="6444"/>
    <cellStyle name="Percent 10 4 7" xfId="9502"/>
    <cellStyle name="Percent 10 4 8" xfId="10027"/>
    <cellStyle name="Percent 10 5" xfId="4331"/>
    <cellStyle name="Percent 10 5 2" xfId="6236"/>
    <cellStyle name="Percent 10 5 2 2" xfId="6854"/>
    <cellStyle name="Percent 10 5 2 3" xfId="9508"/>
    <cellStyle name="Percent 10 5 3" xfId="6237"/>
    <cellStyle name="Percent 10 5 3 2" xfId="7184"/>
    <cellStyle name="Percent 10 5 3 3" xfId="9509"/>
    <cellStyle name="Percent 10 5 4" xfId="6238"/>
    <cellStyle name="Percent 10 5 4 2" xfId="7515"/>
    <cellStyle name="Percent 10 5 4 3" xfId="9510"/>
    <cellStyle name="Percent 10 5 5" xfId="6239"/>
    <cellStyle name="Percent 10 5 5 2" xfId="7843"/>
    <cellStyle name="Percent 10 5 5 3" xfId="9511"/>
    <cellStyle name="Percent 10 5 6" xfId="6525"/>
    <cellStyle name="Percent 10 5 7" xfId="9507"/>
    <cellStyle name="Percent 10 5 8" xfId="10028"/>
    <cellStyle name="Percent 10 6" xfId="4332"/>
    <cellStyle name="Percent 10 6 2" xfId="6240"/>
    <cellStyle name="Percent 10 6 2 2" xfId="6935"/>
    <cellStyle name="Percent 10 6 2 3" xfId="9513"/>
    <cellStyle name="Percent 10 6 3" xfId="6241"/>
    <cellStyle name="Percent 10 6 3 2" xfId="7265"/>
    <cellStyle name="Percent 10 6 3 3" xfId="9514"/>
    <cellStyle name="Percent 10 6 4" xfId="6242"/>
    <cellStyle name="Percent 10 6 4 2" xfId="7596"/>
    <cellStyle name="Percent 10 6 4 3" xfId="9515"/>
    <cellStyle name="Percent 10 6 5" xfId="6243"/>
    <cellStyle name="Percent 10 6 5 2" xfId="7924"/>
    <cellStyle name="Percent 10 6 5 3" xfId="9516"/>
    <cellStyle name="Percent 10 6 6" xfId="6606"/>
    <cellStyle name="Percent 10 6 7" xfId="9512"/>
    <cellStyle name="Percent 10 6 8" xfId="10029"/>
    <cellStyle name="Percent 10 7" xfId="6244"/>
    <cellStyle name="Percent 10 7 2" xfId="6692"/>
    <cellStyle name="Percent 10 7 3" xfId="9517"/>
    <cellStyle name="Percent 10 8" xfId="6245"/>
    <cellStyle name="Percent 10 8 2" xfId="7022"/>
    <cellStyle name="Percent 10 8 3" xfId="9518"/>
    <cellStyle name="Percent 10 9" xfId="6246"/>
    <cellStyle name="Percent 10 9 2" xfId="7353"/>
    <cellStyle name="Percent 10 9 3" xfId="9519"/>
    <cellStyle name="Percent 11" xfId="4333"/>
    <cellStyle name="Percent 11 10" xfId="4334"/>
    <cellStyle name="Percent 11 10 10" xfId="4335"/>
    <cellStyle name="Percent 11 10 11" xfId="4336"/>
    <cellStyle name="Percent 11 10 12" xfId="4337"/>
    <cellStyle name="Percent 11 10 13" xfId="4338"/>
    <cellStyle name="Percent 11 10 2" xfId="4339"/>
    <cellStyle name="Percent 11 10 3" xfId="4340"/>
    <cellStyle name="Percent 11 10 4" xfId="4341"/>
    <cellStyle name="Percent 11 10 5" xfId="4342"/>
    <cellStyle name="Percent 11 10 6" xfId="4343"/>
    <cellStyle name="Percent 11 10 7" xfId="4344"/>
    <cellStyle name="Percent 11 10 8" xfId="4345"/>
    <cellStyle name="Percent 11 10 9" xfId="4346"/>
    <cellStyle name="Percent 11 11" xfId="4347"/>
    <cellStyle name="Percent 11 12" xfId="4348"/>
    <cellStyle name="Percent 11 13" xfId="4349"/>
    <cellStyle name="Percent 11 14" xfId="4350"/>
    <cellStyle name="Percent 11 15" xfId="4351"/>
    <cellStyle name="Percent 11 16" xfId="4352"/>
    <cellStyle name="Percent 11 17" xfId="4353"/>
    <cellStyle name="Percent 11 18" xfId="4354"/>
    <cellStyle name="Percent 11 19" xfId="4355"/>
    <cellStyle name="Percent 11 2" xfId="4356"/>
    <cellStyle name="Percent 11 2 10" xfId="4357"/>
    <cellStyle name="Percent 11 2 11" xfId="4358"/>
    <cellStyle name="Percent 11 2 12" xfId="4359"/>
    <cellStyle name="Percent 11 2 13" xfId="4360"/>
    <cellStyle name="Percent 11 2 2" xfId="4361"/>
    <cellStyle name="Percent 11 2 3" xfId="4362"/>
    <cellStyle name="Percent 11 2 4" xfId="4363"/>
    <cellStyle name="Percent 11 2 5" xfId="4364"/>
    <cellStyle name="Percent 11 2 6" xfId="4365"/>
    <cellStyle name="Percent 11 2 7" xfId="4366"/>
    <cellStyle name="Percent 11 2 8" xfId="4367"/>
    <cellStyle name="Percent 11 2 9" xfId="4368"/>
    <cellStyle name="Percent 11 20" xfId="4369"/>
    <cellStyle name="Percent 11 21" xfId="4370"/>
    <cellStyle name="Percent 11 22" xfId="4371"/>
    <cellStyle name="Percent 11 3" xfId="4372"/>
    <cellStyle name="Percent 11 3 10" xfId="4373"/>
    <cellStyle name="Percent 11 3 11" xfId="4374"/>
    <cellStyle name="Percent 11 3 12" xfId="4375"/>
    <cellStyle name="Percent 11 3 13" xfId="4376"/>
    <cellStyle name="Percent 11 3 2" xfId="4377"/>
    <cellStyle name="Percent 11 3 3" xfId="4378"/>
    <cellStyle name="Percent 11 3 4" xfId="4379"/>
    <cellStyle name="Percent 11 3 5" xfId="4380"/>
    <cellStyle name="Percent 11 3 6" xfId="4381"/>
    <cellStyle name="Percent 11 3 7" xfId="4382"/>
    <cellStyle name="Percent 11 3 8" xfId="4383"/>
    <cellStyle name="Percent 11 3 9" xfId="4384"/>
    <cellStyle name="Percent 11 4" xfId="4385"/>
    <cellStyle name="Percent 11 4 10" xfId="4386"/>
    <cellStyle name="Percent 11 4 11" xfId="4387"/>
    <cellStyle name="Percent 11 4 12" xfId="4388"/>
    <cellStyle name="Percent 11 4 13" xfId="4389"/>
    <cellStyle name="Percent 11 4 2" xfId="4390"/>
    <cellStyle name="Percent 11 4 3" xfId="4391"/>
    <cellStyle name="Percent 11 4 4" xfId="4392"/>
    <cellStyle name="Percent 11 4 5" xfId="4393"/>
    <cellStyle name="Percent 11 4 6" xfId="4394"/>
    <cellStyle name="Percent 11 4 7" xfId="4395"/>
    <cellStyle name="Percent 11 4 8" xfId="4396"/>
    <cellStyle name="Percent 11 4 9" xfId="4397"/>
    <cellStyle name="Percent 11 5" xfId="4398"/>
    <cellStyle name="Percent 11 5 10" xfId="4399"/>
    <cellStyle name="Percent 11 5 11" xfId="4400"/>
    <cellStyle name="Percent 11 5 12" xfId="4401"/>
    <cellStyle name="Percent 11 5 13" xfId="4402"/>
    <cellStyle name="Percent 11 5 2" xfId="4403"/>
    <cellStyle name="Percent 11 5 3" xfId="4404"/>
    <cellStyle name="Percent 11 5 4" xfId="4405"/>
    <cellStyle name="Percent 11 5 5" xfId="4406"/>
    <cellStyle name="Percent 11 5 6" xfId="4407"/>
    <cellStyle name="Percent 11 5 7" xfId="4408"/>
    <cellStyle name="Percent 11 5 8" xfId="4409"/>
    <cellStyle name="Percent 11 5 9" xfId="4410"/>
    <cellStyle name="Percent 11 6" xfId="4411"/>
    <cellStyle name="Percent 11 6 10" xfId="4412"/>
    <cellStyle name="Percent 11 6 11" xfId="4413"/>
    <cellStyle name="Percent 11 6 12" xfId="4414"/>
    <cellStyle name="Percent 11 6 13" xfId="4415"/>
    <cellStyle name="Percent 11 6 2" xfId="4416"/>
    <cellStyle name="Percent 11 6 3" xfId="4417"/>
    <cellStyle name="Percent 11 6 4" xfId="4418"/>
    <cellStyle name="Percent 11 6 5" xfId="4419"/>
    <cellStyle name="Percent 11 6 6" xfId="4420"/>
    <cellStyle name="Percent 11 6 7" xfId="4421"/>
    <cellStyle name="Percent 11 6 8" xfId="4422"/>
    <cellStyle name="Percent 11 6 9" xfId="4423"/>
    <cellStyle name="Percent 11 7" xfId="4424"/>
    <cellStyle name="Percent 11 7 10" xfId="4425"/>
    <cellStyle name="Percent 11 7 11" xfId="4426"/>
    <cellStyle name="Percent 11 7 12" xfId="4427"/>
    <cellStyle name="Percent 11 7 13" xfId="4428"/>
    <cellStyle name="Percent 11 7 2" xfId="4429"/>
    <cellStyle name="Percent 11 7 3" xfId="4430"/>
    <cellStyle name="Percent 11 7 4" xfId="4431"/>
    <cellStyle name="Percent 11 7 5" xfId="4432"/>
    <cellStyle name="Percent 11 7 6" xfId="4433"/>
    <cellStyle name="Percent 11 7 7" xfId="4434"/>
    <cellStyle name="Percent 11 7 8" xfId="4435"/>
    <cellStyle name="Percent 11 7 9" xfId="4436"/>
    <cellStyle name="Percent 11 8" xfId="4437"/>
    <cellStyle name="Percent 11 8 10" xfId="4438"/>
    <cellStyle name="Percent 11 8 11" xfId="4439"/>
    <cellStyle name="Percent 11 8 12" xfId="4440"/>
    <cellStyle name="Percent 11 8 13" xfId="4441"/>
    <cellStyle name="Percent 11 8 2" xfId="4442"/>
    <cellStyle name="Percent 11 8 3" xfId="4443"/>
    <cellStyle name="Percent 11 8 4" xfId="4444"/>
    <cellStyle name="Percent 11 8 5" xfId="4445"/>
    <cellStyle name="Percent 11 8 6" xfId="4446"/>
    <cellStyle name="Percent 11 8 7" xfId="4447"/>
    <cellStyle name="Percent 11 8 8" xfId="4448"/>
    <cellStyle name="Percent 11 8 9" xfId="4449"/>
    <cellStyle name="Percent 11 9" xfId="4450"/>
    <cellStyle name="Percent 11 9 10" xfId="4451"/>
    <cellStyle name="Percent 11 9 11" xfId="4452"/>
    <cellStyle name="Percent 11 9 12" xfId="4453"/>
    <cellStyle name="Percent 11 9 13" xfId="4454"/>
    <cellStyle name="Percent 11 9 2" xfId="4455"/>
    <cellStyle name="Percent 11 9 3" xfId="4456"/>
    <cellStyle name="Percent 11 9 4" xfId="4457"/>
    <cellStyle name="Percent 11 9 5" xfId="4458"/>
    <cellStyle name="Percent 11 9 6" xfId="4459"/>
    <cellStyle name="Percent 11 9 7" xfId="4460"/>
    <cellStyle name="Percent 11 9 8" xfId="4461"/>
    <cellStyle name="Percent 11 9 9" xfId="4462"/>
    <cellStyle name="Percent 12" xfId="4463"/>
    <cellStyle name="Percent 12 10" xfId="6247"/>
    <cellStyle name="Percent 12 10 2" xfId="7682"/>
    <cellStyle name="Percent 12 10 3" xfId="9521"/>
    <cellStyle name="Percent 12 11" xfId="6364"/>
    <cellStyle name="Percent 12 12" xfId="9520"/>
    <cellStyle name="Percent 12 13" xfId="10030"/>
    <cellStyle name="Percent 12 2" xfId="4464"/>
    <cellStyle name="Percent 12 2 10" xfId="6385"/>
    <cellStyle name="Percent 12 2 11" xfId="9522"/>
    <cellStyle name="Percent 12 2 12" xfId="10031"/>
    <cellStyle name="Percent 12 2 2" xfId="4465"/>
    <cellStyle name="Percent 12 2 2 10" xfId="9523"/>
    <cellStyle name="Percent 12 2 2 11" xfId="10032"/>
    <cellStyle name="Percent 12 2 2 2" xfId="4466"/>
    <cellStyle name="Percent 12 2 2 2 2" xfId="6248"/>
    <cellStyle name="Percent 12 2 2 2 2 2" xfId="6835"/>
    <cellStyle name="Percent 12 2 2 2 2 3" xfId="9525"/>
    <cellStyle name="Percent 12 2 2 2 3" xfId="6249"/>
    <cellStyle name="Percent 12 2 2 2 3 2" xfId="7165"/>
    <cellStyle name="Percent 12 2 2 2 3 3" xfId="9526"/>
    <cellStyle name="Percent 12 2 2 2 4" xfId="6250"/>
    <cellStyle name="Percent 12 2 2 2 4 2" xfId="7496"/>
    <cellStyle name="Percent 12 2 2 2 4 3" xfId="9527"/>
    <cellStyle name="Percent 12 2 2 2 5" xfId="6251"/>
    <cellStyle name="Percent 12 2 2 2 5 2" xfId="7824"/>
    <cellStyle name="Percent 12 2 2 2 5 3" xfId="9528"/>
    <cellStyle name="Percent 12 2 2 2 6" xfId="6506"/>
    <cellStyle name="Percent 12 2 2 2 7" xfId="9524"/>
    <cellStyle name="Percent 12 2 2 2 8" xfId="10033"/>
    <cellStyle name="Percent 12 2 2 3" xfId="4467"/>
    <cellStyle name="Percent 12 2 2 3 2" xfId="6252"/>
    <cellStyle name="Percent 12 2 2 3 2 2" xfId="6916"/>
    <cellStyle name="Percent 12 2 2 3 2 3" xfId="9530"/>
    <cellStyle name="Percent 12 2 2 3 3" xfId="6253"/>
    <cellStyle name="Percent 12 2 2 3 3 2" xfId="7246"/>
    <cellStyle name="Percent 12 2 2 3 3 3" xfId="9531"/>
    <cellStyle name="Percent 12 2 2 3 4" xfId="6254"/>
    <cellStyle name="Percent 12 2 2 3 4 2" xfId="7577"/>
    <cellStyle name="Percent 12 2 2 3 4 3" xfId="9532"/>
    <cellStyle name="Percent 12 2 2 3 5" xfId="6255"/>
    <cellStyle name="Percent 12 2 2 3 5 2" xfId="7905"/>
    <cellStyle name="Percent 12 2 2 3 5 3" xfId="9533"/>
    <cellStyle name="Percent 12 2 2 3 6" xfId="6587"/>
    <cellStyle name="Percent 12 2 2 3 7" xfId="9529"/>
    <cellStyle name="Percent 12 2 2 3 8" xfId="10034"/>
    <cellStyle name="Percent 12 2 2 4" xfId="4468"/>
    <cellStyle name="Percent 12 2 2 4 2" xfId="6256"/>
    <cellStyle name="Percent 12 2 2 4 2 2" xfId="6997"/>
    <cellStyle name="Percent 12 2 2 4 2 3" xfId="9535"/>
    <cellStyle name="Percent 12 2 2 4 3" xfId="6257"/>
    <cellStyle name="Percent 12 2 2 4 3 2" xfId="7327"/>
    <cellStyle name="Percent 12 2 2 4 3 3" xfId="9536"/>
    <cellStyle name="Percent 12 2 2 4 4" xfId="6258"/>
    <cellStyle name="Percent 12 2 2 4 4 2" xfId="7658"/>
    <cellStyle name="Percent 12 2 2 4 4 3" xfId="9537"/>
    <cellStyle name="Percent 12 2 2 4 5" xfId="6259"/>
    <cellStyle name="Percent 12 2 2 4 5 2" xfId="7986"/>
    <cellStyle name="Percent 12 2 2 4 5 3" xfId="9538"/>
    <cellStyle name="Percent 12 2 2 4 6" xfId="6668"/>
    <cellStyle name="Percent 12 2 2 4 7" xfId="9534"/>
    <cellStyle name="Percent 12 2 2 4 8" xfId="10035"/>
    <cellStyle name="Percent 12 2 2 5" xfId="6260"/>
    <cellStyle name="Percent 12 2 2 5 2" xfId="6754"/>
    <cellStyle name="Percent 12 2 2 5 3" xfId="9539"/>
    <cellStyle name="Percent 12 2 2 6" xfId="6261"/>
    <cellStyle name="Percent 12 2 2 6 2" xfId="7084"/>
    <cellStyle name="Percent 12 2 2 6 3" xfId="9540"/>
    <cellStyle name="Percent 12 2 2 7" xfId="6262"/>
    <cellStyle name="Percent 12 2 2 7 2" xfId="7415"/>
    <cellStyle name="Percent 12 2 2 7 3" xfId="9541"/>
    <cellStyle name="Percent 12 2 2 8" xfId="6263"/>
    <cellStyle name="Percent 12 2 2 8 2" xfId="7743"/>
    <cellStyle name="Percent 12 2 2 8 3" xfId="9542"/>
    <cellStyle name="Percent 12 2 2 9" xfId="6425"/>
    <cellStyle name="Percent 12 2 3" xfId="4469"/>
    <cellStyle name="Percent 12 2 3 2" xfId="6264"/>
    <cellStyle name="Percent 12 2 3 2 2" xfId="6795"/>
    <cellStyle name="Percent 12 2 3 2 3" xfId="9544"/>
    <cellStyle name="Percent 12 2 3 3" xfId="6265"/>
    <cellStyle name="Percent 12 2 3 3 2" xfId="7125"/>
    <cellStyle name="Percent 12 2 3 3 3" xfId="9545"/>
    <cellStyle name="Percent 12 2 3 4" xfId="6266"/>
    <cellStyle name="Percent 12 2 3 4 2" xfId="7456"/>
    <cellStyle name="Percent 12 2 3 4 3" xfId="9546"/>
    <cellStyle name="Percent 12 2 3 5" xfId="6267"/>
    <cellStyle name="Percent 12 2 3 5 2" xfId="7784"/>
    <cellStyle name="Percent 12 2 3 5 3" xfId="9547"/>
    <cellStyle name="Percent 12 2 3 6" xfId="6466"/>
    <cellStyle name="Percent 12 2 3 7" xfId="9543"/>
    <cellStyle name="Percent 12 2 3 8" xfId="10036"/>
    <cellStyle name="Percent 12 2 4" xfId="4470"/>
    <cellStyle name="Percent 12 2 4 2" xfId="6268"/>
    <cellStyle name="Percent 12 2 4 2 2" xfId="6876"/>
    <cellStyle name="Percent 12 2 4 2 3" xfId="9549"/>
    <cellStyle name="Percent 12 2 4 3" xfId="6269"/>
    <cellStyle name="Percent 12 2 4 3 2" xfId="7206"/>
    <cellStyle name="Percent 12 2 4 3 3" xfId="9550"/>
    <cellStyle name="Percent 12 2 4 4" xfId="6270"/>
    <cellStyle name="Percent 12 2 4 4 2" xfId="7537"/>
    <cellStyle name="Percent 12 2 4 4 3" xfId="9551"/>
    <cellStyle name="Percent 12 2 4 5" xfId="6271"/>
    <cellStyle name="Percent 12 2 4 5 2" xfId="7865"/>
    <cellStyle name="Percent 12 2 4 5 3" xfId="9552"/>
    <cellStyle name="Percent 12 2 4 6" xfId="6547"/>
    <cellStyle name="Percent 12 2 4 7" xfId="9548"/>
    <cellStyle name="Percent 12 2 4 8" xfId="10037"/>
    <cellStyle name="Percent 12 2 5" xfId="4471"/>
    <cellStyle name="Percent 12 2 5 2" xfId="6272"/>
    <cellStyle name="Percent 12 2 5 2 2" xfId="6957"/>
    <cellStyle name="Percent 12 2 5 2 3" xfId="9554"/>
    <cellStyle name="Percent 12 2 5 3" xfId="6273"/>
    <cellStyle name="Percent 12 2 5 3 2" xfId="7287"/>
    <cellStyle name="Percent 12 2 5 3 3" xfId="9555"/>
    <cellStyle name="Percent 12 2 5 4" xfId="6274"/>
    <cellStyle name="Percent 12 2 5 4 2" xfId="7618"/>
    <cellStyle name="Percent 12 2 5 4 3" xfId="9556"/>
    <cellStyle name="Percent 12 2 5 5" xfId="6275"/>
    <cellStyle name="Percent 12 2 5 5 2" xfId="7946"/>
    <cellStyle name="Percent 12 2 5 5 3" xfId="9557"/>
    <cellStyle name="Percent 12 2 5 6" xfId="6628"/>
    <cellStyle name="Percent 12 2 5 7" xfId="9553"/>
    <cellStyle name="Percent 12 2 5 8" xfId="10038"/>
    <cellStyle name="Percent 12 2 6" xfId="6276"/>
    <cellStyle name="Percent 12 2 6 2" xfId="6714"/>
    <cellStyle name="Percent 12 2 6 3" xfId="9558"/>
    <cellStyle name="Percent 12 2 7" xfId="6277"/>
    <cellStyle name="Percent 12 2 7 2" xfId="7044"/>
    <cellStyle name="Percent 12 2 7 3" xfId="9559"/>
    <cellStyle name="Percent 12 2 8" xfId="6278"/>
    <cellStyle name="Percent 12 2 8 2" xfId="7375"/>
    <cellStyle name="Percent 12 2 8 3" xfId="9560"/>
    <cellStyle name="Percent 12 2 9" xfId="6279"/>
    <cellStyle name="Percent 12 2 9 2" xfId="7703"/>
    <cellStyle name="Percent 12 2 9 3" xfId="9561"/>
    <cellStyle name="Percent 12 3" xfId="4472"/>
    <cellStyle name="Percent 12 3 10" xfId="9562"/>
    <cellStyle name="Percent 12 3 11" xfId="10039"/>
    <cellStyle name="Percent 12 3 2" xfId="4473"/>
    <cellStyle name="Percent 12 3 2 2" xfId="6280"/>
    <cellStyle name="Percent 12 3 2 2 2" xfId="6814"/>
    <cellStyle name="Percent 12 3 2 2 3" xfId="9564"/>
    <cellStyle name="Percent 12 3 2 3" xfId="6281"/>
    <cellStyle name="Percent 12 3 2 3 2" xfId="7144"/>
    <cellStyle name="Percent 12 3 2 3 3" xfId="9565"/>
    <cellStyle name="Percent 12 3 2 4" xfId="6282"/>
    <cellStyle name="Percent 12 3 2 4 2" xfId="7475"/>
    <cellStyle name="Percent 12 3 2 4 3" xfId="9566"/>
    <cellStyle name="Percent 12 3 2 5" xfId="6283"/>
    <cellStyle name="Percent 12 3 2 5 2" xfId="7803"/>
    <cellStyle name="Percent 12 3 2 5 3" xfId="9567"/>
    <cellStyle name="Percent 12 3 2 6" xfId="6485"/>
    <cellStyle name="Percent 12 3 2 7" xfId="9563"/>
    <cellStyle name="Percent 12 3 2 8" xfId="10040"/>
    <cellStyle name="Percent 12 3 3" xfId="4474"/>
    <cellStyle name="Percent 12 3 3 2" xfId="6284"/>
    <cellStyle name="Percent 12 3 3 2 2" xfId="6895"/>
    <cellStyle name="Percent 12 3 3 2 3" xfId="9569"/>
    <cellStyle name="Percent 12 3 3 3" xfId="6285"/>
    <cellStyle name="Percent 12 3 3 3 2" xfId="7225"/>
    <cellStyle name="Percent 12 3 3 3 3" xfId="9570"/>
    <cellStyle name="Percent 12 3 3 4" xfId="6286"/>
    <cellStyle name="Percent 12 3 3 4 2" xfId="7556"/>
    <cellStyle name="Percent 12 3 3 4 3" xfId="9571"/>
    <cellStyle name="Percent 12 3 3 5" xfId="6287"/>
    <cellStyle name="Percent 12 3 3 5 2" xfId="7884"/>
    <cellStyle name="Percent 12 3 3 5 3" xfId="9572"/>
    <cellStyle name="Percent 12 3 3 6" xfId="6566"/>
    <cellStyle name="Percent 12 3 3 7" xfId="9568"/>
    <cellStyle name="Percent 12 3 3 8" xfId="10041"/>
    <cellStyle name="Percent 12 3 4" xfId="4475"/>
    <cellStyle name="Percent 12 3 4 2" xfId="6288"/>
    <cellStyle name="Percent 12 3 4 2 2" xfId="6976"/>
    <cellStyle name="Percent 12 3 4 2 3" xfId="9574"/>
    <cellStyle name="Percent 12 3 4 3" xfId="6289"/>
    <cellStyle name="Percent 12 3 4 3 2" xfId="7306"/>
    <cellStyle name="Percent 12 3 4 3 3" xfId="9575"/>
    <cellStyle name="Percent 12 3 4 4" xfId="6290"/>
    <cellStyle name="Percent 12 3 4 4 2" xfId="7637"/>
    <cellStyle name="Percent 12 3 4 4 3" xfId="9576"/>
    <cellStyle name="Percent 12 3 4 5" xfId="6291"/>
    <cellStyle name="Percent 12 3 4 5 2" xfId="7965"/>
    <cellStyle name="Percent 12 3 4 5 3" xfId="9577"/>
    <cellStyle name="Percent 12 3 4 6" xfId="6647"/>
    <cellStyle name="Percent 12 3 4 7" xfId="9573"/>
    <cellStyle name="Percent 12 3 4 8" xfId="10042"/>
    <cellStyle name="Percent 12 3 5" xfId="6292"/>
    <cellStyle name="Percent 12 3 5 2" xfId="6733"/>
    <cellStyle name="Percent 12 3 5 3" xfId="9578"/>
    <cellStyle name="Percent 12 3 6" xfId="6293"/>
    <cellStyle name="Percent 12 3 6 2" xfId="7063"/>
    <cellStyle name="Percent 12 3 6 3" xfId="9579"/>
    <cellStyle name="Percent 12 3 7" xfId="6294"/>
    <cellStyle name="Percent 12 3 7 2" xfId="7394"/>
    <cellStyle name="Percent 12 3 7 3" xfId="9580"/>
    <cellStyle name="Percent 12 3 8" xfId="6295"/>
    <cellStyle name="Percent 12 3 8 2" xfId="7722"/>
    <cellStyle name="Percent 12 3 8 3" xfId="9581"/>
    <cellStyle name="Percent 12 3 9" xfId="6404"/>
    <cellStyle name="Percent 12 4" xfId="4476"/>
    <cellStyle name="Percent 12 4 2" xfId="6296"/>
    <cellStyle name="Percent 12 4 2 2" xfId="6774"/>
    <cellStyle name="Percent 12 4 2 3" xfId="9583"/>
    <cellStyle name="Percent 12 4 3" xfId="6297"/>
    <cellStyle name="Percent 12 4 3 2" xfId="7104"/>
    <cellStyle name="Percent 12 4 3 3" xfId="9584"/>
    <cellStyle name="Percent 12 4 4" xfId="6298"/>
    <cellStyle name="Percent 12 4 4 2" xfId="7435"/>
    <cellStyle name="Percent 12 4 4 3" xfId="9585"/>
    <cellStyle name="Percent 12 4 5" xfId="6299"/>
    <cellStyle name="Percent 12 4 5 2" xfId="7763"/>
    <cellStyle name="Percent 12 4 5 3" xfId="9586"/>
    <cellStyle name="Percent 12 4 6" xfId="6445"/>
    <cellStyle name="Percent 12 4 7" xfId="9582"/>
    <cellStyle name="Percent 12 4 8" xfId="10043"/>
    <cellStyle name="Percent 12 5" xfId="4477"/>
    <cellStyle name="Percent 12 5 2" xfId="6300"/>
    <cellStyle name="Percent 12 5 2 2" xfId="6855"/>
    <cellStyle name="Percent 12 5 2 3" xfId="9588"/>
    <cellStyle name="Percent 12 5 3" xfId="6301"/>
    <cellStyle name="Percent 12 5 3 2" xfId="7185"/>
    <cellStyle name="Percent 12 5 3 3" xfId="9589"/>
    <cellStyle name="Percent 12 5 4" xfId="6302"/>
    <cellStyle name="Percent 12 5 4 2" xfId="7516"/>
    <cellStyle name="Percent 12 5 4 3" xfId="9590"/>
    <cellStyle name="Percent 12 5 5" xfId="6303"/>
    <cellStyle name="Percent 12 5 5 2" xfId="7844"/>
    <cellStyle name="Percent 12 5 5 3" xfId="9591"/>
    <cellStyle name="Percent 12 5 6" xfId="6526"/>
    <cellStyle name="Percent 12 5 7" xfId="9587"/>
    <cellStyle name="Percent 12 5 8" xfId="10044"/>
    <cellStyle name="Percent 12 6" xfId="4478"/>
    <cellStyle name="Percent 12 6 2" xfId="6304"/>
    <cellStyle name="Percent 12 6 2 2" xfId="6936"/>
    <cellStyle name="Percent 12 6 2 3" xfId="9593"/>
    <cellStyle name="Percent 12 6 3" xfId="6305"/>
    <cellStyle name="Percent 12 6 3 2" xfId="7266"/>
    <cellStyle name="Percent 12 6 3 3" xfId="9594"/>
    <cellStyle name="Percent 12 6 4" xfId="6306"/>
    <cellStyle name="Percent 12 6 4 2" xfId="7597"/>
    <cellStyle name="Percent 12 6 4 3" xfId="9595"/>
    <cellStyle name="Percent 12 6 5" xfId="6307"/>
    <cellStyle name="Percent 12 6 5 2" xfId="7925"/>
    <cellStyle name="Percent 12 6 5 3" xfId="9596"/>
    <cellStyle name="Percent 12 6 6" xfId="6607"/>
    <cellStyle name="Percent 12 6 7" xfId="9592"/>
    <cellStyle name="Percent 12 6 8" xfId="10045"/>
    <cellStyle name="Percent 12 7" xfId="6308"/>
    <cellStyle name="Percent 12 7 2" xfId="6693"/>
    <cellStyle name="Percent 12 7 3" xfId="9597"/>
    <cellStyle name="Percent 12 8" xfId="6309"/>
    <cellStyle name="Percent 12 8 2" xfId="7023"/>
    <cellStyle name="Percent 12 8 3" xfId="9598"/>
    <cellStyle name="Percent 12 9" xfId="6310"/>
    <cellStyle name="Percent 12 9 2" xfId="7354"/>
    <cellStyle name="Percent 12 9 3" xfId="9599"/>
    <cellStyle name="Percent 14" xfId="4479"/>
    <cellStyle name="Percent 14 10" xfId="4480"/>
    <cellStyle name="Percent 14 10 10" xfId="4481"/>
    <cellStyle name="Percent 14 10 11" xfId="4482"/>
    <cellStyle name="Percent 14 10 12" xfId="4483"/>
    <cellStyle name="Percent 14 10 13" xfId="4484"/>
    <cellStyle name="Percent 14 10 2" xfId="4485"/>
    <cellStyle name="Percent 14 10 3" xfId="4486"/>
    <cellStyle name="Percent 14 10 4" xfId="4487"/>
    <cellStyle name="Percent 14 10 5" xfId="4488"/>
    <cellStyle name="Percent 14 10 6" xfId="4489"/>
    <cellStyle name="Percent 14 10 7" xfId="4490"/>
    <cellStyle name="Percent 14 10 8" xfId="4491"/>
    <cellStyle name="Percent 14 10 9" xfId="4492"/>
    <cellStyle name="Percent 14 11" xfId="4493"/>
    <cellStyle name="Percent 14 12" xfId="4494"/>
    <cellStyle name="Percent 14 13" xfId="4495"/>
    <cellStyle name="Percent 14 14" xfId="4496"/>
    <cellStyle name="Percent 14 15" xfId="4497"/>
    <cellStyle name="Percent 14 16" xfId="4498"/>
    <cellStyle name="Percent 14 17" xfId="4499"/>
    <cellStyle name="Percent 14 18" xfId="4500"/>
    <cellStyle name="Percent 14 19" xfId="4501"/>
    <cellStyle name="Percent 14 2" xfId="4502"/>
    <cellStyle name="Percent 14 2 10" xfId="4503"/>
    <cellStyle name="Percent 14 2 11" xfId="4504"/>
    <cellStyle name="Percent 14 2 12" xfId="4505"/>
    <cellStyle name="Percent 14 2 13" xfId="4506"/>
    <cellStyle name="Percent 14 2 2" xfId="4507"/>
    <cellStyle name="Percent 14 2 3" xfId="4508"/>
    <cellStyle name="Percent 14 2 4" xfId="4509"/>
    <cellStyle name="Percent 14 2 5" xfId="4510"/>
    <cellStyle name="Percent 14 2 6" xfId="4511"/>
    <cellStyle name="Percent 14 2 7" xfId="4512"/>
    <cellStyle name="Percent 14 2 8" xfId="4513"/>
    <cellStyle name="Percent 14 2 9" xfId="4514"/>
    <cellStyle name="Percent 14 20" xfId="4515"/>
    <cellStyle name="Percent 14 21" xfId="4516"/>
    <cellStyle name="Percent 14 22" xfId="4517"/>
    <cellStyle name="Percent 14 3" xfId="4518"/>
    <cellStyle name="Percent 14 3 10" xfId="4519"/>
    <cellStyle name="Percent 14 3 11" xfId="4520"/>
    <cellStyle name="Percent 14 3 12" xfId="4521"/>
    <cellStyle name="Percent 14 3 13" xfId="4522"/>
    <cellStyle name="Percent 14 3 2" xfId="4523"/>
    <cellStyle name="Percent 14 3 3" xfId="4524"/>
    <cellStyle name="Percent 14 3 4" xfId="4525"/>
    <cellStyle name="Percent 14 3 5" xfId="4526"/>
    <cellStyle name="Percent 14 3 6" xfId="4527"/>
    <cellStyle name="Percent 14 3 7" xfId="4528"/>
    <cellStyle name="Percent 14 3 8" xfId="4529"/>
    <cellStyle name="Percent 14 3 9" xfId="4530"/>
    <cellStyle name="Percent 14 4" xfId="4531"/>
    <cellStyle name="Percent 14 4 10" xfId="4532"/>
    <cellStyle name="Percent 14 4 11" xfId="4533"/>
    <cellStyle name="Percent 14 4 12" xfId="4534"/>
    <cellStyle name="Percent 14 4 13" xfId="4535"/>
    <cellStyle name="Percent 14 4 2" xfId="4536"/>
    <cellStyle name="Percent 14 4 3" xfId="4537"/>
    <cellStyle name="Percent 14 4 4" xfId="4538"/>
    <cellStyle name="Percent 14 4 5" xfId="4539"/>
    <cellStyle name="Percent 14 4 6" xfId="4540"/>
    <cellStyle name="Percent 14 4 7" xfId="4541"/>
    <cellStyle name="Percent 14 4 8" xfId="4542"/>
    <cellStyle name="Percent 14 4 9" xfId="4543"/>
    <cellStyle name="Percent 14 5" xfId="4544"/>
    <cellStyle name="Percent 14 5 10" xfId="4545"/>
    <cellStyle name="Percent 14 5 11" xfId="4546"/>
    <cellStyle name="Percent 14 5 12" xfId="4547"/>
    <cellStyle name="Percent 14 5 13" xfId="4548"/>
    <cellStyle name="Percent 14 5 2" xfId="4549"/>
    <cellStyle name="Percent 14 5 3" xfId="4550"/>
    <cellStyle name="Percent 14 5 4" xfId="4551"/>
    <cellStyle name="Percent 14 5 5" xfId="4552"/>
    <cellStyle name="Percent 14 5 6" xfId="4553"/>
    <cellStyle name="Percent 14 5 7" xfId="4554"/>
    <cellStyle name="Percent 14 5 8" xfId="4555"/>
    <cellStyle name="Percent 14 5 9" xfId="4556"/>
    <cellStyle name="Percent 14 6" xfId="4557"/>
    <cellStyle name="Percent 14 6 10" xfId="4558"/>
    <cellStyle name="Percent 14 6 11" xfId="4559"/>
    <cellStyle name="Percent 14 6 12" xfId="4560"/>
    <cellStyle name="Percent 14 6 13" xfId="4561"/>
    <cellStyle name="Percent 14 6 2" xfId="4562"/>
    <cellStyle name="Percent 14 6 3" xfId="4563"/>
    <cellStyle name="Percent 14 6 4" xfId="4564"/>
    <cellStyle name="Percent 14 6 5" xfId="4565"/>
    <cellStyle name="Percent 14 6 6" xfId="4566"/>
    <cellStyle name="Percent 14 6 7" xfId="4567"/>
    <cellStyle name="Percent 14 6 8" xfId="4568"/>
    <cellStyle name="Percent 14 6 9" xfId="4569"/>
    <cellStyle name="Percent 14 7" xfId="4570"/>
    <cellStyle name="Percent 14 7 10" xfId="4571"/>
    <cellStyle name="Percent 14 7 11" xfId="4572"/>
    <cellStyle name="Percent 14 7 12" xfId="4573"/>
    <cellStyle name="Percent 14 7 13" xfId="4574"/>
    <cellStyle name="Percent 14 7 2" xfId="4575"/>
    <cellStyle name="Percent 14 7 3" xfId="4576"/>
    <cellStyle name="Percent 14 7 4" xfId="4577"/>
    <cellStyle name="Percent 14 7 5" xfId="4578"/>
    <cellStyle name="Percent 14 7 6" xfId="4579"/>
    <cellStyle name="Percent 14 7 7" xfId="4580"/>
    <cellStyle name="Percent 14 7 8" xfId="4581"/>
    <cellStyle name="Percent 14 7 9" xfId="4582"/>
    <cellStyle name="Percent 14 8" xfId="4583"/>
    <cellStyle name="Percent 14 8 10" xfId="4584"/>
    <cellStyle name="Percent 14 8 11" xfId="4585"/>
    <cellStyle name="Percent 14 8 12" xfId="4586"/>
    <cellStyle name="Percent 14 8 13" xfId="4587"/>
    <cellStyle name="Percent 14 8 2" xfId="4588"/>
    <cellStyle name="Percent 14 8 3" xfId="4589"/>
    <cellStyle name="Percent 14 8 4" xfId="4590"/>
    <cellStyle name="Percent 14 8 5" xfId="4591"/>
    <cellStyle name="Percent 14 8 6" xfId="4592"/>
    <cellStyle name="Percent 14 8 7" xfId="4593"/>
    <cellStyle name="Percent 14 8 8" xfId="4594"/>
    <cellStyle name="Percent 14 8 9" xfId="4595"/>
    <cellStyle name="Percent 14 9" xfId="4596"/>
    <cellStyle name="Percent 14 9 10" xfId="4597"/>
    <cellStyle name="Percent 14 9 11" xfId="4598"/>
    <cellStyle name="Percent 14 9 12" xfId="4599"/>
    <cellStyle name="Percent 14 9 13" xfId="4600"/>
    <cellStyle name="Percent 14 9 2" xfId="4601"/>
    <cellStyle name="Percent 14 9 3" xfId="4602"/>
    <cellStyle name="Percent 14 9 4" xfId="4603"/>
    <cellStyle name="Percent 14 9 5" xfId="4604"/>
    <cellStyle name="Percent 14 9 6" xfId="4605"/>
    <cellStyle name="Percent 14 9 7" xfId="4606"/>
    <cellStyle name="Percent 14 9 8" xfId="4607"/>
    <cellStyle name="Percent 14 9 9" xfId="4608"/>
    <cellStyle name="Percent 17" xfId="4609"/>
    <cellStyle name="Percent 17 10" xfId="4610"/>
    <cellStyle name="Percent 17 11" xfId="4611"/>
    <cellStyle name="Percent 17 12" xfId="4612"/>
    <cellStyle name="Percent 17 13" xfId="4613"/>
    <cellStyle name="Percent 17 2" xfId="4614"/>
    <cellStyle name="Percent 17 3" xfId="4615"/>
    <cellStyle name="Percent 17 4" xfId="4616"/>
    <cellStyle name="Percent 17 5" xfId="4617"/>
    <cellStyle name="Percent 17 6" xfId="4618"/>
    <cellStyle name="Percent 17 7" xfId="4619"/>
    <cellStyle name="Percent 17 8" xfId="4620"/>
    <cellStyle name="Percent 17 9" xfId="4621"/>
    <cellStyle name="Percent 2" xfId="1734"/>
    <cellStyle name="Percent 2 10" xfId="4622"/>
    <cellStyle name="Percent 2 10 10" xfId="4623"/>
    <cellStyle name="Percent 2 10 11" xfId="4624"/>
    <cellStyle name="Percent 2 10 12" xfId="4625"/>
    <cellStyle name="Percent 2 10 13" xfId="4626"/>
    <cellStyle name="Percent 2 10 2" xfId="4627"/>
    <cellStyle name="Percent 2 10 3" xfId="4628"/>
    <cellStyle name="Percent 2 10 4" xfId="4629"/>
    <cellStyle name="Percent 2 10 5" xfId="4630"/>
    <cellStyle name="Percent 2 10 6" xfId="4631"/>
    <cellStyle name="Percent 2 10 7" xfId="4632"/>
    <cellStyle name="Percent 2 10 8" xfId="4633"/>
    <cellStyle name="Percent 2 10 9" xfId="4634"/>
    <cellStyle name="Percent 2 11" xfId="4635"/>
    <cellStyle name="Percent 2 11 10" xfId="4636"/>
    <cellStyle name="Percent 2 11 11" xfId="4637"/>
    <cellStyle name="Percent 2 11 12" xfId="4638"/>
    <cellStyle name="Percent 2 11 13" xfId="4639"/>
    <cellStyle name="Percent 2 11 2" xfId="4640"/>
    <cellStyle name="Percent 2 11 3" xfId="4641"/>
    <cellStyle name="Percent 2 11 4" xfId="4642"/>
    <cellStyle name="Percent 2 11 5" xfId="4643"/>
    <cellStyle name="Percent 2 11 6" xfId="4644"/>
    <cellStyle name="Percent 2 11 7" xfId="4645"/>
    <cellStyle name="Percent 2 11 8" xfId="4646"/>
    <cellStyle name="Percent 2 11 9" xfId="4647"/>
    <cellStyle name="Percent 2 12" xfId="4648"/>
    <cellStyle name="Percent 2 12 10" xfId="4649"/>
    <cellStyle name="Percent 2 12 11" xfId="4650"/>
    <cellStyle name="Percent 2 12 12" xfId="4651"/>
    <cellStyle name="Percent 2 12 13" xfId="4652"/>
    <cellStyle name="Percent 2 12 2" xfId="4653"/>
    <cellStyle name="Percent 2 12 3" xfId="4654"/>
    <cellStyle name="Percent 2 12 4" xfId="4655"/>
    <cellStyle name="Percent 2 12 5" xfId="4656"/>
    <cellStyle name="Percent 2 12 6" xfId="4657"/>
    <cellStyle name="Percent 2 12 7" xfId="4658"/>
    <cellStyle name="Percent 2 12 8" xfId="4659"/>
    <cellStyle name="Percent 2 12 9" xfId="4660"/>
    <cellStyle name="Percent 2 13" xfId="4661"/>
    <cellStyle name="Percent 2 13 10" xfId="4662"/>
    <cellStyle name="Percent 2 13 11" xfId="4663"/>
    <cellStyle name="Percent 2 13 12" xfId="4664"/>
    <cellStyle name="Percent 2 13 13" xfId="4665"/>
    <cellStyle name="Percent 2 13 2" xfId="4666"/>
    <cellStyle name="Percent 2 13 3" xfId="4667"/>
    <cellStyle name="Percent 2 13 4" xfId="4668"/>
    <cellStyle name="Percent 2 13 5" xfId="4669"/>
    <cellStyle name="Percent 2 13 6" xfId="4670"/>
    <cellStyle name="Percent 2 13 7" xfId="4671"/>
    <cellStyle name="Percent 2 13 8" xfId="4672"/>
    <cellStyle name="Percent 2 13 9" xfId="4673"/>
    <cellStyle name="Percent 2 14" xfId="4674"/>
    <cellStyle name="Percent 2 14 10" xfId="4675"/>
    <cellStyle name="Percent 2 14 11" xfId="4676"/>
    <cellStyle name="Percent 2 14 12" xfId="4677"/>
    <cellStyle name="Percent 2 14 13" xfId="4678"/>
    <cellStyle name="Percent 2 14 2" xfId="4679"/>
    <cellStyle name="Percent 2 14 3" xfId="4680"/>
    <cellStyle name="Percent 2 14 4" xfId="4681"/>
    <cellStyle name="Percent 2 14 5" xfId="4682"/>
    <cellStyle name="Percent 2 14 6" xfId="4683"/>
    <cellStyle name="Percent 2 14 7" xfId="4684"/>
    <cellStyle name="Percent 2 14 8" xfId="4685"/>
    <cellStyle name="Percent 2 14 9" xfId="4686"/>
    <cellStyle name="Percent 2 15" xfId="4687"/>
    <cellStyle name="Percent 2 15 10" xfId="4688"/>
    <cellStyle name="Percent 2 15 11" xfId="4689"/>
    <cellStyle name="Percent 2 15 12" xfId="4690"/>
    <cellStyle name="Percent 2 15 13" xfId="4691"/>
    <cellStyle name="Percent 2 15 2" xfId="4692"/>
    <cellStyle name="Percent 2 15 3" xfId="4693"/>
    <cellStyle name="Percent 2 15 4" xfId="4694"/>
    <cellStyle name="Percent 2 15 5" xfId="4695"/>
    <cellStyle name="Percent 2 15 6" xfId="4696"/>
    <cellStyle name="Percent 2 15 7" xfId="4697"/>
    <cellStyle name="Percent 2 15 8" xfId="4698"/>
    <cellStyle name="Percent 2 15 9" xfId="4699"/>
    <cellStyle name="Percent 2 16" xfId="6311"/>
    <cellStyle name="Percent 2 17" xfId="10046"/>
    <cellStyle name="Percent 2 2" xfId="4700"/>
    <cellStyle name="Percent 2 2 10" xfId="4701"/>
    <cellStyle name="Percent 2 2 11" xfId="4702"/>
    <cellStyle name="Percent 2 2 12" xfId="4703"/>
    <cellStyle name="Percent 2 2 13" xfId="4704"/>
    <cellStyle name="Percent 2 2 2" xfId="4705"/>
    <cellStyle name="Percent 2 2 3" xfId="4706"/>
    <cellStyle name="Percent 2 2 4" xfId="4707"/>
    <cellStyle name="Percent 2 2 5" xfId="4708"/>
    <cellStyle name="Percent 2 2 6" xfId="4709"/>
    <cellStyle name="Percent 2 2 7" xfId="4710"/>
    <cellStyle name="Percent 2 2 8" xfId="4711"/>
    <cellStyle name="Percent 2 2 9" xfId="4712"/>
    <cellStyle name="Percent 2 3" xfId="4713"/>
    <cellStyle name="Percent 2 3 10" xfId="4714"/>
    <cellStyle name="Percent 2 3 11" xfId="4715"/>
    <cellStyle name="Percent 2 3 12" xfId="4716"/>
    <cellStyle name="Percent 2 3 13" xfId="4717"/>
    <cellStyle name="Percent 2 3 2" xfId="4718"/>
    <cellStyle name="Percent 2 3 3" xfId="4719"/>
    <cellStyle name="Percent 2 3 4" xfId="4720"/>
    <cellStyle name="Percent 2 3 5" xfId="4721"/>
    <cellStyle name="Percent 2 3 6" xfId="4722"/>
    <cellStyle name="Percent 2 3 7" xfId="4723"/>
    <cellStyle name="Percent 2 3 8" xfId="4724"/>
    <cellStyle name="Percent 2 3 9" xfId="4725"/>
    <cellStyle name="Percent 2 4" xfId="4726"/>
    <cellStyle name="Percent 2 4 10" xfId="4727"/>
    <cellStyle name="Percent 2 4 11" xfId="4728"/>
    <cellStyle name="Percent 2 4 12" xfId="4729"/>
    <cellStyle name="Percent 2 4 13" xfId="4730"/>
    <cellStyle name="Percent 2 4 2" xfId="4731"/>
    <cellStyle name="Percent 2 4 3" xfId="4732"/>
    <cellStyle name="Percent 2 4 4" xfId="4733"/>
    <cellStyle name="Percent 2 4 5" xfId="4734"/>
    <cellStyle name="Percent 2 4 6" xfId="4735"/>
    <cellStyle name="Percent 2 4 7" xfId="4736"/>
    <cellStyle name="Percent 2 4 8" xfId="4737"/>
    <cellStyle name="Percent 2 4 9" xfId="4738"/>
    <cellStyle name="Percent 2 5" xfId="4739"/>
    <cellStyle name="Percent 2 5 10" xfId="4740"/>
    <cellStyle name="Percent 2 5 11" xfId="4741"/>
    <cellStyle name="Percent 2 5 12" xfId="4742"/>
    <cellStyle name="Percent 2 5 13" xfId="4743"/>
    <cellStyle name="Percent 2 5 2" xfId="4744"/>
    <cellStyle name="Percent 2 5 3" xfId="4745"/>
    <cellStyle name="Percent 2 5 4" xfId="4746"/>
    <cellStyle name="Percent 2 5 5" xfId="4747"/>
    <cellStyle name="Percent 2 5 6" xfId="4748"/>
    <cellStyle name="Percent 2 5 7" xfId="4749"/>
    <cellStyle name="Percent 2 5 8" xfId="4750"/>
    <cellStyle name="Percent 2 5 9" xfId="4751"/>
    <cellStyle name="Percent 2 6" xfId="4752"/>
    <cellStyle name="Percent 2 6 10" xfId="4753"/>
    <cellStyle name="Percent 2 6 11" xfId="4754"/>
    <cellStyle name="Percent 2 6 12" xfId="4755"/>
    <cellStyle name="Percent 2 6 13" xfId="4756"/>
    <cellStyle name="Percent 2 6 2" xfId="4757"/>
    <cellStyle name="Percent 2 6 3" xfId="4758"/>
    <cellStyle name="Percent 2 6 4" xfId="4759"/>
    <cellStyle name="Percent 2 6 5" xfId="4760"/>
    <cellStyle name="Percent 2 6 6" xfId="4761"/>
    <cellStyle name="Percent 2 6 7" xfId="4762"/>
    <cellStyle name="Percent 2 6 8" xfId="4763"/>
    <cellStyle name="Percent 2 6 9" xfId="4764"/>
    <cellStyle name="Percent 2 7" xfId="4765"/>
    <cellStyle name="Percent 2 7 10" xfId="4766"/>
    <cellStyle name="Percent 2 7 11" xfId="4767"/>
    <cellStyle name="Percent 2 7 12" xfId="4768"/>
    <cellStyle name="Percent 2 7 13" xfId="4769"/>
    <cellStyle name="Percent 2 7 2" xfId="4770"/>
    <cellStyle name="Percent 2 7 3" xfId="4771"/>
    <cellStyle name="Percent 2 7 4" xfId="4772"/>
    <cellStyle name="Percent 2 7 5" xfId="4773"/>
    <cellStyle name="Percent 2 7 6" xfId="4774"/>
    <cellStyle name="Percent 2 7 7" xfId="4775"/>
    <cellStyle name="Percent 2 7 8" xfId="4776"/>
    <cellStyle name="Percent 2 7 9" xfId="4777"/>
    <cellStyle name="Percent 2 8" xfId="4778"/>
    <cellStyle name="Percent 2 8 10" xfId="4779"/>
    <cellStyle name="Percent 2 8 11" xfId="4780"/>
    <cellStyle name="Percent 2 8 12" xfId="4781"/>
    <cellStyle name="Percent 2 8 13" xfId="4782"/>
    <cellStyle name="Percent 2 8 2" xfId="4783"/>
    <cellStyle name="Percent 2 8 3" xfId="4784"/>
    <cellStyle name="Percent 2 8 4" xfId="4785"/>
    <cellStyle name="Percent 2 8 5" xfId="4786"/>
    <cellStyle name="Percent 2 8 6" xfId="4787"/>
    <cellStyle name="Percent 2 8 7" xfId="4788"/>
    <cellStyle name="Percent 2 8 8" xfId="4789"/>
    <cellStyle name="Percent 2 8 9" xfId="4790"/>
    <cellStyle name="Percent 2 9" xfId="4791"/>
    <cellStyle name="Percent 2 9 10" xfId="4792"/>
    <cellStyle name="Percent 2 9 11" xfId="4793"/>
    <cellStyle name="Percent 2 9 12" xfId="4794"/>
    <cellStyle name="Percent 2 9 13" xfId="4795"/>
    <cellStyle name="Percent 2 9 2" xfId="4796"/>
    <cellStyle name="Percent 2 9 3" xfId="4797"/>
    <cellStyle name="Percent 2 9 4" xfId="4798"/>
    <cellStyle name="Percent 2 9 5" xfId="4799"/>
    <cellStyle name="Percent 2 9 6" xfId="4800"/>
    <cellStyle name="Percent 2 9 7" xfId="4801"/>
    <cellStyle name="Percent 2 9 8" xfId="4802"/>
    <cellStyle name="Percent 2 9 9" xfId="4803"/>
    <cellStyle name="Percent 3" xfId="1784"/>
    <cellStyle name="Percent 3 2" xfId="6313"/>
    <cellStyle name="Percent 3 3" xfId="6312"/>
    <cellStyle name="Percent 3 4" xfId="10047"/>
    <cellStyle name="Percent 4" xfId="4804"/>
    <cellStyle name="Percent 4 10" xfId="6373"/>
    <cellStyle name="Percent 4 11" xfId="9600"/>
    <cellStyle name="Percent 4 12" xfId="10048"/>
    <cellStyle name="Percent 4 2" xfId="4805"/>
    <cellStyle name="Percent 4 2 10" xfId="9601"/>
    <cellStyle name="Percent 4 2 11" xfId="10049"/>
    <cellStyle name="Percent 4 2 2" xfId="4806"/>
    <cellStyle name="Percent 4 2 2 2" xfId="6314"/>
    <cellStyle name="Percent 4 2 2 2 2" xfId="6823"/>
    <cellStyle name="Percent 4 2 2 2 3" xfId="9603"/>
    <cellStyle name="Percent 4 2 2 3" xfId="6315"/>
    <cellStyle name="Percent 4 2 2 3 2" xfId="7153"/>
    <cellStyle name="Percent 4 2 2 3 3" xfId="9604"/>
    <cellStyle name="Percent 4 2 2 4" xfId="6316"/>
    <cellStyle name="Percent 4 2 2 4 2" xfId="7484"/>
    <cellStyle name="Percent 4 2 2 4 3" xfId="9605"/>
    <cellStyle name="Percent 4 2 2 5" xfId="6317"/>
    <cellStyle name="Percent 4 2 2 5 2" xfId="7812"/>
    <cellStyle name="Percent 4 2 2 5 3" xfId="9606"/>
    <cellStyle name="Percent 4 2 2 6" xfId="6494"/>
    <cellStyle name="Percent 4 2 2 7" xfId="9602"/>
    <cellStyle name="Percent 4 2 2 8" xfId="10050"/>
    <cellStyle name="Percent 4 2 3" xfId="4807"/>
    <cellStyle name="Percent 4 2 3 2" xfId="6318"/>
    <cellStyle name="Percent 4 2 3 2 2" xfId="6904"/>
    <cellStyle name="Percent 4 2 3 2 3" xfId="9608"/>
    <cellStyle name="Percent 4 2 3 3" xfId="6319"/>
    <cellStyle name="Percent 4 2 3 3 2" xfId="7234"/>
    <cellStyle name="Percent 4 2 3 3 3" xfId="9609"/>
    <cellStyle name="Percent 4 2 3 4" xfId="6320"/>
    <cellStyle name="Percent 4 2 3 4 2" xfId="7565"/>
    <cellStyle name="Percent 4 2 3 4 3" xfId="9610"/>
    <cellStyle name="Percent 4 2 3 5" xfId="6321"/>
    <cellStyle name="Percent 4 2 3 5 2" xfId="7893"/>
    <cellStyle name="Percent 4 2 3 5 3" xfId="9611"/>
    <cellStyle name="Percent 4 2 3 6" xfId="6575"/>
    <cellStyle name="Percent 4 2 3 7" xfId="9607"/>
    <cellStyle name="Percent 4 2 3 8" xfId="10051"/>
    <cellStyle name="Percent 4 2 4" xfId="4808"/>
    <cellStyle name="Percent 4 2 4 2" xfId="6322"/>
    <cellStyle name="Percent 4 2 4 2 2" xfId="6985"/>
    <cellStyle name="Percent 4 2 4 2 3" xfId="9613"/>
    <cellStyle name="Percent 4 2 4 3" xfId="6323"/>
    <cellStyle name="Percent 4 2 4 3 2" xfId="7315"/>
    <cellStyle name="Percent 4 2 4 3 3" xfId="9614"/>
    <cellStyle name="Percent 4 2 4 4" xfId="6324"/>
    <cellStyle name="Percent 4 2 4 4 2" xfId="7646"/>
    <cellStyle name="Percent 4 2 4 4 3" xfId="9615"/>
    <cellStyle name="Percent 4 2 4 5" xfId="6325"/>
    <cellStyle name="Percent 4 2 4 5 2" xfId="7974"/>
    <cellStyle name="Percent 4 2 4 5 3" xfId="9616"/>
    <cellStyle name="Percent 4 2 4 6" xfId="6656"/>
    <cellStyle name="Percent 4 2 4 7" xfId="9612"/>
    <cellStyle name="Percent 4 2 4 8" xfId="10052"/>
    <cellStyle name="Percent 4 2 5" xfId="6326"/>
    <cellStyle name="Percent 4 2 5 2" xfId="6742"/>
    <cellStyle name="Percent 4 2 5 3" xfId="9617"/>
    <cellStyle name="Percent 4 2 6" xfId="6327"/>
    <cellStyle name="Percent 4 2 6 2" xfId="7072"/>
    <cellStyle name="Percent 4 2 6 3" xfId="9618"/>
    <cellStyle name="Percent 4 2 7" xfId="6328"/>
    <cellStyle name="Percent 4 2 7 2" xfId="7403"/>
    <cellStyle name="Percent 4 2 7 3" xfId="9619"/>
    <cellStyle name="Percent 4 2 8" xfId="6329"/>
    <cellStyle name="Percent 4 2 8 2" xfId="7731"/>
    <cellStyle name="Percent 4 2 8 3" xfId="9620"/>
    <cellStyle name="Percent 4 2 9" xfId="6413"/>
    <cellStyle name="Percent 4 3" xfId="4809"/>
    <cellStyle name="Percent 4 3 2" xfId="6330"/>
    <cellStyle name="Percent 4 3 2 2" xfId="6783"/>
    <cellStyle name="Percent 4 3 2 3" xfId="9622"/>
    <cellStyle name="Percent 4 3 3" xfId="6331"/>
    <cellStyle name="Percent 4 3 3 2" xfId="7113"/>
    <cellStyle name="Percent 4 3 3 3" xfId="9623"/>
    <cellStyle name="Percent 4 3 4" xfId="6332"/>
    <cellStyle name="Percent 4 3 4 2" xfId="7444"/>
    <cellStyle name="Percent 4 3 4 3" xfId="9624"/>
    <cellStyle name="Percent 4 3 5" xfId="6333"/>
    <cellStyle name="Percent 4 3 5 2" xfId="7772"/>
    <cellStyle name="Percent 4 3 5 3" xfId="9625"/>
    <cellStyle name="Percent 4 3 6" xfId="6454"/>
    <cellStyle name="Percent 4 3 7" xfId="9621"/>
    <cellStyle name="Percent 4 3 8" xfId="10053"/>
    <cellStyle name="Percent 4 4" xfId="4810"/>
    <cellStyle name="Percent 4 4 2" xfId="6334"/>
    <cellStyle name="Percent 4 4 2 2" xfId="6864"/>
    <cellStyle name="Percent 4 4 2 3" xfId="9627"/>
    <cellStyle name="Percent 4 4 3" xfId="6335"/>
    <cellStyle name="Percent 4 4 3 2" xfId="7194"/>
    <cellStyle name="Percent 4 4 3 3" xfId="9628"/>
    <cellStyle name="Percent 4 4 4" xfId="6336"/>
    <cellStyle name="Percent 4 4 4 2" xfId="7525"/>
    <cellStyle name="Percent 4 4 4 3" xfId="9629"/>
    <cellStyle name="Percent 4 4 5" xfId="6337"/>
    <cellStyle name="Percent 4 4 5 2" xfId="7853"/>
    <cellStyle name="Percent 4 4 5 3" xfId="9630"/>
    <cellStyle name="Percent 4 4 6" xfId="6535"/>
    <cellStyle name="Percent 4 4 7" xfId="9626"/>
    <cellStyle name="Percent 4 4 8" xfId="10054"/>
    <cellStyle name="Percent 4 5" xfId="4811"/>
    <cellStyle name="Percent 4 5 2" xfId="6338"/>
    <cellStyle name="Percent 4 5 2 2" xfId="6945"/>
    <cellStyle name="Percent 4 5 2 3" xfId="9632"/>
    <cellStyle name="Percent 4 5 3" xfId="6339"/>
    <cellStyle name="Percent 4 5 3 2" xfId="7275"/>
    <cellStyle name="Percent 4 5 3 3" xfId="9633"/>
    <cellStyle name="Percent 4 5 4" xfId="6340"/>
    <cellStyle name="Percent 4 5 4 2" xfId="7606"/>
    <cellStyle name="Percent 4 5 4 3" xfId="9634"/>
    <cellStyle name="Percent 4 5 5" xfId="6341"/>
    <cellStyle name="Percent 4 5 5 2" xfId="7934"/>
    <cellStyle name="Percent 4 5 5 3" xfId="9635"/>
    <cellStyle name="Percent 4 5 6" xfId="6616"/>
    <cellStyle name="Percent 4 5 7" xfId="9631"/>
    <cellStyle name="Percent 4 5 8" xfId="10055"/>
    <cellStyle name="Percent 4 6" xfId="6342"/>
    <cellStyle name="Percent 4 6 2" xfId="6702"/>
    <cellStyle name="Percent 4 6 3" xfId="9636"/>
    <cellStyle name="Percent 4 7" xfId="6343"/>
    <cellStyle name="Percent 4 7 2" xfId="7032"/>
    <cellStyle name="Percent 4 7 3" xfId="9637"/>
    <cellStyle name="Percent 4 8" xfId="6344"/>
    <cellStyle name="Percent 4 8 2" xfId="7363"/>
    <cellStyle name="Percent 4 8 3" xfId="9638"/>
    <cellStyle name="Percent 4 9" xfId="6345"/>
    <cellStyle name="Percent 4 9 2" xfId="7691"/>
    <cellStyle name="Percent 4 9 3" xfId="9639"/>
    <cellStyle name="Percent 5" xfId="4812"/>
    <cellStyle name="Percent 6" xfId="4813"/>
    <cellStyle name="Percent 6 10" xfId="4814"/>
    <cellStyle name="Percent 6 10 10" xfId="4815"/>
    <cellStyle name="Percent 6 10 11" xfId="4816"/>
    <cellStyle name="Percent 6 10 12" xfId="4817"/>
    <cellStyle name="Percent 6 10 13" xfId="4818"/>
    <cellStyle name="Percent 6 10 2" xfId="4819"/>
    <cellStyle name="Percent 6 10 3" xfId="4820"/>
    <cellStyle name="Percent 6 10 4" xfId="4821"/>
    <cellStyle name="Percent 6 10 5" xfId="4822"/>
    <cellStyle name="Percent 6 10 6" xfId="4823"/>
    <cellStyle name="Percent 6 10 7" xfId="4824"/>
    <cellStyle name="Percent 6 10 8" xfId="4825"/>
    <cellStyle name="Percent 6 10 9" xfId="4826"/>
    <cellStyle name="Percent 6 11" xfId="4827"/>
    <cellStyle name="Percent 6 11 10" xfId="4828"/>
    <cellStyle name="Percent 6 11 11" xfId="4829"/>
    <cellStyle name="Percent 6 11 12" xfId="4830"/>
    <cellStyle name="Percent 6 11 13" xfId="4831"/>
    <cellStyle name="Percent 6 11 2" xfId="4832"/>
    <cellStyle name="Percent 6 11 3" xfId="4833"/>
    <cellStyle name="Percent 6 11 4" xfId="4834"/>
    <cellStyle name="Percent 6 11 5" xfId="4835"/>
    <cellStyle name="Percent 6 11 6" xfId="4836"/>
    <cellStyle name="Percent 6 11 7" xfId="4837"/>
    <cellStyle name="Percent 6 11 8" xfId="4838"/>
    <cellStyle name="Percent 6 11 9" xfId="4839"/>
    <cellStyle name="Percent 6 12" xfId="4840"/>
    <cellStyle name="Percent 6 12 10" xfId="4841"/>
    <cellStyle name="Percent 6 12 11" xfId="4842"/>
    <cellStyle name="Percent 6 12 12" xfId="4843"/>
    <cellStyle name="Percent 6 12 13" xfId="4844"/>
    <cellStyle name="Percent 6 12 2" xfId="4845"/>
    <cellStyle name="Percent 6 12 3" xfId="4846"/>
    <cellStyle name="Percent 6 12 4" xfId="4847"/>
    <cellStyle name="Percent 6 12 5" xfId="4848"/>
    <cellStyle name="Percent 6 12 6" xfId="4849"/>
    <cellStyle name="Percent 6 12 7" xfId="4850"/>
    <cellStyle name="Percent 6 12 8" xfId="4851"/>
    <cellStyle name="Percent 6 12 9" xfId="4852"/>
    <cellStyle name="Percent 6 13" xfId="4853"/>
    <cellStyle name="Percent 6 13 10" xfId="4854"/>
    <cellStyle name="Percent 6 13 11" xfId="4855"/>
    <cellStyle name="Percent 6 13 12" xfId="4856"/>
    <cellStyle name="Percent 6 13 13" xfId="4857"/>
    <cellStyle name="Percent 6 13 2" xfId="4858"/>
    <cellStyle name="Percent 6 13 3" xfId="4859"/>
    <cellStyle name="Percent 6 13 4" xfId="4860"/>
    <cellStyle name="Percent 6 13 5" xfId="4861"/>
    <cellStyle name="Percent 6 13 6" xfId="4862"/>
    <cellStyle name="Percent 6 13 7" xfId="4863"/>
    <cellStyle name="Percent 6 13 8" xfId="4864"/>
    <cellStyle name="Percent 6 13 9" xfId="4865"/>
    <cellStyle name="Percent 6 14" xfId="4866"/>
    <cellStyle name="Percent 6 14 10" xfId="4867"/>
    <cellStyle name="Percent 6 14 11" xfId="4868"/>
    <cellStyle name="Percent 6 14 12" xfId="4869"/>
    <cellStyle name="Percent 6 14 13" xfId="4870"/>
    <cellStyle name="Percent 6 14 2" xfId="4871"/>
    <cellStyle name="Percent 6 14 3" xfId="4872"/>
    <cellStyle name="Percent 6 14 4" xfId="4873"/>
    <cellStyle name="Percent 6 14 5" xfId="4874"/>
    <cellStyle name="Percent 6 14 6" xfId="4875"/>
    <cellStyle name="Percent 6 14 7" xfId="4876"/>
    <cellStyle name="Percent 6 14 8" xfId="4877"/>
    <cellStyle name="Percent 6 14 9" xfId="4878"/>
    <cellStyle name="Percent 6 15" xfId="4879"/>
    <cellStyle name="Percent 6 15 10" xfId="4880"/>
    <cellStyle name="Percent 6 15 11" xfId="4881"/>
    <cellStyle name="Percent 6 15 12" xfId="4882"/>
    <cellStyle name="Percent 6 15 13" xfId="4883"/>
    <cellStyle name="Percent 6 15 2" xfId="4884"/>
    <cellStyle name="Percent 6 15 3" xfId="4885"/>
    <cellStyle name="Percent 6 15 4" xfId="4886"/>
    <cellStyle name="Percent 6 15 5" xfId="4887"/>
    <cellStyle name="Percent 6 15 6" xfId="4888"/>
    <cellStyle name="Percent 6 15 7" xfId="4889"/>
    <cellStyle name="Percent 6 15 8" xfId="4890"/>
    <cellStyle name="Percent 6 15 9" xfId="4891"/>
    <cellStyle name="Percent 6 16" xfId="6346"/>
    <cellStyle name="Percent 6 16 2" xfId="7005"/>
    <cellStyle name="Percent 6 16 3" xfId="9641"/>
    <cellStyle name="Percent 6 17" xfId="6347"/>
    <cellStyle name="Percent 6 17 2" xfId="7335"/>
    <cellStyle name="Percent 6 17 3" xfId="9642"/>
    <cellStyle name="Percent 6 18" xfId="6348"/>
    <cellStyle name="Percent 6 18 2" xfId="7666"/>
    <cellStyle name="Percent 6 18 3" xfId="9643"/>
    <cellStyle name="Percent 6 19" xfId="6349"/>
    <cellStyle name="Percent 6 19 2" xfId="7994"/>
    <cellStyle name="Percent 6 19 3" xfId="9644"/>
    <cellStyle name="Percent 6 2" xfId="4892"/>
    <cellStyle name="Percent 6 2 10" xfId="4893"/>
    <cellStyle name="Percent 6 2 11" xfId="4894"/>
    <cellStyle name="Percent 6 2 12" xfId="4895"/>
    <cellStyle name="Percent 6 2 13" xfId="4896"/>
    <cellStyle name="Percent 6 2 2" xfId="4897"/>
    <cellStyle name="Percent 6 2 3" xfId="4898"/>
    <cellStyle name="Percent 6 2 4" xfId="4899"/>
    <cellStyle name="Percent 6 2 5" xfId="4900"/>
    <cellStyle name="Percent 6 2 6" xfId="4901"/>
    <cellStyle name="Percent 6 2 7" xfId="4902"/>
    <cellStyle name="Percent 6 2 8" xfId="4903"/>
    <cellStyle name="Percent 6 2 9" xfId="4904"/>
    <cellStyle name="Percent 6 20" xfId="6676"/>
    <cellStyle name="Percent 6 21" xfId="9640"/>
    <cellStyle name="Percent 6 22" xfId="10056"/>
    <cellStyle name="Percent 6 3" xfId="4905"/>
    <cellStyle name="Percent 6 3 10" xfId="4906"/>
    <cellStyle name="Percent 6 3 11" xfId="4907"/>
    <cellStyle name="Percent 6 3 12" xfId="4908"/>
    <cellStyle name="Percent 6 3 13" xfId="4909"/>
    <cellStyle name="Percent 6 3 2" xfId="4910"/>
    <cellStyle name="Percent 6 3 3" xfId="4911"/>
    <cellStyle name="Percent 6 3 4" xfId="4912"/>
    <cellStyle name="Percent 6 3 5" xfId="4913"/>
    <cellStyle name="Percent 6 3 6" xfId="4914"/>
    <cellStyle name="Percent 6 3 7" xfId="4915"/>
    <cellStyle name="Percent 6 3 8" xfId="4916"/>
    <cellStyle name="Percent 6 3 9" xfId="4917"/>
    <cellStyle name="Percent 6 4" xfId="4918"/>
    <cellStyle name="Percent 6 4 10" xfId="4919"/>
    <cellStyle name="Percent 6 4 11" xfId="4920"/>
    <cellStyle name="Percent 6 4 12" xfId="4921"/>
    <cellStyle name="Percent 6 4 13" xfId="4922"/>
    <cellStyle name="Percent 6 4 2" xfId="4923"/>
    <cellStyle name="Percent 6 4 3" xfId="4924"/>
    <cellStyle name="Percent 6 4 4" xfId="4925"/>
    <cellStyle name="Percent 6 4 5" xfId="4926"/>
    <cellStyle name="Percent 6 4 6" xfId="4927"/>
    <cellStyle name="Percent 6 4 7" xfId="4928"/>
    <cellStyle name="Percent 6 4 8" xfId="4929"/>
    <cellStyle name="Percent 6 4 9" xfId="4930"/>
    <cellStyle name="Percent 6 5" xfId="4931"/>
    <cellStyle name="Percent 6 5 10" xfId="4932"/>
    <cellStyle name="Percent 6 5 11" xfId="4933"/>
    <cellStyle name="Percent 6 5 12" xfId="4934"/>
    <cellStyle name="Percent 6 5 13" xfId="4935"/>
    <cellStyle name="Percent 6 5 2" xfId="4936"/>
    <cellStyle name="Percent 6 5 3" xfId="4937"/>
    <cellStyle name="Percent 6 5 4" xfId="4938"/>
    <cellStyle name="Percent 6 5 5" xfId="4939"/>
    <cellStyle name="Percent 6 5 6" xfId="4940"/>
    <cellStyle name="Percent 6 5 7" xfId="4941"/>
    <cellStyle name="Percent 6 5 8" xfId="4942"/>
    <cellStyle name="Percent 6 5 9" xfId="4943"/>
    <cellStyle name="Percent 6 6" xfId="4944"/>
    <cellStyle name="Percent 6 6 10" xfId="4945"/>
    <cellStyle name="Percent 6 6 11" xfId="4946"/>
    <cellStyle name="Percent 6 6 12" xfId="4947"/>
    <cellStyle name="Percent 6 6 13" xfId="4948"/>
    <cellStyle name="Percent 6 6 2" xfId="4949"/>
    <cellStyle name="Percent 6 6 3" xfId="4950"/>
    <cellStyle name="Percent 6 6 4" xfId="4951"/>
    <cellStyle name="Percent 6 6 5" xfId="4952"/>
    <cellStyle name="Percent 6 6 6" xfId="4953"/>
    <cellStyle name="Percent 6 6 7" xfId="4954"/>
    <cellStyle name="Percent 6 6 8" xfId="4955"/>
    <cellStyle name="Percent 6 6 9" xfId="4956"/>
    <cellStyle name="Percent 6 7" xfId="4957"/>
    <cellStyle name="Percent 6 7 10" xfId="4958"/>
    <cellStyle name="Percent 6 7 11" xfId="4959"/>
    <cellStyle name="Percent 6 7 12" xfId="4960"/>
    <cellStyle name="Percent 6 7 13" xfId="4961"/>
    <cellStyle name="Percent 6 7 2" xfId="4962"/>
    <cellStyle name="Percent 6 7 3" xfId="4963"/>
    <cellStyle name="Percent 6 7 4" xfId="4964"/>
    <cellStyle name="Percent 6 7 5" xfId="4965"/>
    <cellStyle name="Percent 6 7 6" xfId="4966"/>
    <cellStyle name="Percent 6 7 7" xfId="4967"/>
    <cellStyle name="Percent 6 7 8" xfId="4968"/>
    <cellStyle name="Percent 6 7 9" xfId="4969"/>
    <cellStyle name="Percent 6 8" xfId="4970"/>
    <cellStyle name="Percent 6 8 10" xfId="4971"/>
    <cellStyle name="Percent 6 8 11" xfId="4972"/>
    <cellStyle name="Percent 6 8 12" xfId="4973"/>
    <cellStyle name="Percent 6 8 13" xfId="4974"/>
    <cellStyle name="Percent 6 8 2" xfId="4975"/>
    <cellStyle name="Percent 6 8 3" xfId="4976"/>
    <cellStyle name="Percent 6 8 4" xfId="4977"/>
    <cellStyle name="Percent 6 8 5" xfId="4978"/>
    <cellStyle name="Percent 6 8 6" xfId="4979"/>
    <cellStyle name="Percent 6 8 7" xfId="4980"/>
    <cellStyle name="Percent 6 8 8" xfId="4981"/>
    <cellStyle name="Percent 6 8 9" xfId="4982"/>
    <cellStyle name="Percent 6 9" xfId="4983"/>
    <cellStyle name="Percent 6 9 10" xfId="4984"/>
    <cellStyle name="Percent 6 9 11" xfId="4985"/>
    <cellStyle name="Percent 6 9 12" xfId="4986"/>
    <cellStyle name="Percent 6 9 13" xfId="4987"/>
    <cellStyle name="Percent 6 9 2" xfId="4988"/>
    <cellStyle name="Percent 6 9 3" xfId="4989"/>
    <cellStyle name="Percent 6 9 4" xfId="4990"/>
    <cellStyle name="Percent 6 9 5" xfId="4991"/>
    <cellStyle name="Percent 6 9 6" xfId="4992"/>
    <cellStyle name="Percent 6 9 7" xfId="4993"/>
    <cellStyle name="Percent 6 9 8" xfId="4994"/>
    <cellStyle name="Percent 6 9 9" xfId="4995"/>
    <cellStyle name="Percent 7" xfId="4996"/>
    <cellStyle name="Percent 8" xfId="10057"/>
    <cellStyle name="Plain" xfId="4997"/>
    <cellStyle name="Scientific" xfId="4998"/>
    <cellStyle name="Specified value" xfId="4999"/>
    <cellStyle name="Style 1" xfId="5000"/>
    <cellStyle name="Table_Body" xfId="291"/>
    <cellStyle name="Table_Header" xfId="1130"/>
    <cellStyle name="TableStyleLight1" xfId="9693"/>
    <cellStyle name="Title 2" xfId="5001"/>
    <cellStyle name="Total 2" xfId="5002"/>
    <cellStyle name="Total 2 2" xfId="6350"/>
    <cellStyle name="Total 2 3" xfId="6351"/>
    <cellStyle name="Total 2 4" xfId="6352"/>
    <cellStyle name="User_Free" xfId="286"/>
    <cellStyle name="User_Free 2" xfId="9655"/>
    <cellStyle name="User_Free 3" xfId="9691"/>
    <cellStyle name="User_Locked" xfId="290"/>
    <cellStyle name="User_Locked 2" xfId="9657"/>
    <cellStyle name="User_Locked 3" xfId="9690"/>
    <cellStyle name="Warning Text 2" xfId="5003"/>
    <cellStyle name="常规 10" xfId="9694"/>
    <cellStyle name="常规 11" xfId="9695"/>
    <cellStyle name="常规 12" xfId="9696"/>
    <cellStyle name="常规 13" xfId="9697"/>
    <cellStyle name="常规 14" xfId="9698"/>
    <cellStyle name="常规 15" xfId="9699"/>
    <cellStyle name="常规 2" xfId="9700"/>
    <cellStyle name="常规 3" xfId="9701"/>
    <cellStyle name="常规 4" xfId="9702"/>
    <cellStyle name="常规 5" xfId="9703"/>
    <cellStyle name="常规 6" xfId="9704"/>
    <cellStyle name="常规 7" xfId="9705"/>
    <cellStyle name="常规 8" xfId="9706"/>
    <cellStyle name="常规 8 2" xfId="9707"/>
    <cellStyle name="常规 9" xfId="9708"/>
    <cellStyle name="超链接 2" xfId="9709"/>
  </cellStyles>
  <dxfs count="107">
    <dxf>
      <fill>
        <patternFill>
          <bgColor rgb="FF5FEA1A"/>
        </patternFill>
      </fill>
    </dxf>
    <dxf>
      <fill>
        <patternFill>
          <bgColor rgb="FFE4E915"/>
        </patternFill>
      </fill>
    </dxf>
    <dxf>
      <fill>
        <patternFill>
          <bgColor rgb="FFFC8808"/>
        </patternFill>
      </fill>
    </dxf>
    <dxf>
      <fill>
        <patternFill>
          <bgColor rgb="FF5FEA1A"/>
        </patternFill>
      </fill>
    </dxf>
    <dxf>
      <fill>
        <patternFill>
          <bgColor rgb="FFE4E915"/>
        </patternFill>
      </fill>
    </dxf>
    <dxf>
      <fill>
        <patternFill>
          <bgColor rgb="FFFC8808"/>
        </patternFill>
      </fill>
    </dxf>
    <dxf>
      <fill>
        <patternFill>
          <bgColor rgb="FF5FEA1A"/>
        </patternFill>
      </fill>
    </dxf>
    <dxf>
      <fill>
        <patternFill>
          <bgColor rgb="FFE4E915"/>
        </patternFill>
      </fill>
    </dxf>
    <dxf>
      <fill>
        <patternFill>
          <bgColor rgb="FFFC8808"/>
        </patternFill>
      </fill>
    </dxf>
    <dxf>
      <font>
        <b/>
        <i/>
        <color auto="1"/>
      </font>
      <fill>
        <patternFill>
          <bgColor theme="7"/>
        </patternFill>
      </fill>
    </dxf>
    <dxf>
      <font>
        <b/>
        <i/>
        <color auto="1"/>
      </font>
      <fill>
        <patternFill>
          <bgColor theme="7"/>
        </patternFill>
      </fill>
    </dxf>
    <dxf>
      <font>
        <b/>
        <i/>
        <color auto="1"/>
      </font>
      <fill>
        <patternFill>
          <bgColor theme="7"/>
        </patternFill>
      </fill>
    </dxf>
    <dxf>
      <font>
        <b/>
        <i/>
        <color auto="1"/>
      </font>
      <fill>
        <patternFill>
          <bgColor theme="7"/>
        </patternFill>
      </fill>
    </dxf>
    <dxf>
      <font>
        <b/>
        <i/>
        <color auto="1"/>
      </font>
      <fill>
        <patternFill>
          <bgColor theme="7"/>
        </patternFill>
      </fill>
    </dxf>
    <dxf>
      <font>
        <b/>
        <i/>
        <color auto="1"/>
      </font>
      <fill>
        <patternFill>
          <bgColor theme="7"/>
        </patternFill>
      </fill>
    </dxf>
    <dxf>
      <font>
        <b/>
        <i/>
        <color auto="1"/>
      </font>
      <fill>
        <patternFill>
          <bgColor theme="7"/>
        </patternFill>
      </fill>
    </dxf>
    <dxf>
      <font>
        <b/>
        <i/>
        <color auto="1"/>
      </font>
      <fill>
        <patternFill>
          <bgColor theme="7"/>
        </patternFill>
      </fill>
    </dxf>
    <dxf>
      <font>
        <b/>
        <i/>
        <color auto="1"/>
      </font>
      <fill>
        <patternFill>
          <bgColor theme="7"/>
        </patternFill>
      </fill>
    </dxf>
    <dxf>
      <font>
        <b/>
        <i/>
        <color auto="1"/>
      </font>
      <fill>
        <patternFill>
          <bgColor theme="7"/>
        </patternFill>
      </fill>
    </dxf>
    <dxf>
      <font>
        <b/>
        <i val="0"/>
        <color rgb="FF9C0006"/>
      </font>
      <fill>
        <patternFill patternType="none">
          <fgColor rgb="FF000000"/>
          <bgColor auto="1"/>
        </patternFill>
      </fill>
      <border>
        <left style="thin">
          <color rgb="FFAA2D0D"/>
        </left>
        <right style="thin">
          <color rgb="FFAA2D0D"/>
        </right>
        <top style="thin">
          <color rgb="FFAA2D0D"/>
        </top>
        <bottom style="thin">
          <color rgb="FFAA2D0D"/>
        </bottom>
      </border>
    </dxf>
    <dxf>
      <font>
        <b/>
        <i val="0"/>
        <color rgb="FF008000"/>
      </font>
      <fill>
        <patternFill patternType="solid">
          <fgColor rgb="FF000000"/>
          <bgColor rgb="FFFFFFFF"/>
        </patternFill>
      </fill>
      <border>
        <left style="thin">
          <color rgb="FF008000"/>
        </left>
        <right style="thin">
          <color rgb="FF008000"/>
        </right>
        <top style="thin">
          <color rgb="FF008000"/>
        </top>
        <bottom style="thin">
          <color rgb="FF008000"/>
        </bottom>
      </border>
    </dxf>
    <dxf>
      <font>
        <b/>
        <i val="0"/>
        <color rgb="FF9C0006"/>
      </font>
      <fill>
        <patternFill patternType="none">
          <fgColor rgb="FF000000"/>
          <bgColor auto="1"/>
        </patternFill>
      </fill>
      <border>
        <left style="thin">
          <color rgb="FFAA2D0D"/>
        </left>
        <right style="thin">
          <color rgb="FFAA2D0D"/>
        </right>
        <top style="thin">
          <color rgb="FFAA2D0D"/>
        </top>
        <bottom style="thin">
          <color rgb="FFAA2D0D"/>
        </bottom>
      </border>
    </dxf>
    <dxf>
      <font>
        <b/>
        <i val="0"/>
        <color rgb="FF008000"/>
      </font>
      <fill>
        <patternFill patternType="solid">
          <fgColor rgb="FF000000"/>
          <bgColor rgb="FFFFFFFF"/>
        </patternFill>
      </fill>
      <border>
        <left style="thin">
          <color rgb="FF008000"/>
        </left>
        <right style="thin">
          <color rgb="FF008000"/>
        </right>
        <top style="thin">
          <color rgb="FF008000"/>
        </top>
        <bottom style="thin">
          <color rgb="FF008000"/>
        </bottom>
      </border>
    </dxf>
    <dxf>
      <font>
        <b/>
        <i val="0"/>
        <color rgb="FF9C0006"/>
      </font>
      <fill>
        <patternFill patternType="none">
          <fgColor rgb="FF000000"/>
          <bgColor auto="1"/>
        </patternFill>
      </fill>
      <border>
        <left style="thin">
          <color rgb="FFAA2D0D"/>
        </left>
        <right style="thin">
          <color rgb="FFAA2D0D"/>
        </right>
        <top style="thin">
          <color rgb="FFAA2D0D"/>
        </top>
        <bottom style="thin">
          <color rgb="FFAA2D0D"/>
        </bottom>
      </border>
    </dxf>
    <dxf>
      <font>
        <b/>
        <i val="0"/>
        <color rgb="FF008000"/>
      </font>
      <fill>
        <patternFill patternType="solid">
          <fgColor rgb="FF000000"/>
          <bgColor rgb="FFFFFFFF"/>
        </patternFill>
      </fill>
      <border>
        <left style="thin">
          <color rgb="FF008000"/>
        </left>
        <right style="thin">
          <color rgb="FF008000"/>
        </right>
        <top style="thin">
          <color rgb="FF008000"/>
        </top>
        <bottom style="thin">
          <color rgb="FF008000"/>
        </bottom>
      </border>
    </dxf>
    <dxf>
      <fill>
        <patternFill>
          <bgColor rgb="FF5FEA1A"/>
        </patternFill>
      </fill>
    </dxf>
    <dxf>
      <fill>
        <patternFill>
          <bgColor rgb="FFE4E915"/>
        </patternFill>
      </fill>
    </dxf>
    <dxf>
      <fill>
        <patternFill>
          <bgColor rgb="FFFC8808"/>
        </patternFill>
      </fill>
    </dxf>
    <dxf>
      <fill>
        <patternFill patternType="none">
          <fgColor indexed="64"/>
          <bgColor indexed="65"/>
        </patternFill>
      </fill>
    </dxf>
    <dxf>
      <font>
        <b/>
      </font>
      <numFmt numFmtId="2" formatCode="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auto="1"/>
        </left>
        <right/>
        <top/>
        <bottom/>
        <vertical/>
        <horizontal/>
      </border>
    </dxf>
    <dxf>
      <border outline="0">
        <right style="thin">
          <color auto="1"/>
        </right>
        <bottom style="thin">
          <color auto="1"/>
        </bottom>
      </border>
    </dxf>
    <dxf>
      <fill>
        <patternFill patternType="none">
          <fgColor indexed="64"/>
          <bgColor indexed="65"/>
        </patternFill>
      </fill>
    </dxf>
    <dxf>
      <font>
        <b val="0"/>
        <i val="0"/>
        <strike val="0"/>
        <condense val="0"/>
        <extend val="0"/>
        <outline val="0"/>
        <shadow val="0"/>
        <u val="none"/>
        <vertAlign val="baseline"/>
        <sz val="12"/>
        <color theme="1"/>
        <name val="Calibri"/>
        <scheme val="minor"/>
      </font>
      <alignment horizontal="center" vertical="top" textRotation="45" wrapText="1" indent="0" justifyLastLine="0" shrinkToFit="0" readingOrder="0"/>
      <border diagonalUp="0" diagonalDown="0" outline="0">
        <left style="thin">
          <color auto="1"/>
        </left>
        <right style="thin">
          <color auto="1"/>
        </right>
        <top/>
        <bottom/>
      </border>
    </dxf>
    <dxf>
      <fill>
        <patternFill patternType="none">
          <fgColor indexed="64"/>
          <bgColor indexed="65"/>
        </patternFill>
      </fill>
    </dxf>
    <dxf>
      <font>
        <b/>
      </font>
      <numFmt numFmtId="2" formatCode="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auto="1"/>
        </left>
        <right/>
        <top/>
        <bottom/>
        <vertical/>
        <horizontal/>
      </border>
    </dxf>
    <dxf>
      <border outline="0">
        <right style="thin">
          <color auto="1"/>
        </right>
        <bottom style="thin">
          <color auto="1"/>
        </bottom>
      </border>
    </dxf>
    <dxf>
      <fill>
        <patternFill patternType="none">
          <fgColor indexed="64"/>
          <bgColor indexed="65"/>
        </patternFill>
      </fill>
    </dxf>
    <dxf>
      <font>
        <b val="0"/>
        <i val="0"/>
        <strike val="0"/>
        <condense val="0"/>
        <extend val="0"/>
        <outline val="0"/>
        <shadow val="0"/>
        <u val="none"/>
        <vertAlign val="baseline"/>
        <sz val="12"/>
        <color theme="1"/>
        <name val="Calibri"/>
        <scheme val="minor"/>
      </font>
      <alignment horizontal="center" vertical="top" textRotation="45" wrapText="1"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numFmt numFmtId="2" formatCode="0.00"/>
      <fill>
        <patternFill patternType="none">
          <fgColor indexed="64"/>
          <bgColor indexed="65"/>
        </patternFill>
      </fill>
    </dxf>
    <dxf>
      <fill>
        <patternFill patternType="none">
          <fgColor indexed="64"/>
          <bgColor indexed="65"/>
        </patternFill>
      </fill>
    </dxf>
    <dxf>
      <numFmt numFmtId="2" formatCode="0.00"/>
      <fill>
        <patternFill patternType="none">
          <fgColor indexed="64"/>
          <bgColor indexed="65"/>
        </patternFill>
      </fill>
      <alignment horizontal="left" vertical="bottom" textRotation="0" wrapText="0" indent="3"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auto="1"/>
        </left>
        <right/>
        <top/>
        <bottom/>
        <vertical/>
        <horizontal/>
      </border>
    </dxf>
    <dxf>
      <border outline="0">
        <bottom style="thin">
          <color auto="1"/>
        </bottom>
      </border>
    </dxf>
    <dxf>
      <fill>
        <patternFill patternType="none">
          <fgColor indexed="64"/>
          <bgColor indexed="65"/>
        </patternFill>
      </fill>
    </dxf>
    <dxf>
      <font>
        <b val="0"/>
        <i val="0"/>
        <strike val="0"/>
        <condense val="0"/>
        <extend val="0"/>
        <outline val="0"/>
        <shadow val="0"/>
        <u val="none"/>
        <vertAlign val="baseline"/>
        <sz val="12"/>
        <color theme="1"/>
        <name val="Calibri"/>
        <scheme val="minor"/>
      </font>
      <alignment horizontal="center" vertical="top" textRotation="45" wrapText="1" indent="0" justifyLastLine="0" shrinkToFit="0" readingOrder="0"/>
      <border diagonalUp="0" diagonalDown="0" outline="0">
        <left style="thin">
          <color auto="1"/>
        </left>
        <right style="thin">
          <color auto="1"/>
        </right>
        <top/>
        <bottom/>
      </border>
    </dxf>
    <dxf>
      <numFmt numFmtId="2" formatCode="0.00"/>
    </dxf>
    <dxf>
      <numFmt numFmtId="2" formatCode="0.00"/>
    </dxf>
    <dxf>
      <numFmt numFmtId="1" formatCode="0"/>
    </dxf>
    <dxf>
      <numFmt numFmtId="2" formatCode="0.00"/>
    </dxf>
    <dxf>
      <border outline="0">
        <top style="medium">
          <color auto="1"/>
        </top>
      </border>
    </dxf>
    <dxf>
      <border outline="0">
        <bottom style="medium">
          <color auto="1"/>
        </bottom>
      </border>
    </dxf>
    <dxf>
      <font>
        <b/>
        <i val="0"/>
        <strike val="0"/>
        <condense val="0"/>
        <extend val="0"/>
        <outline val="0"/>
        <shadow val="0"/>
        <u val="none"/>
        <vertAlign val="baseline"/>
        <sz val="11"/>
        <color theme="1"/>
        <name val="Calibri"/>
        <scheme val="minor"/>
      </font>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2" formatCode="0.00"/>
    </dxf>
  </dxfs>
  <tableStyles count="0" defaultTableStyle="TableStyleMedium2" defaultPivotStyle="PivotStyleLight16"/>
  <colors>
    <mruColors>
      <color rgb="FF00D700"/>
      <color rgb="FFFF6EB6"/>
      <color rgb="FF8C1515"/>
      <color rgb="FF009200"/>
      <color rgb="FFF8CD52"/>
      <color rgb="FF00FF00"/>
      <color rgb="FF005600"/>
      <color rgb="FF000084"/>
      <color rgb="FFFD7373"/>
      <color rgb="FF987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Total</a:t>
            </a:r>
            <a:r>
              <a:rPr lang="en-US" baseline="0"/>
              <a:t> GHG emissions</a:t>
            </a:r>
          </a:p>
          <a:p>
            <a:pPr>
              <a:defRPr/>
            </a:pPr>
            <a:r>
              <a:rPr lang="en-US"/>
              <a:t>per</a:t>
            </a:r>
            <a:r>
              <a:rPr lang="en-US" baseline="0"/>
              <a:t> MJ Product vs per Barrel</a:t>
            </a:r>
            <a:endParaRPr lang="en-US"/>
          </a:p>
        </c:rich>
      </c:tx>
      <c:overlay val="0"/>
    </c:title>
    <c:autoTitleDeleted val="0"/>
    <c:plotArea>
      <c:layout/>
      <c:scatterChart>
        <c:scatterStyle val="lineMarker"/>
        <c:varyColors val="0"/>
        <c:ser>
          <c:idx val="0"/>
          <c:order val="0"/>
          <c:spPr>
            <a:ln w="31750">
              <a:noFill/>
            </a:ln>
          </c:spPr>
          <c:trendline>
            <c:trendlineType val="linear"/>
            <c:dispRSqr val="0"/>
            <c:dispEq val="0"/>
          </c:trendline>
          <c:trendline>
            <c:trendlineType val="linear"/>
            <c:dispRSqr val="1"/>
            <c:dispEq val="0"/>
            <c:trendlineLbl>
              <c:layout>
                <c:manualLayout>
                  <c:x val="0.23232786526684199"/>
                  <c:y val="-9.7495990084572701E-2"/>
                </c:manualLayout>
              </c:layout>
              <c:numFmt formatCode="#,##0.00" sourceLinked="0"/>
            </c:trendlineLbl>
          </c:trendline>
          <c:xVal>
            <c:numRef>
              <c:f>Correlations!$B$5:$BW$5</c:f>
              <c:numCache>
                <c:formatCode>0.0</c:formatCode>
                <c:ptCount val="74"/>
                <c:pt idx="0">
                  <c:v>483.12672325417827</c:v>
                </c:pt>
                <c:pt idx="1">
                  <c:v>506.79629351684946</c:v>
                </c:pt>
                <c:pt idx="2">
                  <c:v>502.10365128666473</c:v>
                </c:pt>
                <c:pt idx="3">
                  <c:v>590.37144269066891</c:v>
                </c:pt>
                <c:pt idx="4">
                  <c:v>478.26775268678279</c:v>
                </c:pt>
                <c:pt idx="5">
                  <c:v>495.36136653516218</c:v>
                </c:pt>
                <c:pt idx="6">
                  <c:v>599.29542620285281</c:v>
                </c:pt>
                <c:pt idx="7">
                  <c:v>545.00061879553095</c:v>
                </c:pt>
                <c:pt idx="8">
                  <c:v>548.73742082572983</c:v>
                </c:pt>
                <c:pt idx="9">
                  <c:v>485.73806700741915</c:v>
                </c:pt>
                <c:pt idx="10">
                  <c:v>609.57936650666579</c:v>
                </c:pt>
                <c:pt idx="11">
                  <c:v>513.22857259173088</c:v>
                </c:pt>
                <c:pt idx="12">
                  <c:v>582.57997541435134</c:v>
                </c:pt>
                <c:pt idx="13">
                  <c:v>496.40255721157342</c:v>
                </c:pt>
                <c:pt idx="14">
                  <c:v>501.94369267425338</c:v>
                </c:pt>
                <c:pt idx="15">
                  <c:v>526.12672564679315</c:v>
                </c:pt>
                <c:pt idx="16">
                  <c:v>721.08656592467798</c:v>
                </c:pt>
                <c:pt idx="17">
                  <c:v>509.43853070268165</c:v>
                </c:pt>
                <c:pt idx="18">
                  <c:v>515.92091625550165</c:v>
                </c:pt>
                <c:pt idx="19">
                  <c:v>548.824744632283</c:v>
                </c:pt>
                <c:pt idx="20">
                  <c:v>532.12032332906529</c:v>
                </c:pt>
                <c:pt idx="21">
                  <c:v>544.04516084007605</c:v>
                </c:pt>
                <c:pt idx="22">
                  <c:v>588.86758598419908</c:v>
                </c:pt>
                <c:pt idx="23">
                  <c:v>542.1931119569407</c:v>
                </c:pt>
                <c:pt idx="24">
                  <c:v>483.35566887323853</c:v>
                </c:pt>
                <c:pt idx="25">
                  <c:v>517.05980503171259</c:v>
                </c:pt>
                <c:pt idx="26">
                  <c:v>519.2674293195463</c:v>
                </c:pt>
                <c:pt idx="27">
                  <c:v>523.57484191105277</c:v>
                </c:pt>
                <c:pt idx="28">
                  <c:v>485.00465731155475</c:v>
                </c:pt>
                <c:pt idx="29">
                  <c:v>490.11995257942931</c:v>
                </c:pt>
                <c:pt idx="30">
                  <c:v>485.29084070950341</c:v>
                </c:pt>
                <c:pt idx="31">
                  <c:v>614.68667317462507</c:v>
                </c:pt>
                <c:pt idx="32">
                  <c:v>599.0079280547676</c:v>
                </c:pt>
                <c:pt idx="33">
                  <c:v>640.89994347915808</c:v>
                </c:pt>
                <c:pt idx="34">
                  <c:v>553.54900593864215</c:v>
                </c:pt>
                <c:pt idx="35">
                  <c:v>495.5646986795341</c:v>
                </c:pt>
                <c:pt idx="36">
                  <c:v>486.9242518178371</c:v>
                </c:pt>
                <c:pt idx="37">
                  <c:v>527.28520527916476</c:v>
                </c:pt>
                <c:pt idx="38">
                  <c:v>528.92807283161551</c:v>
                </c:pt>
                <c:pt idx="39">
                  <c:v>497.93140140700962</c:v>
                </c:pt>
                <c:pt idx="40">
                  <c:v>499.24108213268352</c:v>
                </c:pt>
                <c:pt idx="41">
                  <c:v>486.99164879140267</c:v>
                </c:pt>
                <c:pt idx="42">
                  <c:v>486.80683379343992</c:v>
                </c:pt>
                <c:pt idx="43">
                  <c:v>494.38886928925967</c:v>
                </c:pt>
                <c:pt idx="44">
                  <c:v>527.69062563746775</c:v>
                </c:pt>
                <c:pt idx="45">
                  <c:v>481.28763321600599</c:v>
                </c:pt>
                <c:pt idx="46">
                  <c:v>558.9003565771975</c:v>
                </c:pt>
                <c:pt idx="47">
                  <c:v>531.41074137179226</c:v>
                </c:pt>
                <c:pt idx="48">
                  <c:v>470.78598658454428</c:v>
                </c:pt>
                <c:pt idx="49">
                  <c:v>477.87651139414072</c:v>
                </c:pt>
                <c:pt idx="50">
                  <c:v>458.54984317253235</c:v>
                </c:pt>
                <c:pt idx="51">
                  <c:v>574.69735734197127</c:v>
                </c:pt>
                <c:pt idx="52">
                  <c:v>510.24537001800468</c:v>
                </c:pt>
                <c:pt idx="53">
                  <c:v>584.43467360703312</c:v>
                </c:pt>
                <c:pt idx="54">
                  <c:v>503.20720062010935</c:v>
                </c:pt>
                <c:pt idx="55">
                  <c:v>724.40827588244247</c:v>
                </c:pt>
                <c:pt idx="56">
                  <c:v>519.562174845595</c:v>
                </c:pt>
                <c:pt idx="57">
                  <c:v>468.55585967898486</c:v>
                </c:pt>
                <c:pt idx="58">
                  <c:v>696.6416129882557</c:v>
                </c:pt>
                <c:pt idx="59">
                  <c:v>501.60433013631473</c:v>
                </c:pt>
                <c:pt idx="60">
                  <c:v>482.26401657703866</c:v>
                </c:pt>
                <c:pt idx="61">
                  <c:v>488.44903056442195</c:v>
                </c:pt>
                <c:pt idx="62">
                  <c:v>621.69600840834767</c:v>
                </c:pt>
                <c:pt idx="63">
                  <c:v>699.76298659935901</c:v>
                </c:pt>
                <c:pt idx="64">
                  <c:v>609.90427924231756</c:v>
                </c:pt>
                <c:pt idx="65">
                  <c:v>619.97909235604834</c:v>
                </c:pt>
                <c:pt idx="66">
                  <c:v>661.34578609472828</c:v>
                </c:pt>
                <c:pt idx="67">
                  <c:v>629.72365619571246</c:v>
                </c:pt>
                <c:pt idx="68">
                  <c:v>751.95010059492722</c:v>
                </c:pt>
                <c:pt idx="69">
                  <c:v>734.91290651509826</c:v>
                </c:pt>
                <c:pt idx="70">
                  <c:v>520.0055040978616</c:v>
                </c:pt>
                <c:pt idx="71">
                  <c:v>517.13267863008593</c:v>
                </c:pt>
                <c:pt idx="72">
                  <c:v>501.17142838826692</c:v>
                </c:pt>
                <c:pt idx="73">
                  <c:v>514.92235519505653</c:v>
                </c:pt>
              </c:numCache>
            </c:numRef>
          </c:xVal>
          <c:yVal>
            <c:numRef>
              <c:f>Correlations!$B$6:$BW$6</c:f>
              <c:numCache>
                <c:formatCode>0.000</c:formatCode>
                <c:ptCount val="74"/>
                <c:pt idx="0">
                  <c:v>101.30604751532744</c:v>
                </c:pt>
                <c:pt idx="1">
                  <c:v>88.356372567101332</c:v>
                </c:pt>
                <c:pt idx="2">
                  <c:v>86.212018811123173</c:v>
                </c:pt>
                <c:pt idx="3">
                  <c:v>96.922751701963904</c:v>
                </c:pt>
                <c:pt idx="4">
                  <c:v>86.210363518995351</c:v>
                </c:pt>
                <c:pt idx="5">
                  <c:v>85.12226857268891</c:v>
                </c:pt>
                <c:pt idx="6">
                  <c:v>98.38928824494559</c:v>
                </c:pt>
                <c:pt idx="7">
                  <c:v>94.748427743077116</c:v>
                </c:pt>
                <c:pt idx="8">
                  <c:v>96.106696820796998</c:v>
                </c:pt>
                <c:pt idx="9">
                  <c:v>84.801548495680507</c:v>
                </c:pt>
                <c:pt idx="10">
                  <c:v>100.91445787125804</c:v>
                </c:pt>
                <c:pt idx="11">
                  <c:v>89.644291399239478</c:v>
                </c:pt>
                <c:pt idx="12">
                  <c:v>96.726208599489638</c:v>
                </c:pt>
                <c:pt idx="13">
                  <c:v>86.556472092591903</c:v>
                </c:pt>
                <c:pt idx="14">
                  <c:v>90.261094213339916</c:v>
                </c:pt>
                <c:pt idx="15">
                  <c:v>91.107585592537021</c:v>
                </c:pt>
                <c:pt idx="16">
                  <c:v>119.9313451189074</c:v>
                </c:pt>
                <c:pt idx="17">
                  <c:v>86.155341487373619</c:v>
                </c:pt>
                <c:pt idx="18">
                  <c:v>89.66703059093598</c:v>
                </c:pt>
                <c:pt idx="19">
                  <c:v>96.454384833349124</c:v>
                </c:pt>
                <c:pt idx="20">
                  <c:v>94.108499737214785</c:v>
                </c:pt>
                <c:pt idx="21">
                  <c:v>95.500405688661218</c:v>
                </c:pt>
                <c:pt idx="22">
                  <c:v>104.07128190200919</c:v>
                </c:pt>
                <c:pt idx="23">
                  <c:v>95.987448991334546</c:v>
                </c:pt>
                <c:pt idx="24">
                  <c:v>88.680168357803581</c:v>
                </c:pt>
                <c:pt idx="25">
                  <c:v>88.349245339974502</c:v>
                </c:pt>
                <c:pt idx="26">
                  <c:v>90.687834579839034</c:v>
                </c:pt>
                <c:pt idx="27">
                  <c:v>91.641272569962354</c:v>
                </c:pt>
                <c:pt idx="28">
                  <c:v>87.053630575112663</c:v>
                </c:pt>
                <c:pt idx="29">
                  <c:v>89.174354286905825</c:v>
                </c:pt>
                <c:pt idx="30">
                  <c:v>84.269325978602012</c:v>
                </c:pt>
                <c:pt idx="31">
                  <c:v>101.16188793369074</c:v>
                </c:pt>
                <c:pt idx="32">
                  <c:v>102.11413352853243</c:v>
                </c:pt>
                <c:pt idx="33">
                  <c:v>105.47592958881114</c:v>
                </c:pt>
                <c:pt idx="34">
                  <c:v>95.310457275124506</c:v>
                </c:pt>
                <c:pt idx="35">
                  <c:v>85.980268927775597</c:v>
                </c:pt>
                <c:pt idx="36">
                  <c:v>85.765630735170731</c:v>
                </c:pt>
                <c:pt idx="37">
                  <c:v>96.699329975353649</c:v>
                </c:pt>
                <c:pt idx="38">
                  <c:v>92.025386687134272</c:v>
                </c:pt>
                <c:pt idx="39">
                  <c:v>87.674537753913611</c:v>
                </c:pt>
                <c:pt idx="40">
                  <c:v>88.197966779749834</c:v>
                </c:pt>
                <c:pt idx="41">
                  <c:v>86.922945614734687</c:v>
                </c:pt>
                <c:pt idx="42">
                  <c:v>85.14555606808095</c:v>
                </c:pt>
                <c:pt idx="43">
                  <c:v>86.935247166891372</c:v>
                </c:pt>
                <c:pt idx="44">
                  <c:v>91.995967549505664</c:v>
                </c:pt>
                <c:pt idx="45">
                  <c:v>87.864105859778334</c:v>
                </c:pt>
                <c:pt idx="46">
                  <c:v>98.137120186740205</c:v>
                </c:pt>
                <c:pt idx="47">
                  <c:v>93.778082589262297</c:v>
                </c:pt>
                <c:pt idx="48">
                  <c:v>83.079628796784831</c:v>
                </c:pt>
                <c:pt idx="49">
                  <c:v>86.105091706172871</c:v>
                </c:pt>
                <c:pt idx="50">
                  <c:v>86.296320242072412</c:v>
                </c:pt>
                <c:pt idx="51">
                  <c:v>114.65132594263483</c:v>
                </c:pt>
                <c:pt idx="52">
                  <c:v>89.149327681234354</c:v>
                </c:pt>
                <c:pt idx="53">
                  <c:v>102.19993795855584</c:v>
                </c:pt>
                <c:pt idx="54">
                  <c:v>88.072315071175794</c:v>
                </c:pt>
                <c:pt idx="55">
                  <c:v>122.11507330597298</c:v>
                </c:pt>
                <c:pt idx="56">
                  <c:v>90.74413193457444</c:v>
                </c:pt>
                <c:pt idx="57">
                  <c:v>82.367753750079416</c:v>
                </c:pt>
                <c:pt idx="58">
                  <c:v>110.91406333012094</c:v>
                </c:pt>
                <c:pt idx="59">
                  <c:v>88.630763485214757</c:v>
                </c:pt>
                <c:pt idx="60">
                  <c:v>86.281783450066456</c:v>
                </c:pt>
                <c:pt idx="61">
                  <c:v>87.252980124983054</c:v>
                </c:pt>
                <c:pt idx="62">
                  <c:v>102.43264864622672</c:v>
                </c:pt>
                <c:pt idx="63">
                  <c:v>109.56222804512115</c:v>
                </c:pt>
                <c:pt idx="64">
                  <c:v>107.5122644993191</c:v>
                </c:pt>
                <c:pt idx="65">
                  <c:v>104.83868088553996</c:v>
                </c:pt>
                <c:pt idx="66">
                  <c:v>116.80093084609562</c:v>
                </c:pt>
                <c:pt idx="67">
                  <c:v>113.1324784197092</c:v>
                </c:pt>
                <c:pt idx="68">
                  <c:v>106.87096548771908</c:v>
                </c:pt>
                <c:pt idx="69">
                  <c:v>113.16462305814643</c:v>
                </c:pt>
                <c:pt idx="70">
                  <c:v>93.249051109041559</c:v>
                </c:pt>
                <c:pt idx="71">
                  <c:v>86.322608061425967</c:v>
                </c:pt>
                <c:pt idx="72">
                  <c:v>86.510098357204811</c:v>
                </c:pt>
                <c:pt idx="73">
                  <c:v>89.409542126738614</c:v>
                </c:pt>
              </c:numCache>
            </c:numRef>
          </c:yVal>
          <c:smooth val="0"/>
        </c:ser>
        <c:dLbls>
          <c:showLegendKey val="0"/>
          <c:showVal val="0"/>
          <c:showCatName val="0"/>
          <c:showSerName val="0"/>
          <c:showPercent val="0"/>
          <c:showBubbleSize val="0"/>
        </c:dLbls>
        <c:axId val="117554176"/>
        <c:axId val="117593216"/>
      </c:scatterChart>
      <c:valAx>
        <c:axId val="117554176"/>
        <c:scaling>
          <c:orientation val="minMax"/>
          <c:min val="400"/>
        </c:scaling>
        <c:delete val="0"/>
        <c:axPos val="b"/>
        <c:title>
          <c:tx>
            <c:rich>
              <a:bodyPr/>
              <a:lstStyle/>
              <a:p>
                <a:pPr>
                  <a:defRPr/>
                </a:pPr>
                <a:r>
                  <a:rPr lang="en-US"/>
                  <a:t>kg CO2e/barrel</a:t>
                </a:r>
                <a:r>
                  <a:rPr lang="en-US" baseline="0"/>
                  <a:t> crude</a:t>
                </a:r>
                <a:endParaRPr lang="en-US"/>
              </a:p>
            </c:rich>
          </c:tx>
          <c:overlay val="0"/>
        </c:title>
        <c:numFmt formatCode="0" sourceLinked="0"/>
        <c:majorTickMark val="out"/>
        <c:minorTickMark val="none"/>
        <c:tickLblPos val="nextTo"/>
        <c:crossAx val="117593216"/>
        <c:crosses val="autoZero"/>
        <c:crossBetween val="midCat"/>
      </c:valAx>
      <c:valAx>
        <c:axId val="117593216"/>
        <c:scaling>
          <c:orientation val="minMax"/>
          <c:min val="7.0000000000000007E-2"/>
        </c:scaling>
        <c:delete val="0"/>
        <c:axPos val="l"/>
        <c:majorGridlines/>
        <c:title>
          <c:tx>
            <c:rich>
              <a:bodyPr rot="-5400000" vert="horz"/>
              <a:lstStyle/>
              <a:p>
                <a:pPr>
                  <a:defRPr/>
                </a:pPr>
                <a:r>
                  <a:rPr lang="en-US"/>
                  <a:t>kg CO2e/MJ</a:t>
                </a:r>
                <a:r>
                  <a:rPr lang="en-US" baseline="0"/>
                  <a:t> Petroleum Products</a:t>
                </a:r>
                <a:endParaRPr lang="en-US"/>
              </a:p>
            </c:rich>
          </c:tx>
          <c:layout>
            <c:manualLayout>
              <c:xMode val="edge"/>
              <c:yMode val="edge"/>
              <c:x val="1.94444444444444E-2"/>
              <c:y val="0.26018518518518502"/>
            </c:manualLayout>
          </c:layout>
          <c:overlay val="0"/>
        </c:title>
        <c:numFmt formatCode="0.00" sourceLinked="0"/>
        <c:majorTickMark val="out"/>
        <c:minorTickMark val="none"/>
        <c:tickLblPos val="nextTo"/>
        <c:crossAx val="117554176"/>
        <c:crosses val="autoZero"/>
        <c:crossBetween val="midCat"/>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Total GHG emissions</a:t>
            </a:r>
          </a:p>
          <a:p>
            <a:pPr>
              <a:defRPr/>
            </a:pPr>
            <a:r>
              <a:rPr lang="en-US"/>
              <a:t>per MJ Crude vs per MJ Product</a:t>
            </a:r>
          </a:p>
        </c:rich>
      </c:tx>
      <c:overlay val="0"/>
    </c:title>
    <c:autoTitleDeleted val="0"/>
    <c:plotArea>
      <c:layout/>
      <c:scatterChart>
        <c:scatterStyle val="lineMarker"/>
        <c:varyColors val="0"/>
        <c:ser>
          <c:idx val="0"/>
          <c:order val="0"/>
          <c:spPr>
            <a:ln w="31750">
              <a:noFill/>
            </a:ln>
          </c:spPr>
          <c:trendline>
            <c:trendlineType val="linear"/>
            <c:dispRSqr val="1"/>
            <c:dispEq val="0"/>
            <c:trendlineLbl>
              <c:layout>
                <c:manualLayout>
                  <c:x val="0.15766316710411199"/>
                  <c:y val="-5.1851851851851802E-2"/>
                </c:manualLayout>
              </c:layout>
              <c:numFmt formatCode="#,##0.00" sourceLinked="0"/>
            </c:trendlineLbl>
          </c:trendline>
          <c:xVal>
            <c:numRef>
              <c:f>Correlations!$B$6:$BW$6</c:f>
              <c:numCache>
                <c:formatCode>0.000</c:formatCode>
                <c:ptCount val="74"/>
                <c:pt idx="0">
                  <c:v>101.30604751532744</c:v>
                </c:pt>
                <c:pt idx="1">
                  <c:v>88.356372567101332</c:v>
                </c:pt>
                <c:pt idx="2">
                  <c:v>86.212018811123173</c:v>
                </c:pt>
                <c:pt idx="3">
                  <c:v>96.922751701963904</c:v>
                </c:pt>
                <c:pt idx="4">
                  <c:v>86.210363518995351</c:v>
                </c:pt>
                <c:pt idx="5">
                  <c:v>85.12226857268891</c:v>
                </c:pt>
                <c:pt idx="6">
                  <c:v>98.38928824494559</c:v>
                </c:pt>
                <c:pt idx="7">
                  <c:v>94.748427743077116</c:v>
                </c:pt>
                <c:pt idx="8">
                  <c:v>96.106696820796998</c:v>
                </c:pt>
                <c:pt idx="9">
                  <c:v>84.801548495680507</c:v>
                </c:pt>
                <c:pt idx="10">
                  <c:v>100.91445787125804</c:v>
                </c:pt>
                <c:pt idx="11">
                  <c:v>89.644291399239478</c:v>
                </c:pt>
                <c:pt idx="12">
                  <c:v>96.726208599489638</c:v>
                </c:pt>
                <c:pt idx="13">
                  <c:v>86.556472092591903</c:v>
                </c:pt>
                <c:pt idx="14">
                  <c:v>90.261094213339916</c:v>
                </c:pt>
                <c:pt idx="15">
                  <c:v>91.107585592537021</c:v>
                </c:pt>
                <c:pt idx="16">
                  <c:v>119.9313451189074</c:v>
                </c:pt>
                <c:pt idx="17">
                  <c:v>86.155341487373619</c:v>
                </c:pt>
                <c:pt idx="18">
                  <c:v>89.66703059093598</c:v>
                </c:pt>
                <c:pt idx="19">
                  <c:v>96.454384833349124</c:v>
                </c:pt>
                <c:pt idx="20">
                  <c:v>94.108499737214785</c:v>
                </c:pt>
                <c:pt idx="21">
                  <c:v>95.500405688661218</c:v>
                </c:pt>
                <c:pt idx="22">
                  <c:v>104.07128190200919</c:v>
                </c:pt>
                <c:pt idx="23">
                  <c:v>95.987448991334546</c:v>
                </c:pt>
                <c:pt idx="24">
                  <c:v>88.680168357803581</c:v>
                </c:pt>
                <c:pt idx="25">
                  <c:v>88.349245339974502</c:v>
                </c:pt>
                <c:pt idx="26">
                  <c:v>90.687834579839034</c:v>
                </c:pt>
                <c:pt idx="27">
                  <c:v>91.641272569962354</c:v>
                </c:pt>
                <c:pt idx="28">
                  <c:v>87.053630575112663</c:v>
                </c:pt>
                <c:pt idx="29">
                  <c:v>89.174354286905825</c:v>
                </c:pt>
                <c:pt idx="30">
                  <c:v>84.269325978602012</c:v>
                </c:pt>
                <c:pt idx="31">
                  <c:v>101.16188793369074</c:v>
                </c:pt>
                <c:pt idx="32">
                  <c:v>102.11413352853243</c:v>
                </c:pt>
                <c:pt idx="33">
                  <c:v>105.47592958881114</c:v>
                </c:pt>
                <c:pt idx="34">
                  <c:v>95.310457275124506</c:v>
                </c:pt>
                <c:pt idx="35">
                  <c:v>85.980268927775597</c:v>
                </c:pt>
                <c:pt idx="36">
                  <c:v>85.765630735170731</c:v>
                </c:pt>
                <c:pt idx="37">
                  <c:v>96.699329975353649</c:v>
                </c:pt>
                <c:pt idx="38">
                  <c:v>92.025386687134272</c:v>
                </c:pt>
                <c:pt idx="39">
                  <c:v>87.674537753913611</c:v>
                </c:pt>
                <c:pt idx="40">
                  <c:v>88.197966779749834</c:v>
                </c:pt>
                <c:pt idx="41">
                  <c:v>86.922945614734687</c:v>
                </c:pt>
                <c:pt idx="42">
                  <c:v>85.14555606808095</c:v>
                </c:pt>
                <c:pt idx="43">
                  <c:v>86.935247166891372</c:v>
                </c:pt>
                <c:pt idx="44">
                  <c:v>91.995967549505664</c:v>
                </c:pt>
                <c:pt idx="45">
                  <c:v>87.864105859778334</c:v>
                </c:pt>
                <c:pt idx="46">
                  <c:v>98.137120186740205</c:v>
                </c:pt>
                <c:pt idx="47">
                  <c:v>93.778082589262297</c:v>
                </c:pt>
                <c:pt idx="48">
                  <c:v>83.079628796784831</c:v>
                </c:pt>
                <c:pt idx="49">
                  <c:v>86.105091706172871</c:v>
                </c:pt>
                <c:pt idx="50">
                  <c:v>86.296320242072412</c:v>
                </c:pt>
                <c:pt idx="51">
                  <c:v>114.65132594263483</c:v>
                </c:pt>
                <c:pt idx="52">
                  <c:v>89.149327681234354</c:v>
                </c:pt>
                <c:pt idx="53">
                  <c:v>102.19993795855584</c:v>
                </c:pt>
                <c:pt idx="54">
                  <c:v>88.072315071175794</c:v>
                </c:pt>
                <c:pt idx="55">
                  <c:v>122.11507330597298</c:v>
                </c:pt>
                <c:pt idx="56">
                  <c:v>90.74413193457444</c:v>
                </c:pt>
                <c:pt idx="57">
                  <c:v>82.367753750079416</c:v>
                </c:pt>
                <c:pt idx="58">
                  <c:v>110.91406333012094</c:v>
                </c:pt>
                <c:pt idx="59">
                  <c:v>88.630763485214757</c:v>
                </c:pt>
                <c:pt idx="60">
                  <c:v>86.281783450066456</c:v>
                </c:pt>
                <c:pt idx="61">
                  <c:v>87.252980124983054</c:v>
                </c:pt>
                <c:pt idx="62">
                  <c:v>102.43264864622672</c:v>
                </c:pt>
                <c:pt idx="63">
                  <c:v>109.56222804512115</c:v>
                </c:pt>
                <c:pt idx="64">
                  <c:v>107.5122644993191</c:v>
                </c:pt>
                <c:pt idx="65">
                  <c:v>104.83868088553996</c:v>
                </c:pt>
                <c:pt idx="66">
                  <c:v>116.80093084609562</c:v>
                </c:pt>
                <c:pt idx="67">
                  <c:v>113.1324784197092</c:v>
                </c:pt>
                <c:pt idx="68">
                  <c:v>106.87096548771908</c:v>
                </c:pt>
                <c:pt idx="69">
                  <c:v>113.16462305814643</c:v>
                </c:pt>
                <c:pt idx="70">
                  <c:v>93.249051109041559</c:v>
                </c:pt>
                <c:pt idx="71">
                  <c:v>86.322608061425967</c:v>
                </c:pt>
                <c:pt idx="72">
                  <c:v>86.510098357204811</c:v>
                </c:pt>
                <c:pt idx="73">
                  <c:v>89.409542126738614</c:v>
                </c:pt>
              </c:numCache>
            </c:numRef>
          </c:xVal>
          <c:yVal>
            <c:numRef>
              <c:f>Correlations!$B$7:$BW$7</c:f>
              <c:numCache>
                <c:formatCode>0.000</c:formatCode>
                <c:ptCount val="74"/>
                <c:pt idx="0">
                  <c:v>9.7614049604410821E-2</c:v>
                </c:pt>
                <c:pt idx="1">
                  <c:v>8.7498422842877482E-2</c:v>
                </c:pt>
                <c:pt idx="2">
                  <c:v>8.5912651136344567E-2</c:v>
                </c:pt>
                <c:pt idx="3">
                  <c:v>9.7797599459951576E-2</c:v>
                </c:pt>
                <c:pt idx="4">
                  <c:v>8.7437058962683029E-2</c:v>
                </c:pt>
                <c:pt idx="5">
                  <c:v>8.6698199119899969E-2</c:v>
                </c:pt>
                <c:pt idx="6">
                  <c:v>9.7867829337052306E-2</c:v>
                </c:pt>
                <c:pt idx="7">
                  <c:v>9.3252554351452313E-2</c:v>
                </c:pt>
                <c:pt idx="8">
                  <c:v>9.7384461706478798E-2</c:v>
                </c:pt>
                <c:pt idx="9">
                  <c:v>8.5013928211810322E-2</c:v>
                </c:pt>
                <c:pt idx="10">
                  <c:v>9.8148073405387962E-2</c:v>
                </c:pt>
                <c:pt idx="11">
                  <c:v>9.193583653640168E-2</c:v>
                </c:pt>
                <c:pt idx="12">
                  <c:v>9.3800914750699016E-2</c:v>
                </c:pt>
                <c:pt idx="13">
                  <c:v>8.4937163096945378E-2</c:v>
                </c:pt>
                <c:pt idx="14">
                  <c:v>8.8800640934189295E-2</c:v>
                </c:pt>
                <c:pt idx="15">
                  <c:v>9.0023129125172907E-2</c:v>
                </c:pt>
                <c:pt idx="16">
                  <c:v>0.11833922809655083</c:v>
                </c:pt>
                <c:pt idx="17">
                  <c:v>8.875585934418366E-2</c:v>
                </c:pt>
                <c:pt idx="18">
                  <c:v>8.7042726191981806E-2</c:v>
                </c:pt>
                <c:pt idx="19">
                  <c:v>9.4754638474626465E-2</c:v>
                </c:pt>
                <c:pt idx="20">
                  <c:v>9.104866611421715E-2</c:v>
                </c:pt>
                <c:pt idx="21">
                  <c:v>9.0917635406720335E-2</c:v>
                </c:pt>
                <c:pt idx="22">
                  <c:v>0.10121119041113505</c:v>
                </c:pt>
                <c:pt idx="23">
                  <c:v>9.7124322327410834E-2</c:v>
                </c:pt>
                <c:pt idx="24">
                  <c:v>8.8045927387038286E-2</c:v>
                </c:pt>
                <c:pt idx="25">
                  <c:v>8.6025777527528172E-2</c:v>
                </c:pt>
                <c:pt idx="26">
                  <c:v>8.6776926284134595E-2</c:v>
                </c:pt>
                <c:pt idx="27">
                  <c:v>9.2627484351898035E-2</c:v>
                </c:pt>
                <c:pt idx="28">
                  <c:v>8.4498919008427792E-2</c:v>
                </c:pt>
                <c:pt idx="29">
                  <c:v>8.9603881825042156E-2</c:v>
                </c:pt>
                <c:pt idx="30">
                  <c:v>8.3409012234453836E-2</c:v>
                </c:pt>
                <c:pt idx="31">
                  <c:v>0.10660690924266429</c:v>
                </c:pt>
                <c:pt idx="32">
                  <c:v>0.10436089970491112</c:v>
                </c:pt>
                <c:pt idx="33">
                  <c:v>0.11115315345172801</c:v>
                </c:pt>
                <c:pt idx="34">
                  <c:v>9.7327554632303914E-2</c:v>
                </c:pt>
                <c:pt idx="35">
                  <c:v>8.83578605501803E-2</c:v>
                </c:pt>
                <c:pt idx="36">
                  <c:v>8.561328123105201E-2</c:v>
                </c:pt>
                <c:pt idx="37">
                  <c:v>9.5346907190522592E-2</c:v>
                </c:pt>
                <c:pt idx="38">
                  <c:v>9.1733544124257244E-2</c:v>
                </c:pt>
                <c:pt idx="39">
                  <c:v>8.5967898472028931E-2</c:v>
                </c:pt>
                <c:pt idx="40">
                  <c:v>8.8322512507057832E-2</c:v>
                </c:pt>
                <c:pt idx="41">
                  <c:v>8.4845098430820956E-2</c:v>
                </c:pt>
                <c:pt idx="42">
                  <c:v>8.2494667436992061E-2</c:v>
                </c:pt>
                <c:pt idx="43">
                  <c:v>8.4152356005326487E-2</c:v>
                </c:pt>
                <c:pt idx="44">
                  <c:v>9.1105831046719432E-2</c:v>
                </c:pt>
                <c:pt idx="45">
                  <c:v>8.6619846498605657E-2</c:v>
                </c:pt>
                <c:pt idx="46">
                  <c:v>9.6494193727170094E-2</c:v>
                </c:pt>
                <c:pt idx="47">
                  <c:v>9.4749114103788501E-2</c:v>
                </c:pt>
                <c:pt idx="48">
                  <c:v>8.3939882446138647E-2</c:v>
                </c:pt>
                <c:pt idx="49">
                  <c:v>8.6005929106580323E-2</c:v>
                </c:pt>
                <c:pt idx="50">
                  <c:v>8.4986997618245685E-2</c:v>
                </c:pt>
                <c:pt idx="51">
                  <c:v>0.11199021756290378</c:v>
                </c:pt>
                <c:pt idx="52">
                  <c:v>9.0553275230717711E-2</c:v>
                </c:pt>
                <c:pt idx="53">
                  <c:v>0.10339441327365906</c:v>
                </c:pt>
                <c:pt idx="54">
                  <c:v>8.5653367463358332E-2</c:v>
                </c:pt>
                <c:pt idx="55">
                  <c:v>0.12000138436124418</c:v>
                </c:pt>
                <c:pt idx="56">
                  <c:v>9.2206729120547032E-2</c:v>
                </c:pt>
                <c:pt idx="57">
                  <c:v>8.3154635427616905E-2</c:v>
                </c:pt>
                <c:pt idx="58">
                  <c:v>0.11169574238538098</c:v>
                </c:pt>
                <c:pt idx="59">
                  <c:v>8.7390962184592108E-2</c:v>
                </c:pt>
                <c:pt idx="60">
                  <c:v>8.6795571306432756E-2</c:v>
                </c:pt>
                <c:pt idx="61">
                  <c:v>8.5488401342235884E-2</c:v>
                </c:pt>
                <c:pt idx="62">
                  <c:v>0.10152595229358546</c:v>
                </c:pt>
                <c:pt idx="63">
                  <c:v>0.11805933065076021</c:v>
                </c:pt>
                <c:pt idx="64">
                  <c:v>9.7311696155747265E-2</c:v>
                </c:pt>
                <c:pt idx="65">
                  <c:v>9.8031989518158863E-2</c:v>
                </c:pt>
                <c:pt idx="66">
                  <c:v>0.10853502690207079</c:v>
                </c:pt>
                <c:pt idx="67">
                  <c:v>0.10431646493333666</c:v>
                </c:pt>
                <c:pt idx="68">
                  <c:v>0.13100692888343557</c:v>
                </c:pt>
                <c:pt idx="69">
                  <c:v>0.12688277532718034</c:v>
                </c:pt>
                <c:pt idx="70">
                  <c:v>9.2715590797393027E-2</c:v>
                </c:pt>
                <c:pt idx="71">
                  <c:v>9.0096356126545402E-2</c:v>
                </c:pt>
                <c:pt idx="72">
                  <c:v>8.3021228789293883E-2</c:v>
                </c:pt>
                <c:pt idx="73">
                  <c:v>9.1096742204384573E-2</c:v>
                </c:pt>
              </c:numCache>
            </c:numRef>
          </c:yVal>
          <c:smooth val="0"/>
        </c:ser>
        <c:dLbls>
          <c:showLegendKey val="0"/>
          <c:showVal val="0"/>
          <c:showCatName val="0"/>
          <c:showSerName val="0"/>
          <c:showPercent val="0"/>
          <c:showBubbleSize val="0"/>
        </c:dLbls>
        <c:axId val="117634560"/>
        <c:axId val="117636480"/>
      </c:scatterChart>
      <c:valAx>
        <c:axId val="117634560"/>
        <c:scaling>
          <c:orientation val="minMax"/>
          <c:min val="7.0000000000000007E-2"/>
        </c:scaling>
        <c:delete val="0"/>
        <c:axPos val="b"/>
        <c:title>
          <c:tx>
            <c:rich>
              <a:bodyPr/>
              <a:lstStyle/>
              <a:p>
                <a:pPr>
                  <a:defRPr/>
                </a:pPr>
                <a:r>
                  <a:rPr lang="en-US"/>
                  <a:t>kg CO2e/MJ Petroleum Products</a:t>
                </a:r>
              </a:p>
            </c:rich>
          </c:tx>
          <c:overlay val="0"/>
        </c:title>
        <c:numFmt formatCode="0.000" sourceLinked="1"/>
        <c:majorTickMark val="out"/>
        <c:minorTickMark val="none"/>
        <c:tickLblPos val="nextTo"/>
        <c:crossAx val="117636480"/>
        <c:crosses val="autoZero"/>
        <c:crossBetween val="midCat"/>
      </c:valAx>
      <c:valAx>
        <c:axId val="117636480"/>
        <c:scaling>
          <c:orientation val="minMax"/>
          <c:min val="7.0000000000000007E-2"/>
        </c:scaling>
        <c:delete val="0"/>
        <c:axPos val="l"/>
        <c:majorGridlines/>
        <c:title>
          <c:tx>
            <c:rich>
              <a:bodyPr rot="-5400000" vert="horz"/>
              <a:lstStyle/>
              <a:p>
                <a:pPr>
                  <a:defRPr/>
                </a:pPr>
                <a:r>
                  <a:rPr lang="en-US"/>
                  <a:t>kg CO2e/MJ</a:t>
                </a:r>
                <a:r>
                  <a:rPr lang="en-US" baseline="0"/>
                  <a:t> Crude Oil</a:t>
                </a:r>
                <a:endParaRPr lang="en-US"/>
              </a:p>
            </c:rich>
          </c:tx>
          <c:layout>
            <c:manualLayout>
              <c:xMode val="edge"/>
              <c:yMode val="edge"/>
              <c:x val="2.2222222222222199E-2"/>
              <c:y val="0.30957239720035001"/>
            </c:manualLayout>
          </c:layout>
          <c:overlay val="0"/>
        </c:title>
        <c:numFmt formatCode="0.000" sourceLinked="1"/>
        <c:majorTickMark val="out"/>
        <c:minorTickMark val="none"/>
        <c:tickLblPos val="nextTo"/>
        <c:crossAx val="117634560"/>
        <c:crosses val="autoZero"/>
        <c:crossBetween val="midCat"/>
      </c:valAx>
    </c:plotArea>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Total GHG emissions</a:t>
            </a:r>
            <a:r>
              <a:rPr lang="en-US" baseline="0"/>
              <a:t> per $ products</a:t>
            </a:r>
          </a:p>
          <a:p>
            <a:pPr>
              <a:defRPr/>
            </a:pPr>
            <a:r>
              <a:rPr lang="en-US" baseline="0"/>
              <a:t>2015 vs 2016</a:t>
            </a:r>
            <a:endParaRPr lang="en-US"/>
          </a:p>
        </c:rich>
      </c:tx>
      <c:overlay val="0"/>
    </c:title>
    <c:autoTitleDeleted val="0"/>
    <c:plotArea>
      <c:layout/>
      <c:scatterChart>
        <c:scatterStyle val="lineMarker"/>
        <c:varyColors val="0"/>
        <c:ser>
          <c:idx val="0"/>
          <c:order val="0"/>
          <c:spPr>
            <a:ln w="31750">
              <a:noFill/>
            </a:ln>
          </c:spPr>
          <c:trendline>
            <c:trendlineType val="linear"/>
            <c:dispRSqr val="1"/>
            <c:dispEq val="0"/>
            <c:trendlineLbl>
              <c:layout>
                <c:manualLayout>
                  <c:x val="6.2533683289588804E-2"/>
                  <c:y val="-0.13641951006124201"/>
                </c:manualLayout>
              </c:layout>
              <c:numFmt formatCode="#,##0.00" sourceLinked="0"/>
            </c:trendlineLbl>
          </c:trendline>
          <c:xVal>
            <c:numRef>
              <c:f>Correlations!$B$8:$BW$8</c:f>
              <c:numCache>
                <c:formatCode>0.00</c:formatCode>
                <c:ptCount val="74"/>
                <c:pt idx="0">
                  <c:v>8403.8342369422353</c:v>
                </c:pt>
                <c:pt idx="1">
                  <c:v>9851.9578920116874</c:v>
                </c:pt>
                <c:pt idx="2">
                  <c:v>9834.7511742588049</c:v>
                </c:pt>
                <c:pt idx="3">
                  <c:v>10049.189619428402</c:v>
                </c:pt>
                <c:pt idx="4">
                  <c:v>9937.3773235652789</c:v>
                </c:pt>
                <c:pt idx="5">
                  <c:v>10597.453329054601</c:v>
                </c:pt>
                <c:pt idx="6">
                  <c:v>10226.292575092537</c:v>
                </c:pt>
                <c:pt idx="7">
                  <c:v>9468.2850309769783</c:v>
                </c:pt>
                <c:pt idx="8">
                  <c:v>11249.660465342138</c:v>
                </c:pt>
                <c:pt idx="9">
                  <c:v>9617.0742806591388</c:v>
                </c:pt>
                <c:pt idx="10">
                  <c:v>10847.664716448196</c:v>
                </c:pt>
                <c:pt idx="11">
                  <c:v>11216.960117160605</c:v>
                </c:pt>
                <c:pt idx="12">
                  <c:v>10349.632620043329</c:v>
                </c:pt>
                <c:pt idx="13">
                  <c:v>9936.1826424116771</c:v>
                </c:pt>
                <c:pt idx="14">
                  <c:v>9135.3406762979685</c:v>
                </c:pt>
                <c:pt idx="15">
                  <c:v>10453.051370289184</c:v>
                </c:pt>
                <c:pt idx="16">
                  <c:v>12740.010484173645</c:v>
                </c:pt>
                <c:pt idx="17">
                  <c:v>11910.142544140672</c:v>
                </c:pt>
                <c:pt idx="18">
                  <c:v>10260.605116002251</c:v>
                </c:pt>
                <c:pt idx="19">
                  <c:v>10712.138003946246</c:v>
                </c:pt>
                <c:pt idx="20">
                  <c:v>10407.368847538901</c:v>
                </c:pt>
                <c:pt idx="21">
                  <c:v>11601.650160627723</c:v>
                </c:pt>
                <c:pt idx="22">
                  <c:v>11596.364714703319</c:v>
                </c:pt>
                <c:pt idx="23">
                  <c:v>10054.953675973768</c:v>
                </c:pt>
                <c:pt idx="24">
                  <c:v>8979.8918611967529</c:v>
                </c:pt>
                <c:pt idx="25">
                  <c:v>10490.012109901987</c:v>
                </c:pt>
                <c:pt idx="26">
                  <c:v>11618.116538901522</c:v>
                </c:pt>
                <c:pt idx="27">
                  <c:v>10407.475446380389</c:v>
                </c:pt>
                <c:pt idx="28">
                  <c:v>9484.7760510011358</c:v>
                </c:pt>
                <c:pt idx="29">
                  <c:v>10605.973380518752</c:v>
                </c:pt>
                <c:pt idx="30">
                  <c:v>9015.6925200905407</c:v>
                </c:pt>
                <c:pt idx="31">
                  <c:v>12026.014021135352</c:v>
                </c:pt>
                <c:pt idx="32">
                  <c:v>13748.448505222972</c:v>
                </c:pt>
                <c:pt idx="33">
                  <c:v>12538.862550279515</c:v>
                </c:pt>
                <c:pt idx="34">
                  <c:v>11783.222078899225</c:v>
                </c:pt>
                <c:pt idx="35">
                  <c:v>10051.061511315544</c:v>
                </c:pt>
                <c:pt idx="36">
                  <c:v>10212.469856998559</c:v>
                </c:pt>
                <c:pt idx="37">
                  <c:v>9969.757619059561</c:v>
                </c:pt>
                <c:pt idx="38">
                  <c:v>10773.178713304878</c:v>
                </c:pt>
                <c:pt idx="39">
                  <c:v>9732.1868851122636</c:v>
                </c:pt>
                <c:pt idx="40">
                  <c:v>10680.3960453771</c:v>
                </c:pt>
                <c:pt idx="41">
                  <c:v>9505.8064167571483</c:v>
                </c:pt>
                <c:pt idx="42">
                  <c:v>9919.3158082953887</c:v>
                </c:pt>
                <c:pt idx="43">
                  <c:v>9907.7552155082321</c:v>
                </c:pt>
                <c:pt idx="44">
                  <c:v>9940.6234740940927</c:v>
                </c:pt>
                <c:pt idx="45">
                  <c:v>8901.2591640858718</c:v>
                </c:pt>
                <c:pt idx="46">
                  <c:v>10987.038867092835</c:v>
                </c:pt>
                <c:pt idx="47">
                  <c:v>10893.384270825425</c:v>
                </c:pt>
                <c:pt idx="48">
                  <c:v>9650.637937702264</c:v>
                </c:pt>
                <c:pt idx="49">
                  <c:v>9443.4352539302326</c:v>
                </c:pt>
                <c:pt idx="50">
                  <c:v>8524.5031656950778</c:v>
                </c:pt>
                <c:pt idx="51">
                  <c:v>9834.966584746353</c:v>
                </c:pt>
                <c:pt idx="52">
                  <c:v>10616.189466524769</c:v>
                </c:pt>
                <c:pt idx="53">
                  <c:v>12320.344359506775</c:v>
                </c:pt>
                <c:pt idx="54">
                  <c:v>10097.688182874892</c:v>
                </c:pt>
                <c:pt idx="55">
                  <c:v>12325.847969917761</c:v>
                </c:pt>
                <c:pt idx="56">
                  <c:v>10922.484847254471</c:v>
                </c:pt>
                <c:pt idx="57">
                  <c:v>9949.4125701210251</c:v>
                </c:pt>
                <c:pt idx="58">
                  <c:v>11560.326188543508</c:v>
                </c:pt>
                <c:pt idx="59">
                  <c:v>9459.2673895009921</c:v>
                </c:pt>
                <c:pt idx="60">
                  <c:v>9978.4044602290869</c:v>
                </c:pt>
                <c:pt idx="61">
                  <c:v>9204.08468741258</c:v>
                </c:pt>
                <c:pt idx="62">
                  <c:v>10292.22607401761</c:v>
                </c:pt>
                <c:pt idx="63">
                  <c:v>12805.187439866135</c:v>
                </c:pt>
                <c:pt idx="64">
                  <c:v>11571.89887052069</c:v>
                </c:pt>
                <c:pt idx="65">
                  <c:v>11869.708455207103</c:v>
                </c:pt>
                <c:pt idx="66">
                  <c:v>12679.121790154893</c:v>
                </c:pt>
                <c:pt idx="67">
                  <c:v>12173.454993037501</c:v>
                </c:pt>
                <c:pt idx="68">
                  <c:v>14812.833139450817</c:v>
                </c:pt>
                <c:pt idx="69">
                  <c:v>14863.15362540263</c:v>
                </c:pt>
                <c:pt idx="70">
                  <c:v>9447.8868002590971</c:v>
                </c:pt>
                <c:pt idx="71">
                  <c:v>11394.286130224571</c:v>
                </c:pt>
                <c:pt idx="72">
                  <c:v>10741.871598567403</c:v>
                </c:pt>
                <c:pt idx="73">
                  <c:v>10567.042253356018</c:v>
                </c:pt>
              </c:numCache>
            </c:numRef>
          </c:xVal>
          <c:yVal>
            <c:numRef>
              <c:f>Correlations!$B$9:$BW$9</c:f>
              <c:numCache>
                <c:formatCode>0.00</c:formatCode>
                <c:ptCount val="74"/>
                <c:pt idx="0">
                  <c:v>6952.0266257739786</c:v>
                </c:pt>
                <c:pt idx="1">
                  <c:v>6899.384010873905</c:v>
                </c:pt>
                <c:pt idx="2">
                  <c:v>6732.8243682954744</c:v>
                </c:pt>
                <c:pt idx="3">
                  <c:v>7364.8476877506173</c:v>
                </c:pt>
                <c:pt idx="4">
                  <c:v>6866.0377693986038</c:v>
                </c:pt>
                <c:pt idx="5">
                  <c:v>6952.7000499730011</c:v>
                </c:pt>
                <c:pt idx="6">
                  <c:v>7477.7501831527079</c:v>
                </c:pt>
                <c:pt idx="7">
                  <c:v>6854.0330122539672</c:v>
                </c:pt>
                <c:pt idx="8">
                  <c:v>7702.3735818842079</c:v>
                </c:pt>
                <c:pt idx="9">
                  <c:v>6702.0038921047053</c:v>
                </c:pt>
                <c:pt idx="10">
                  <c:v>7855.0385417208827</c:v>
                </c:pt>
                <c:pt idx="11">
                  <c:v>7385.2455717786488</c:v>
                </c:pt>
                <c:pt idx="12">
                  <c:v>7456.1021552588018</c:v>
                </c:pt>
                <c:pt idx="13">
                  <c:v>6841.6892502511873</c:v>
                </c:pt>
                <c:pt idx="14">
                  <c:v>6610.233404030666</c:v>
                </c:pt>
                <c:pt idx="15">
                  <c:v>7173.5100875514145</c:v>
                </c:pt>
                <c:pt idx="16">
                  <c:v>9364.8464623399359</c:v>
                </c:pt>
                <c:pt idx="17">
                  <c:v>7526.9621934499282</c:v>
                </c:pt>
                <c:pt idx="18">
                  <c:v>7057.9327315923074</c:v>
                </c:pt>
                <c:pt idx="19">
                  <c:v>7499.8839047965257</c:v>
                </c:pt>
                <c:pt idx="20">
                  <c:v>7278.5588394407669</c:v>
                </c:pt>
                <c:pt idx="21">
                  <c:v>7720.4612973474823</c:v>
                </c:pt>
                <c:pt idx="22">
                  <c:v>8098.9178820384413</c:v>
                </c:pt>
                <c:pt idx="23">
                  <c:v>7158.9489320616731</c:v>
                </c:pt>
                <c:pt idx="24">
                  <c:v>6482.7684961202913</c:v>
                </c:pt>
                <c:pt idx="25">
                  <c:v>7020.1557960230475</c:v>
                </c:pt>
                <c:pt idx="26">
                  <c:v>7571.4301191469422</c:v>
                </c:pt>
                <c:pt idx="27">
                  <c:v>7187.3922952981338</c:v>
                </c:pt>
                <c:pt idx="28">
                  <c:v>6695.0635051076424</c:v>
                </c:pt>
                <c:pt idx="29">
                  <c:v>7124.0507695622009</c:v>
                </c:pt>
                <c:pt idx="30">
                  <c:v>6350.0391477131343</c:v>
                </c:pt>
                <c:pt idx="31">
                  <c:v>8063.846933154583</c:v>
                </c:pt>
                <c:pt idx="32">
                  <c:v>8687.6339532710499</c:v>
                </c:pt>
                <c:pt idx="33">
                  <c:v>8407.729123183959</c:v>
                </c:pt>
                <c:pt idx="34">
                  <c:v>7730.3216447058485</c:v>
                </c:pt>
                <c:pt idx="35">
                  <c:v>6870.5175276573727</c:v>
                </c:pt>
                <c:pt idx="36">
                  <c:v>6902.5472456942498</c:v>
                </c:pt>
                <c:pt idx="37">
                  <c:v>7209.3883045549364</c:v>
                </c:pt>
                <c:pt idx="38">
                  <c:v>7326.6440754062924</c:v>
                </c:pt>
                <c:pt idx="39">
                  <c:v>6793.3384494817483</c:v>
                </c:pt>
                <c:pt idx="40">
                  <c:v>7203.1363076066564</c:v>
                </c:pt>
                <c:pt idx="41">
                  <c:v>6677.0668712752431</c:v>
                </c:pt>
                <c:pt idx="42">
                  <c:v>6815.7472009718422</c:v>
                </c:pt>
                <c:pt idx="43">
                  <c:v>6845.5427261788918</c:v>
                </c:pt>
                <c:pt idx="44">
                  <c:v>6999.7747673099311</c:v>
                </c:pt>
                <c:pt idx="45">
                  <c:v>6452.0901187871104</c:v>
                </c:pt>
                <c:pt idx="46">
                  <c:v>7677.0770041402911</c:v>
                </c:pt>
                <c:pt idx="47">
                  <c:v>7457.7240689981236</c:v>
                </c:pt>
                <c:pt idx="48">
                  <c:v>6606.9270155045269</c:v>
                </c:pt>
                <c:pt idx="49">
                  <c:v>6640.4629537100773</c:v>
                </c:pt>
                <c:pt idx="50">
                  <c:v>6312.7065792994108</c:v>
                </c:pt>
                <c:pt idx="51">
                  <c:v>7951.421372710086</c:v>
                </c:pt>
                <c:pt idx="52">
                  <c:v>7210.7319822223608</c:v>
                </c:pt>
                <c:pt idx="53">
                  <c:v>8246.7067677659616</c:v>
                </c:pt>
                <c:pt idx="54">
                  <c:v>6930.1035227778584</c:v>
                </c:pt>
                <c:pt idx="55">
                  <c:v>9100.5876171804812</c:v>
                </c:pt>
                <c:pt idx="56">
                  <c:v>7357.6136628429995</c:v>
                </c:pt>
                <c:pt idx="57">
                  <c:v>6702.1318762996725</c:v>
                </c:pt>
                <c:pt idx="58">
                  <c:v>8441.2816431603278</c:v>
                </c:pt>
                <c:pt idx="59">
                  <c:v>6723.6568537744606</c:v>
                </c:pt>
                <c:pt idx="60">
                  <c:v>6876.2417308672648</c:v>
                </c:pt>
                <c:pt idx="61">
                  <c:v>6569.8618653004205</c:v>
                </c:pt>
                <c:pt idx="62">
                  <c:v>7664.3211425832833</c:v>
                </c:pt>
                <c:pt idx="63">
                  <c:v>9093.5030445034081</c:v>
                </c:pt>
                <c:pt idx="64">
                  <c:v>8777.918837970703</c:v>
                </c:pt>
                <c:pt idx="65">
                  <c:v>8561.4466104672119</c:v>
                </c:pt>
                <c:pt idx="66">
                  <c:v>9377.1242442101138</c:v>
                </c:pt>
                <c:pt idx="67">
                  <c:v>9062.9395665849916</c:v>
                </c:pt>
                <c:pt idx="68">
                  <c:v>9779.0064283055908</c:v>
                </c:pt>
                <c:pt idx="69">
                  <c:v>9812.8227425133064</c:v>
                </c:pt>
                <c:pt idx="70">
                  <c:v>6875.6221964719189</c:v>
                </c:pt>
                <c:pt idx="71">
                  <c:v>7338.8029927815141</c:v>
                </c:pt>
                <c:pt idx="72">
                  <c:v>7156.8173756627675</c:v>
                </c:pt>
                <c:pt idx="73">
                  <c:v>7166.3284108653079</c:v>
                </c:pt>
              </c:numCache>
            </c:numRef>
          </c:yVal>
          <c:smooth val="0"/>
        </c:ser>
        <c:dLbls>
          <c:showLegendKey val="0"/>
          <c:showVal val="0"/>
          <c:showCatName val="0"/>
          <c:showSerName val="0"/>
          <c:showPercent val="0"/>
          <c:showBubbleSize val="0"/>
        </c:dLbls>
        <c:axId val="111124864"/>
        <c:axId val="111126784"/>
      </c:scatterChart>
      <c:valAx>
        <c:axId val="111124864"/>
        <c:scaling>
          <c:orientation val="minMax"/>
          <c:min val="8"/>
        </c:scaling>
        <c:delete val="0"/>
        <c:axPos val="b"/>
        <c:title>
          <c:tx>
            <c:rich>
              <a:bodyPr/>
              <a:lstStyle/>
              <a:p>
                <a:pPr>
                  <a:defRPr/>
                </a:pPr>
                <a:r>
                  <a:rPr lang="en-US"/>
                  <a:t>kg CO2e/2016 $ value products</a:t>
                </a:r>
              </a:p>
            </c:rich>
          </c:tx>
          <c:overlay val="0"/>
        </c:title>
        <c:numFmt formatCode="0" sourceLinked="0"/>
        <c:majorTickMark val="out"/>
        <c:minorTickMark val="none"/>
        <c:tickLblPos val="nextTo"/>
        <c:crossAx val="111126784"/>
        <c:crosses val="autoZero"/>
        <c:crossBetween val="midCat"/>
      </c:valAx>
      <c:valAx>
        <c:axId val="111126784"/>
        <c:scaling>
          <c:orientation val="minMax"/>
          <c:min val="6"/>
        </c:scaling>
        <c:delete val="0"/>
        <c:axPos val="l"/>
        <c:majorGridlines/>
        <c:title>
          <c:tx>
            <c:rich>
              <a:bodyPr rot="-5400000" vert="horz"/>
              <a:lstStyle/>
              <a:p>
                <a:pPr>
                  <a:defRPr/>
                </a:pPr>
                <a:r>
                  <a:rPr lang="en-US"/>
                  <a:t>kg CO2e/2015 $ products</a:t>
                </a:r>
              </a:p>
            </c:rich>
          </c:tx>
          <c:layout>
            <c:manualLayout>
              <c:xMode val="edge"/>
              <c:yMode val="edge"/>
              <c:x val="2.2222222222222199E-2"/>
              <c:y val="0.297222222222222"/>
            </c:manualLayout>
          </c:layout>
          <c:overlay val="0"/>
        </c:title>
        <c:numFmt formatCode="0" sourceLinked="0"/>
        <c:majorTickMark val="out"/>
        <c:minorTickMark val="none"/>
        <c:tickLblPos val="nextTo"/>
        <c:crossAx val="111124864"/>
        <c:crosses val="autoZero"/>
        <c:crossBetween val="midCat"/>
      </c:valAx>
    </c:plotArea>
    <c:plotVisOnly val="1"/>
    <c:dispBlanksAs val="gap"/>
    <c:showDLblsOverMax val="0"/>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Total GHG emissions per $ crude oil</a:t>
            </a:r>
          </a:p>
          <a:p>
            <a:pPr>
              <a:defRPr/>
            </a:pPr>
            <a:r>
              <a:rPr lang="en-US"/>
              <a:t>2015$ vs 2016$</a:t>
            </a:r>
          </a:p>
        </c:rich>
      </c:tx>
      <c:overlay val="0"/>
    </c:title>
    <c:autoTitleDeleted val="0"/>
    <c:plotArea>
      <c:layout/>
      <c:scatterChart>
        <c:scatterStyle val="lineMarker"/>
        <c:varyColors val="0"/>
        <c:ser>
          <c:idx val="0"/>
          <c:order val="0"/>
          <c:spPr>
            <a:ln w="31750">
              <a:noFill/>
            </a:ln>
          </c:spPr>
          <c:trendline>
            <c:trendlineType val="linear"/>
            <c:dispRSqr val="1"/>
            <c:dispEq val="0"/>
            <c:trendlineLbl>
              <c:layout>
                <c:manualLayout>
                  <c:x val="0.100541557305337"/>
                  <c:y val="-0.10740740740740699"/>
                </c:manualLayout>
              </c:layout>
              <c:numFmt formatCode="#,##0.00" sourceLinked="0"/>
            </c:trendlineLbl>
          </c:trendline>
          <c:xVal>
            <c:numRef>
              <c:f>Correlations!$D$10:$BW$10</c:f>
              <c:numCache>
                <c:formatCode>0.00</c:formatCode>
                <c:ptCount val="72"/>
                <c:pt idx="0">
                  <c:v>12172.209728161568</c:v>
                </c:pt>
                <c:pt idx="13">
                  <c:v>15015.032124623092</c:v>
                </c:pt>
                <c:pt idx="15">
                  <c:v>13225.299343267954</c:v>
                </c:pt>
                <c:pt idx="17">
                  <c:v>14974.754287374708</c:v>
                </c:pt>
                <c:pt idx="20">
                  <c:v>16080.491151944268</c:v>
                </c:pt>
                <c:pt idx="25">
                  <c:v>12934.161114403478</c:v>
                </c:pt>
                <c:pt idx="26">
                  <c:v>12716.430448651146</c:v>
                </c:pt>
                <c:pt idx="29">
                  <c:v>14808.158833404603</c:v>
                </c:pt>
                <c:pt idx="33">
                  <c:v>11947.075667298315</c:v>
                </c:pt>
                <c:pt idx="36">
                  <c:v>13572.698815283948</c:v>
                </c:pt>
                <c:pt idx="39">
                  <c:v>12741.801381250725</c:v>
                </c:pt>
                <c:pt idx="42">
                  <c:v>13530.528862499172</c:v>
                </c:pt>
                <c:pt idx="43">
                  <c:v>11332.414250435742</c:v>
                </c:pt>
                <c:pt idx="44">
                  <c:v>23009.483597249797</c:v>
                </c:pt>
                <c:pt idx="50">
                  <c:v>12005.773412188346</c:v>
                </c:pt>
                <c:pt idx="51">
                  <c:v>13481.768710658202</c:v>
                </c:pt>
                <c:pt idx="53">
                  <c:v>19421.133401674062</c:v>
                </c:pt>
                <c:pt idx="54">
                  <c:v>11746.827376115645</c:v>
                </c:pt>
                <c:pt idx="58">
                  <c:v>10837.393630944689</c:v>
                </c:pt>
                <c:pt idx="62">
                  <c:v>21147.859890510317</c:v>
                </c:pt>
                <c:pt idx="68">
                  <c:v>12536.2946985984</c:v>
                </c:pt>
              </c:numCache>
            </c:numRef>
          </c:xVal>
          <c:yVal>
            <c:numRef>
              <c:f>Correlations!$D$11:$BW$11</c:f>
              <c:numCache>
                <c:formatCode>0.00</c:formatCode>
                <c:ptCount val="72"/>
                <c:pt idx="0">
                  <c:v>8616.8465983639035</c:v>
                </c:pt>
                <c:pt idx="13">
                  <c:v>11194.185652059428</c:v>
                </c:pt>
                <c:pt idx="15">
                  <c:v>9113.3905313538762</c:v>
                </c:pt>
                <c:pt idx="17">
                  <c:v>10304.632831999306</c:v>
                </c:pt>
                <c:pt idx="20">
                  <c:v>11363.712581709746</c:v>
                </c:pt>
                <c:pt idx="25">
                  <c:v>9213.0009134445318</c:v>
                </c:pt>
                <c:pt idx="26">
                  <c:v>9206.6183999915484</c:v>
                </c:pt>
                <c:pt idx="29">
                  <c:v>10514.654005724</c:v>
                </c:pt>
                <c:pt idx="33">
                  <c:v>8525.1109354814052</c:v>
                </c:pt>
                <c:pt idx="36">
                  <c:v>9550.8861110800917</c:v>
                </c:pt>
                <c:pt idx="39">
                  <c:v>9055.2556487802649</c:v>
                </c:pt>
                <c:pt idx="42">
                  <c:v>9448.3549800799956</c:v>
                </c:pt>
                <c:pt idx="43">
                  <c:v>8218.7095836066601</c:v>
                </c:pt>
                <c:pt idx="44">
                  <c:v>10355.759803172088</c:v>
                </c:pt>
                <c:pt idx="50">
                  <c:v>11797.580809664847</c:v>
                </c:pt>
                <c:pt idx="51">
                  <c:v>12950.026005030646</c:v>
                </c:pt>
                <c:pt idx="53">
                  <c:v>17434.615544703793</c:v>
                </c:pt>
                <c:pt idx="54">
                  <c:v>12222.116557177018</c:v>
                </c:pt>
                <c:pt idx="58">
                  <c:v>10427.330088152188</c:v>
                </c:pt>
                <c:pt idx="62">
                  <c:v>12598.725041155083</c:v>
                </c:pt>
                <c:pt idx="68">
                  <c:v>8945.5617426090066</c:v>
                </c:pt>
              </c:numCache>
            </c:numRef>
          </c:yVal>
          <c:smooth val="0"/>
        </c:ser>
        <c:dLbls>
          <c:showLegendKey val="0"/>
          <c:showVal val="0"/>
          <c:showCatName val="0"/>
          <c:showSerName val="0"/>
          <c:showPercent val="0"/>
          <c:showBubbleSize val="0"/>
        </c:dLbls>
        <c:axId val="111148032"/>
        <c:axId val="183522432"/>
      </c:scatterChart>
      <c:valAx>
        <c:axId val="111148032"/>
        <c:scaling>
          <c:orientation val="minMax"/>
          <c:min val="10"/>
        </c:scaling>
        <c:delete val="0"/>
        <c:axPos val="b"/>
        <c:title>
          <c:tx>
            <c:rich>
              <a:bodyPr/>
              <a:lstStyle/>
              <a:p>
                <a:pPr>
                  <a:defRPr/>
                </a:pPr>
                <a:r>
                  <a:rPr lang="en-US"/>
                  <a:t>kg CO2e/2016$ value crude</a:t>
                </a:r>
              </a:p>
            </c:rich>
          </c:tx>
          <c:overlay val="0"/>
        </c:title>
        <c:numFmt formatCode="0" sourceLinked="0"/>
        <c:majorTickMark val="out"/>
        <c:minorTickMark val="none"/>
        <c:tickLblPos val="nextTo"/>
        <c:crossAx val="183522432"/>
        <c:crosses val="autoZero"/>
        <c:crossBetween val="midCat"/>
      </c:valAx>
      <c:valAx>
        <c:axId val="183522432"/>
        <c:scaling>
          <c:orientation val="minMax"/>
          <c:min val="6"/>
        </c:scaling>
        <c:delete val="0"/>
        <c:axPos val="l"/>
        <c:majorGridlines/>
        <c:title>
          <c:tx>
            <c:rich>
              <a:bodyPr rot="-5400000" vert="horz"/>
              <a:lstStyle/>
              <a:p>
                <a:pPr>
                  <a:defRPr/>
                </a:pPr>
                <a:r>
                  <a:rPr lang="en-US"/>
                  <a:t>kg CO2e/2015$ value crude</a:t>
                </a:r>
              </a:p>
            </c:rich>
          </c:tx>
          <c:layout>
            <c:manualLayout>
              <c:xMode val="edge"/>
              <c:yMode val="edge"/>
              <c:x val="2.2222222222222199E-2"/>
              <c:y val="0.28333333333333299"/>
            </c:manualLayout>
          </c:layout>
          <c:overlay val="0"/>
        </c:title>
        <c:numFmt formatCode="0" sourceLinked="0"/>
        <c:majorTickMark val="out"/>
        <c:minorTickMark val="none"/>
        <c:tickLblPos val="nextTo"/>
        <c:crossAx val="111148032"/>
        <c:crosses val="autoZero"/>
        <c:crossBetween val="midCat"/>
      </c:valAx>
    </c:plotArea>
    <c:plotVisOnly val="1"/>
    <c:dispBlanksAs val="gap"/>
    <c:showDLblsOverMax val="0"/>
  </c:chart>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Total GHG emissions per 2016$</a:t>
            </a:r>
          </a:p>
          <a:p>
            <a:pPr>
              <a:defRPr/>
            </a:pPr>
            <a:r>
              <a:rPr lang="en-US"/>
              <a:t>Value</a:t>
            </a:r>
            <a:r>
              <a:rPr lang="en-US" baseline="0"/>
              <a:t> Crude vs Value Products</a:t>
            </a:r>
            <a:endParaRPr lang="en-US"/>
          </a:p>
        </c:rich>
      </c:tx>
      <c:overlay val="0"/>
    </c:title>
    <c:autoTitleDeleted val="0"/>
    <c:plotArea>
      <c:layout/>
      <c:scatterChart>
        <c:scatterStyle val="lineMarker"/>
        <c:varyColors val="0"/>
        <c:ser>
          <c:idx val="0"/>
          <c:order val="0"/>
          <c:spPr>
            <a:ln w="31750">
              <a:noFill/>
            </a:ln>
          </c:spPr>
          <c:trendline>
            <c:trendlineType val="linear"/>
            <c:dispRSqr val="1"/>
            <c:dispEq val="0"/>
            <c:trendlineLbl>
              <c:layout>
                <c:manualLayout>
                  <c:x val="0.117516185476815"/>
                  <c:y val="-0.21316163604549401"/>
                </c:manualLayout>
              </c:layout>
              <c:numFmt formatCode="General" sourceLinked="0"/>
            </c:trendlineLbl>
          </c:trendline>
          <c:xVal>
            <c:numRef>
              <c:f>Correlations!$B$8:$BW$8</c:f>
              <c:numCache>
                <c:formatCode>0.00</c:formatCode>
                <c:ptCount val="74"/>
                <c:pt idx="0">
                  <c:v>8403.8342369422353</c:v>
                </c:pt>
                <c:pt idx="1">
                  <c:v>9851.9578920116874</c:v>
                </c:pt>
                <c:pt idx="2">
                  <c:v>9834.7511742588049</c:v>
                </c:pt>
                <c:pt idx="3">
                  <c:v>10049.189619428402</c:v>
                </c:pt>
                <c:pt idx="4">
                  <c:v>9937.3773235652789</c:v>
                </c:pt>
                <c:pt idx="5">
                  <c:v>10597.453329054601</c:v>
                </c:pt>
                <c:pt idx="6">
                  <c:v>10226.292575092537</c:v>
                </c:pt>
                <c:pt idx="7">
                  <c:v>9468.2850309769783</c:v>
                </c:pt>
                <c:pt idx="8">
                  <c:v>11249.660465342138</c:v>
                </c:pt>
                <c:pt idx="9">
                  <c:v>9617.0742806591388</c:v>
                </c:pt>
                <c:pt idx="10">
                  <c:v>10847.664716448196</c:v>
                </c:pt>
                <c:pt idx="11">
                  <c:v>11216.960117160605</c:v>
                </c:pt>
                <c:pt idx="12">
                  <c:v>10349.632620043329</c:v>
                </c:pt>
                <c:pt idx="13">
                  <c:v>9936.1826424116771</c:v>
                </c:pt>
                <c:pt idx="14">
                  <c:v>9135.3406762979685</c:v>
                </c:pt>
                <c:pt idx="15">
                  <c:v>10453.051370289184</c:v>
                </c:pt>
                <c:pt idx="16">
                  <c:v>12740.010484173645</c:v>
                </c:pt>
                <c:pt idx="17">
                  <c:v>11910.142544140672</c:v>
                </c:pt>
                <c:pt idx="18">
                  <c:v>10260.605116002251</c:v>
                </c:pt>
                <c:pt idx="19">
                  <c:v>10712.138003946246</c:v>
                </c:pt>
                <c:pt idx="20">
                  <c:v>10407.368847538901</c:v>
                </c:pt>
                <c:pt idx="21">
                  <c:v>11601.650160627723</c:v>
                </c:pt>
                <c:pt idx="22">
                  <c:v>11596.364714703319</c:v>
                </c:pt>
                <c:pt idx="23">
                  <c:v>10054.953675973768</c:v>
                </c:pt>
                <c:pt idx="24">
                  <c:v>8979.8918611967529</c:v>
                </c:pt>
                <c:pt idx="25">
                  <c:v>10490.012109901987</c:v>
                </c:pt>
                <c:pt idx="26">
                  <c:v>11618.116538901522</c:v>
                </c:pt>
                <c:pt idx="27">
                  <c:v>10407.475446380389</c:v>
                </c:pt>
                <c:pt idx="28">
                  <c:v>9484.7760510011358</c:v>
                </c:pt>
                <c:pt idx="29">
                  <c:v>10605.973380518752</c:v>
                </c:pt>
                <c:pt idx="30">
                  <c:v>9015.6925200905407</c:v>
                </c:pt>
                <c:pt idx="31">
                  <c:v>12026.014021135352</c:v>
                </c:pt>
                <c:pt idx="32">
                  <c:v>13748.448505222972</c:v>
                </c:pt>
                <c:pt idx="33">
                  <c:v>12538.862550279515</c:v>
                </c:pt>
                <c:pt idx="34">
                  <c:v>11783.222078899225</c:v>
                </c:pt>
                <c:pt idx="35">
                  <c:v>10051.061511315544</c:v>
                </c:pt>
                <c:pt idx="36">
                  <c:v>10212.469856998559</c:v>
                </c:pt>
                <c:pt idx="37">
                  <c:v>9969.757619059561</c:v>
                </c:pt>
                <c:pt idx="38">
                  <c:v>10773.178713304878</c:v>
                </c:pt>
                <c:pt idx="39">
                  <c:v>9732.1868851122636</c:v>
                </c:pt>
                <c:pt idx="40">
                  <c:v>10680.3960453771</c:v>
                </c:pt>
                <c:pt idx="41">
                  <c:v>9505.8064167571483</c:v>
                </c:pt>
                <c:pt idx="42">
                  <c:v>9919.3158082953887</c:v>
                </c:pt>
                <c:pt idx="43">
                  <c:v>9907.7552155082321</c:v>
                </c:pt>
                <c:pt idx="44">
                  <c:v>9940.6234740940927</c:v>
                </c:pt>
                <c:pt idx="45">
                  <c:v>8901.2591640858718</c:v>
                </c:pt>
                <c:pt idx="46">
                  <c:v>10987.038867092835</c:v>
                </c:pt>
                <c:pt idx="47">
                  <c:v>10893.384270825425</c:v>
                </c:pt>
                <c:pt idx="48">
                  <c:v>9650.637937702264</c:v>
                </c:pt>
                <c:pt idx="49">
                  <c:v>9443.4352539302326</c:v>
                </c:pt>
                <c:pt idx="50">
                  <c:v>8524.5031656950778</c:v>
                </c:pt>
                <c:pt idx="51">
                  <c:v>9834.966584746353</c:v>
                </c:pt>
                <c:pt idx="52">
                  <c:v>10616.189466524769</c:v>
                </c:pt>
                <c:pt idx="53">
                  <c:v>12320.344359506775</c:v>
                </c:pt>
                <c:pt idx="54">
                  <c:v>10097.688182874892</c:v>
                </c:pt>
                <c:pt idx="55">
                  <c:v>12325.847969917761</c:v>
                </c:pt>
                <c:pt idx="56">
                  <c:v>10922.484847254471</c:v>
                </c:pt>
                <c:pt idx="57">
                  <c:v>9949.4125701210251</c:v>
                </c:pt>
                <c:pt idx="58">
                  <c:v>11560.326188543508</c:v>
                </c:pt>
                <c:pt idx="59">
                  <c:v>9459.2673895009921</c:v>
                </c:pt>
                <c:pt idx="60">
                  <c:v>9978.4044602290869</c:v>
                </c:pt>
                <c:pt idx="61">
                  <c:v>9204.08468741258</c:v>
                </c:pt>
                <c:pt idx="62">
                  <c:v>10292.22607401761</c:v>
                </c:pt>
                <c:pt idx="63">
                  <c:v>12805.187439866135</c:v>
                </c:pt>
                <c:pt idx="64">
                  <c:v>11571.89887052069</c:v>
                </c:pt>
                <c:pt idx="65">
                  <c:v>11869.708455207103</c:v>
                </c:pt>
                <c:pt idx="66">
                  <c:v>12679.121790154893</c:v>
                </c:pt>
                <c:pt idx="67">
                  <c:v>12173.454993037501</c:v>
                </c:pt>
                <c:pt idx="68">
                  <c:v>14812.833139450817</c:v>
                </c:pt>
                <c:pt idx="69">
                  <c:v>14863.15362540263</c:v>
                </c:pt>
                <c:pt idx="70">
                  <c:v>9447.8868002590971</c:v>
                </c:pt>
                <c:pt idx="71">
                  <c:v>11394.286130224571</c:v>
                </c:pt>
                <c:pt idx="72">
                  <c:v>10741.871598567403</c:v>
                </c:pt>
                <c:pt idx="73">
                  <c:v>10567.042253356018</c:v>
                </c:pt>
              </c:numCache>
            </c:numRef>
          </c:xVal>
          <c:yVal>
            <c:numRef>
              <c:f>Correlations!$B$10:$BW$10</c:f>
              <c:numCache>
                <c:formatCode>0.00</c:formatCode>
                <c:ptCount val="74"/>
                <c:pt idx="2">
                  <c:v>12172.209728161568</c:v>
                </c:pt>
                <c:pt idx="15">
                  <c:v>15015.032124623092</c:v>
                </c:pt>
                <c:pt idx="17">
                  <c:v>13225.299343267954</c:v>
                </c:pt>
                <c:pt idx="19">
                  <c:v>14974.754287374708</c:v>
                </c:pt>
                <c:pt idx="22">
                  <c:v>16080.491151944268</c:v>
                </c:pt>
                <c:pt idx="27">
                  <c:v>12934.161114403478</c:v>
                </c:pt>
                <c:pt idx="28">
                  <c:v>12716.430448651146</c:v>
                </c:pt>
                <c:pt idx="31">
                  <c:v>14808.158833404603</c:v>
                </c:pt>
                <c:pt idx="35">
                  <c:v>11947.075667298315</c:v>
                </c:pt>
                <c:pt idx="38">
                  <c:v>13572.698815283948</c:v>
                </c:pt>
                <c:pt idx="41">
                  <c:v>12741.801381250725</c:v>
                </c:pt>
                <c:pt idx="44">
                  <c:v>13530.528862499172</c:v>
                </c:pt>
                <c:pt idx="45">
                  <c:v>11332.414250435742</c:v>
                </c:pt>
                <c:pt idx="46">
                  <c:v>23009.483597249797</c:v>
                </c:pt>
                <c:pt idx="52">
                  <c:v>12005.773412188346</c:v>
                </c:pt>
                <c:pt idx="53">
                  <c:v>13481.768710658202</c:v>
                </c:pt>
                <c:pt idx="55">
                  <c:v>19421.133401674062</c:v>
                </c:pt>
                <c:pt idx="56">
                  <c:v>11746.827376115645</c:v>
                </c:pt>
                <c:pt idx="60">
                  <c:v>10837.393630944689</c:v>
                </c:pt>
                <c:pt idx="64">
                  <c:v>21147.859890510317</c:v>
                </c:pt>
                <c:pt idx="70">
                  <c:v>12536.2946985984</c:v>
                </c:pt>
              </c:numCache>
            </c:numRef>
          </c:yVal>
          <c:smooth val="0"/>
        </c:ser>
        <c:dLbls>
          <c:showLegendKey val="0"/>
          <c:showVal val="0"/>
          <c:showCatName val="0"/>
          <c:showSerName val="0"/>
          <c:showPercent val="0"/>
          <c:showBubbleSize val="0"/>
        </c:dLbls>
        <c:axId val="183548160"/>
        <c:axId val="183550336"/>
      </c:scatterChart>
      <c:valAx>
        <c:axId val="183548160"/>
        <c:scaling>
          <c:orientation val="minMax"/>
          <c:min val="9"/>
        </c:scaling>
        <c:delete val="0"/>
        <c:axPos val="b"/>
        <c:title>
          <c:tx>
            <c:rich>
              <a:bodyPr/>
              <a:lstStyle/>
              <a:p>
                <a:pPr>
                  <a:defRPr/>
                </a:pPr>
                <a:r>
                  <a:rPr lang="en-US"/>
                  <a:t>kg CO2e/2016$ value products</a:t>
                </a:r>
              </a:p>
            </c:rich>
          </c:tx>
          <c:overlay val="0"/>
        </c:title>
        <c:numFmt formatCode="0" sourceLinked="0"/>
        <c:majorTickMark val="out"/>
        <c:minorTickMark val="none"/>
        <c:tickLblPos val="nextTo"/>
        <c:crossAx val="183550336"/>
        <c:crosses val="autoZero"/>
        <c:crossBetween val="midCat"/>
      </c:valAx>
      <c:valAx>
        <c:axId val="183550336"/>
        <c:scaling>
          <c:orientation val="minMax"/>
          <c:min val="10"/>
        </c:scaling>
        <c:delete val="0"/>
        <c:axPos val="l"/>
        <c:majorGridlines/>
        <c:title>
          <c:tx>
            <c:rich>
              <a:bodyPr rot="-5400000" vert="horz"/>
              <a:lstStyle/>
              <a:p>
                <a:pPr>
                  <a:defRPr/>
                </a:pPr>
                <a:r>
                  <a:rPr lang="en-US"/>
                  <a:t>kg CO2e/2016$</a:t>
                </a:r>
                <a:r>
                  <a:rPr lang="en-US" baseline="0"/>
                  <a:t> value crude oil</a:t>
                </a:r>
                <a:endParaRPr lang="en-US"/>
              </a:p>
            </c:rich>
          </c:tx>
          <c:layout>
            <c:manualLayout>
              <c:xMode val="edge"/>
              <c:yMode val="edge"/>
              <c:x val="1.38888888888889E-2"/>
              <c:y val="0.11100430154564001"/>
            </c:manualLayout>
          </c:layout>
          <c:overlay val="0"/>
        </c:title>
        <c:numFmt formatCode="0.00" sourceLinked="1"/>
        <c:majorTickMark val="out"/>
        <c:minorTickMark val="none"/>
        <c:tickLblPos val="nextTo"/>
        <c:crossAx val="183548160"/>
        <c:crosses val="autoZero"/>
        <c:crossBetween val="midCat"/>
      </c:valAx>
    </c:plotArea>
    <c:plotVisOnly val="1"/>
    <c:dispBlanksAs val="gap"/>
    <c:showDLblsOverMax val="0"/>
  </c:chart>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2016$</a:t>
            </a:r>
            <a:r>
              <a:rPr lang="en-US" baseline="0"/>
              <a:t> Value Crude vs Total Emissions</a:t>
            </a:r>
            <a:endParaRPr lang="en-US"/>
          </a:p>
        </c:rich>
      </c:tx>
      <c:overlay val="0"/>
    </c:title>
    <c:autoTitleDeleted val="0"/>
    <c:plotArea>
      <c:layout/>
      <c:scatterChart>
        <c:scatterStyle val="lineMarker"/>
        <c:varyColors val="0"/>
        <c:ser>
          <c:idx val="0"/>
          <c:order val="0"/>
          <c:spPr>
            <a:ln w="31750">
              <a:noFill/>
            </a:ln>
          </c:spPr>
          <c:trendline>
            <c:trendlineType val="linear"/>
            <c:dispRSqr val="1"/>
            <c:dispEq val="0"/>
            <c:trendlineLbl>
              <c:layout>
                <c:manualLayout>
                  <c:x val="0.22128455818022699"/>
                  <c:y val="-0.11169072615922999"/>
                </c:manualLayout>
              </c:layout>
              <c:numFmt formatCode="#,##0.00" sourceLinked="0"/>
            </c:trendlineLbl>
          </c:trendline>
          <c:xVal>
            <c:numRef>
              <c:f>Correlations!$B$5:$BW$5</c:f>
              <c:numCache>
                <c:formatCode>0.0</c:formatCode>
                <c:ptCount val="74"/>
                <c:pt idx="0">
                  <c:v>483.12672325417827</c:v>
                </c:pt>
                <c:pt idx="1">
                  <c:v>506.79629351684946</c:v>
                </c:pt>
                <c:pt idx="2">
                  <c:v>502.10365128666473</c:v>
                </c:pt>
                <c:pt idx="3">
                  <c:v>590.37144269066891</c:v>
                </c:pt>
                <c:pt idx="4">
                  <c:v>478.26775268678279</c:v>
                </c:pt>
                <c:pt idx="5">
                  <c:v>495.36136653516218</c:v>
                </c:pt>
                <c:pt idx="6">
                  <c:v>599.29542620285281</c:v>
                </c:pt>
                <c:pt idx="7">
                  <c:v>545.00061879553095</c:v>
                </c:pt>
                <c:pt idx="8">
                  <c:v>548.73742082572983</c:v>
                </c:pt>
                <c:pt idx="9">
                  <c:v>485.73806700741915</c:v>
                </c:pt>
                <c:pt idx="10">
                  <c:v>609.57936650666579</c:v>
                </c:pt>
                <c:pt idx="11">
                  <c:v>513.22857259173088</c:v>
                </c:pt>
                <c:pt idx="12">
                  <c:v>582.57997541435134</c:v>
                </c:pt>
                <c:pt idx="13">
                  <c:v>496.40255721157342</c:v>
                </c:pt>
                <c:pt idx="14">
                  <c:v>501.94369267425338</c:v>
                </c:pt>
                <c:pt idx="15">
                  <c:v>526.12672564679315</c:v>
                </c:pt>
                <c:pt idx="16">
                  <c:v>721.08656592467798</c:v>
                </c:pt>
                <c:pt idx="17">
                  <c:v>509.43853070268165</c:v>
                </c:pt>
                <c:pt idx="18">
                  <c:v>515.92091625550165</c:v>
                </c:pt>
                <c:pt idx="19">
                  <c:v>548.824744632283</c:v>
                </c:pt>
                <c:pt idx="20">
                  <c:v>532.12032332906529</c:v>
                </c:pt>
                <c:pt idx="21">
                  <c:v>544.04516084007605</c:v>
                </c:pt>
                <c:pt idx="22">
                  <c:v>588.86758598419908</c:v>
                </c:pt>
                <c:pt idx="23">
                  <c:v>542.1931119569407</c:v>
                </c:pt>
                <c:pt idx="24">
                  <c:v>483.35566887323853</c:v>
                </c:pt>
                <c:pt idx="25">
                  <c:v>517.05980503171259</c:v>
                </c:pt>
                <c:pt idx="26">
                  <c:v>519.2674293195463</c:v>
                </c:pt>
                <c:pt idx="27">
                  <c:v>523.57484191105277</c:v>
                </c:pt>
                <c:pt idx="28">
                  <c:v>485.00465731155475</c:v>
                </c:pt>
                <c:pt idx="29">
                  <c:v>490.11995257942931</c:v>
                </c:pt>
                <c:pt idx="30">
                  <c:v>485.29084070950341</c:v>
                </c:pt>
                <c:pt idx="31">
                  <c:v>614.68667317462507</c:v>
                </c:pt>
                <c:pt idx="32">
                  <c:v>599.0079280547676</c:v>
                </c:pt>
                <c:pt idx="33">
                  <c:v>640.89994347915808</c:v>
                </c:pt>
                <c:pt idx="34">
                  <c:v>553.54900593864215</c:v>
                </c:pt>
                <c:pt idx="35">
                  <c:v>495.5646986795341</c:v>
                </c:pt>
                <c:pt idx="36">
                  <c:v>486.9242518178371</c:v>
                </c:pt>
                <c:pt idx="37">
                  <c:v>527.28520527916476</c:v>
                </c:pt>
                <c:pt idx="38">
                  <c:v>528.92807283161551</c:v>
                </c:pt>
                <c:pt idx="39">
                  <c:v>497.93140140700962</c:v>
                </c:pt>
                <c:pt idx="40">
                  <c:v>499.24108213268352</c:v>
                </c:pt>
                <c:pt idx="41">
                  <c:v>486.99164879140267</c:v>
                </c:pt>
                <c:pt idx="42">
                  <c:v>486.80683379343992</c:v>
                </c:pt>
                <c:pt idx="43">
                  <c:v>494.38886928925967</c:v>
                </c:pt>
                <c:pt idx="44">
                  <c:v>527.69062563746775</c:v>
                </c:pt>
                <c:pt idx="45">
                  <c:v>481.28763321600599</c:v>
                </c:pt>
                <c:pt idx="46">
                  <c:v>558.9003565771975</c:v>
                </c:pt>
                <c:pt idx="47">
                  <c:v>531.41074137179226</c:v>
                </c:pt>
                <c:pt idx="48">
                  <c:v>470.78598658454428</c:v>
                </c:pt>
                <c:pt idx="49">
                  <c:v>477.87651139414072</c:v>
                </c:pt>
                <c:pt idx="50">
                  <c:v>458.54984317253235</c:v>
                </c:pt>
                <c:pt idx="51">
                  <c:v>574.69735734197127</c:v>
                </c:pt>
                <c:pt idx="52">
                  <c:v>510.24537001800468</c:v>
                </c:pt>
                <c:pt idx="53">
                  <c:v>584.43467360703312</c:v>
                </c:pt>
                <c:pt idx="54">
                  <c:v>503.20720062010935</c:v>
                </c:pt>
                <c:pt idx="55">
                  <c:v>724.40827588244247</c:v>
                </c:pt>
                <c:pt idx="56">
                  <c:v>519.562174845595</c:v>
                </c:pt>
                <c:pt idx="57">
                  <c:v>468.55585967898486</c:v>
                </c:pt>
                <c:pt idx="58">
                  <c:v>696.6416129882557</c:v>
                </c:pt>
                <c:pt idx="59">
                  <c:v>501.60433013631473</c:v>
                </c:pt>
                <c:pt idx="60">
                  <c:v>482.26401657703866</c:v>
                </c:pt>
                <c:pt idx="61">
                  <c:v>488.44903056442195</c:v>
                </c:pt>
                <c:pt idx="62">
                  <c:v>621.69600840834767</c:v>
                </c:pt>
                <c:pt idx="63">
                  <c:v>699.76298659935901</c:v>
                </c:pt>
                <c:pt idx="64">
                  <c:v>609.90427924231756</c:v>
                </c:pt>
                <c:pt idx="65">
                  <c:v>619.97909235604834</c:v>
                </c:pt>
                <c:pt idx="66">
                  <c:v>661.34578609472828</c:v>
                </c:pt>
                <c:pt idx="67">
                  <c:v>629.72365619571246</c:v>
                </c:pt>
                <c:pt idx="68">
                  <c:v>751.95010059492722</c:v>
                </c:pt>
                <c:pt idx="69">
                  <c:v>734.91290651509826</c:v>
                </c:pt>
                <c:pt idx="70">
                  <c:v>520.0055040978616</c:v>
                </c:pt>
                <c:pt idx="71">
                  <c:v>517.13267863008593</c:v>
                </c:pt>
                <c:pt idx="72">
                  <c:v>501.17142838826692</c:v>
                </c:pt>
                <c:pt idx="73">
                  <c:v>514.92235519505653</c:v>
                </c:pt>
              </c:numCache>
            </c:numRef>
          </c:xVal>
          <c:yVal>
            <c:numRef>
              <c:f>Correlations!$B$10:$BW$10</c:f>
              <c:numCache>
                <c:formatCode>0.00</c:formatCode>
                <c:ptCount val="74"/>
                <c:pt idx="2">
                  <c:v>12172.209728161568</c:v>
                </c:pt>
                <c:pt idx="15">
                  <c:v>15015.032124623092</c:v>
                </c:pt>
                <c:pt idx="17">
                  <c:v>13225.299343267954</c:v>
                </c:pt>
                <c:pt idx="19">
                  <c:v>14974.754287374708</c:v>
                </c:pt>
                <c:pt idx="22">
                  <c:v>16080.491151944268</c:v>
                </c:pt>
                <c:pt idx="27">
                  <c:v>12934.161114403478</c:v>
                </c:pt>
                <c:pt idx="28">
                  <c:v>12716.430448651146</c:v>
                </c:pt>
                <c:pt idx="31">
                  <c:v>14808.158833404603</c:v>
                </c:pt>
                <c:pt idx="35">
                  <c:v>11947.075667298315</c:v>
                </c:pt>
                <c:pt idx="38">
                  <c:v>13572.698815283948</c:v>
                </c:pt>
                <c:pt idx="41">
                  <c:v>12741.801381250725</c:v>
                </c:pt>
                <c:pt idx="44">
                  <c:v>13530.528862499172</c:v>
                </c:pt>
                <c:pt idx="45">
                  <c:v>11332.414250435742</c:v>
                </c:pt>
                <c:pt idx="46">
                  <c:v>23009.483597249797</c:v>
                </c:pt>
                <c:pt idx="52">
                  <c:v>12005.773412188346</c:v>
                </c:pt>
                <c:pt idx="53">
                  <c:v>13481.768710658202</c:v>
                </c:pt>
                <c:pt idx="55">
                  <c:v>19421.133401674062</c:v>
                </c:pt>
                <c:pt idx="56">
                  <c:v>11746.827376115645</c:v>
                </c:pt>
                <c:pt idx="60">
                  <c:v>10837.393630944689</c:v>
                </c:pt>
                <c:pt idx="64">
                  <c:v>21147.859890510317</c:v>
                </c:pt>
                <c:pt idx="70">
                  <c:v>12536.2946985984</c:v>
                </c:pt>
              </c:numCache>
            </c:numRef>
          </c:yVal>
          <c:smooth val="0"/>
        </c:ser>
        <c:dLbls>
          <c:showLegendKey val="0"/>
          <c:showVal val="0"/>
          <c:showCatName val="0"/>
          <c:showSerName val="0"/>
          <c:showPercent val="0"/>
          <c:showBubbleSize val="0"/>
        </c:dLbls>
        <c:axId val="183465088"/>
        <c:axId val="183467008"/>
      </c:scatterChart>
      <c:valAx>
        <c:axId val="183465088"/>
        <c:scaling>
          <c:orientation val="minMax"/>
          <c:min val="400"/>
        </c:scaling>
        <c:delete val="0"/>
        <c:axPos val="b"/>
        <c:title>
          <c:tx>
            <c:rich>
              <a:bodyPr/>
              <a:lstStyle/>
              <a:p>
                <a:pPr>
                  <a:defRPr/>
                </a:pPr>
                <a:r>
                  <a:rPr lang="en-US"/>
                  <a:t>kg</a:t>
                </a:r>
                <a:r>
                  <a:rPr lang="en-US" baseline="0"/>
                  <a:t> CO2e/barrel crude</a:t>
                </a:r>
                <a:endParaRPr lang="en-US"/>
              </a:p>
            </c:rich>
          </c:tx>
          <c:overlay val="0"/>
        </c:title>
        <c:numFmt formatCode="0" sourceLinked="0"/>
        <c:majorTickMark val="out"/>
        <c:minorTickMark val="none"/>
        <c:tickLblPos val="nextTo"/>
        <c:crossAx val="183467008"/>
        <c:crosses val="autoZero"/>
        <c:crossBetween val="midCat"/>
      </c:valAx>
      <c:valAx>
        <c:axId val="183467008"/>
        <c:scaling>
          <c:orientation val="minMax"/>
          <c:min val="10"/>
        </c:scaling>
        <c:delete val="0"/>
        <c:axPos val="l"/>
        <c:majorGridlines/>
        <c:title>
          <c:tx>
            <c:rich>
              <a:bodyPr rot="-5400000" vert="horz"/>
              <a:lstStyle/>
              <a:p>
                <a:pPr>
                  <a:defRPr/>
                </a:pPr>
                <a:r>
                  <a:rPr lang="en-US"/>
                  <a:t>2016$ per barrel Crude</a:t>
                </a:r>
              </a:p>
            </c:rich>
          </c:tx>
          <c:overlay val="0"/>
        </c:title>
        <c:numFmt formatCode="0.00" sourceLinked="1"/>
        <c:majorTickMark val="out"/>
        <c:minorTickMark val="none"/>
        <c:tickLblPos val="nextTo"/>
        <c:crossAx val="183465088"/>
        <c:crosses val="autoZero"/>
        <c:crossBetween val="midCat"/>
      </c:valAx>
    </c:plotArea>
    <c:plotVisOnly val="1"/>
    <c:dispBlanksAs val="gap"/>
    <c:showDLblsOverMax val="0"/>
  </c:chart>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GHG Emission Taxes on Different Oils</a:t>
            </a:r>
          </a:p>
          <a:p>
            <a:pPr>
              <a:defRPr/>
            </a:pPr>
            <a:r>
              <a:rPr lang="en-US" sz="1400" b="0"/>
              <a:t>(at</a:t>
            </a:r>
            <a:r>
              <a:rPr lang="en-US" sz="1400" b="0" baseline="0"/>
              <a:t> </a:t>
            </a:r>
            <a:r>
              <a:rPr lang="en-US" sz="1400" b="0"/>
              <a:t>$20/ton CO</a:t>
            </a:r>
            <a:r>
              <a:rPr lang="en-US" sz="1400" b="0" baseline="-25000"/>
              <a:t>2</a:t>
            </a:r>
            <a:r>
              <a:rPr lang="en-US" sz="1400" b="0" baseline="0"/>
              <a:t>eq)</a:t>
            </a:r>
            <a:endParaRPr lang="en-US" sz="1400" b="0" baseline="-25000"/>
          </a:p>
        </c:rich>
      </c:tx>
      <c:overlay val="0"/>
    </c:title>
    <c:autoTitleDeleted val="0"/>
    <c:plotArea>
      <c:layout/>
      <c:barChart>
        <c:barDir val="col"/>
        <c:grouping val="clustered"/>
        <c:varyColors val="0"/>
        <c:ser>
          <c:idx val="0"/>
          <c:order val="0"/>
          <c:invertIfNegative val="0"/>
          <c:dPt>
            <c:idx val="0"/>
            <c:invertIfNegative val="0"/>
            <c:bubble3D val="0"/>
            <c:spPr>
              <a:solidFill>
                <a:schemeClr val="accent6">
                  <a:lumMod val="60000"/>
                  <a:lumOff val="40000"/>
                </a:schemeClr>
              </a:solidFill>
            </c:spPr>
          </c:dPt>
          <c:dPt>
            <c:idx val="1"/>
            <c:invertIfNegative val="0"/>
            <c:bubble3D val="0"/>
            <c:spPr>
              <a:solidFill>
                <a:schemeClr val="accent6">
                  <a:lumMod val="60000"/>
                  <a:lumOff val="40000"/>
                </a:schemeClr>
              </a:solidFill>
            </c:spPr>
          </c:dPt>
          <c:dPt>
            <c:idx val="2"/>
            <c:invertIfNegative val="0"/>
            <c:bubble3D val="0"/>
            <c:spPr>
              <a:solidFill>
                <a:schemeClr val="accent6">
                  <a:lumMod val="60000"/>
                  <a:lumOff val="40000"/>
                </a:schemeClr>
              </a:solidFill>
            </c:spPr>
          </c:dPt>
          <c:dPt>
            <c:idx val="3"/>
            <c:invertIfNegative val="0"/>
            <c:bubble3D val="0"/>
            <c:spPr>
              <a:solidFill>
                <a:schemeClr val="accent6">
                  <a:lumMod val="60000"/>
                  <a:lumOff val="40000"/>
                </a:schemeClr>
              </a:solidFill>
            </c:spPr>
          </c:dPt>
          <c:dPt>
            <c:idx val="4"/>
            <c:invertIfNegative val="0"/>
            <c:bubble3D val="0"/>
            <c:spPr>
              <a:solidFill>
                <a:schemeClr val="accent6">
                  <a:lumMod val="60000"/>
                  <a:lumOff val="40000"/>
                </a:schemeClr>
              </a:solidFill>
            </c:spPr>
          </c:dPt>
          <c:dPt>
            <c:idx val="5"/>
            <c:invertIfNegative val="0"/>
            <c:bubble3D val="0"/>
            <c:spPr>
              <a:solidFill>
                <a:schemeClr val="accent6">
                  <a:lumMod val="60000"/>
                  <a:lumOff val="40000"/>
                </a:schemeClr>
              </a:solidFill>
            </c:spPr>
          </c:dPt>
          <c:dPt>
            <c:idx val="6"/>
            <c:invertIfNegative val="0"/>
            <c:bubble3D val="0"/>
            <c:spPr>
              <a:solidFill>
                <a:schemeClr val="accent6">
                  <a:lumMod val="60000"/>
                  <a:lumOff val="40000"/>
                </a:schemeClr>
              </a:solidFill>
            </c:spPr>
          </c:dPt>
          <c:dPt>
            <c:idx val="7"/>
            <c:invertIfNegative val="0"/>
            <c:bubble3D val="0"/>
            <c:spPr>
              <a:solidFill>
                <a:schemeClr val="accent6">
                  <a:lumMod val="60000"/>
                  <a:lumOff val="40000"/>
                </a:schemeClr>
              </a:solidFill>
            </c:spPr>
          </c:dPt>
          <c:dPt>
            <c:idx val="8"/>
            <c:invertIfNegative val="0"/>
            <c:bubble3D val="0"/>
            <c:spPr>
              <a:solidFill>
                <a:schemeClr val="accent6">
                  <a:lumMod val="60000"/>
                  <a:lumOff val="40000"/>
                </a:schemeClr>
              </a:solidFill>
            </c:spPr>
          </c:dPt>
          <c:dPt>
            <c:idx val="9"/>
            <c:invertIfNegative val="0"/>
            <c:bubble3D val="0"/>
            <c:spPr>
              <a:solidFill>
                <a:schemeClr val="accent6">
                  <a:lumMod val="60000"/>
                  <a:lumOff val="40000"/>
                </a:schemeClr>
              </a:solidFill>
            </c:spPr>
          </c:dPt>
          <c:dPt>
            <c:idx val="10"/>
            <c:invertIfNegative val="0"/>
            <c:bubble3D val="0"/>
            <c:spPr>
              <a:solidFill>
                <a:schemeClr val="accent6">
                  <a:lumMod val="60000"/>
                  <a:lumOff val="40000"/>
                </a:schemeClr>
              </a:solidFill>
            </c:spPr>
          </c:dPt>
          <c:dPt>
            <c:idx val="51"/>
            <c:invertIfNegative val="0"/>
            <c:bubble3D val="0"/>
            <c:spPr>
              <a:solidFill>
                <a:schemeClr val="accent4">
                  <a:lumMod val="60000"/>
                  <a:lumOff val="40000"/>
                </a:schemeClr>
              </a:solidFill>
            </c:spPr>
          </c:dPt>
          <c:dPt>
            <c:idx val="52"/>
            <c:invertIfNegative val="0"/>
            <c:bubble3D val="0"/>
            <c:spPr>
              <a:solidFill>
                <a:schemeClr val="accent4">
                  <a:lumMod val="60000"/>
                  <a:lumOff val="40000"/>
                </a:schemeClr>
              </a:solidFill>
            </c:spPr>
          </c:dPt>
          <c:dPt>
            <c:idx val="53"/>
            <c:invertIfNegative val="0"/>
            <c:bubble3D val="0"/>
            <c:spPr>
              <a:solidFill>
                <a:schemeClr val="accent4">
                  <a:lumMod val="60000"/>
                  <a:lumOff val="40000"/>
                </a:schemeClr>
              </a:solidFill>
            </c:spPr>
          </c:dPt>
          <c:dPt>
            <c:idx val="54"/>
            <c:invertIfNegative val="0"/>
            <c:bubble3D val="0"/>
            <c:spPr>
              <a:solidFill>
                <a:schemeClr val="accent4">
                  <a:lumMod val="60000"/>
                  <a:lumOff val="40000"/>
                </a:schemeClr>
              </a:solidFill>
            </c:spPr>
          </c:dPt>
          <c:dPt>
            <c:idx val="55"/>
            <c:invertIfNegative val="0"/>
            <c:bubble3D val="0"/>
            <c:spPr>
              <a:solidFill>
                <a:schemeClr val="accent4">
                  <a:lumMod val="60000"/>
                  <a:lumOff val="40000"/>
                </a:schemeClr>
              </a:solidFill>
            </c:spPr>
          </c:dPt>
          <c:dPt>
            <c:idx val="56"/>
            <c:invertIfNegative val="0"/>
            <c:bubble3D val="0"/>
            <c:spPr>
              <a:solidFill>
                <a:schemeClr val="accent4">
                  <a:lumMod val="60000"/>
                  <a:lumOff val="40000"/>
                </a:schemeClr>
              </a:solidFill>
            </c:spPr>
          </c:dPt>
          <c:dPt>
            <c:idx val="57"/>
            <c:invertIfNegative val="0"/>
            <c:bubble3D val="0"/>
            <c:spPr>
              <a:solidFill>
                <a:schemeClr val="accent4">
                  <a:lumMod val="60000"/>
                  <a:lumOff val="40000"/>
                </a:schemeClr>
              </a:solidFill>
            </c:spPr>
          </c:dPt>
          <c:dPt>
            <c:idx val="58"/>
            <c:invertIfNegative val="0"/>
            <c:bubble3D val="0"/>
            <c:spPr>
              <a:solidFill>
                <a:srgbClr val="FF6600"/>
              </a:solidFill>
            </c:spPr>
          </c:dPt>
          <c:dPt>
            <c:idx val="59"/>
            <c:invertIfNegative val="0"/>
            <c:bubble3D val="0"/>
            <c:spPr>
              <a:solidFill>
                <a:srgbClr val="FF6600"/>
              </a:solidFill>
            </c:spPr>
          </c:dPt>
          <c:dPt>
            <c:idx val="60"/>
            <c:invertIfNegative val="0"/>
            <c:bubble3D val="0"/>
            <c:spPr>
              <a:solidFill>
                <a:srgbClr val="FF6600"/>
              </a:solidFill>
            </c:spPr>
          </c:dPt>
          <c:dPt>
            <c:idx val="61"/>
            <c:invertIfNegative val="0"/>
            <c:bubble3D val="0"/>
            <c:spPr>
              <a:solidFill>
                <a:srgbClr val="FF6600"/>
              </a:solidFill>
            </c:spPr>
          </c:dPt>
          <c:dPt>
            <c:idx val="62"/>
            <c:invertIfNegative val="0"/>
            <c:bubble3D val="0"/>
            <c:spPr>
              <a:solidFill>
                <a:srgbClr val="FF6600"/>
              </a:solidFill>
            </c:spPr>
          </c:dPt>
          <c:dPt>
            <c:idx val="63"/>
            <c:invertIfNegative val="0"/>
            <c:bubble3D val="0"/>
            <c:spPr>
              <a:solidFill>
                <a:srgbClr val="FF6600"/>
              </a:solidFill>
            </c:spPr>
          </c:dPt>
          <c:dPt>
            <c:idx val="64"/>
            <c:invertIfNegative val="0"/>
            <c:bubble3D val="0"/>
            <c:spPr>
              <a:solidFill>
                <a:srgbClr val="FF6600"/>
              </a:solidFill>
            </c:spPr>
          </c:dPt>
          <c:dPt>
            <c:idx val="65"/>
            <c:invertIfNegative val="0"/>
            <c:bubble3D val="0"/>
            <c:spPr>
              <a:solidFill>
                <a:srgbClr val="FF0000"/>
              </a:solidFill>
            </c:spPr>
          </c:dPt>
          <c:dPt>
            <c:idx val="66"/>
            <c:invertIfNegative val="0"/>
            <c:bubble3D val="0"/>
            <c:spPr>
              <a:solidFill>
                <a:srgbClr val="FF0000"/>
              </a:solidFill>
            </c:spPr>
          </c:dPt>
          <c:dPt>
            <c:idx val="67"/>
            <c:invertIfNegative val="0"/>
            <c:bubble3D val="0"/>
            <c:spPr>
              <a:solidFill>
                <a:srgbClr val="FF0000"/>
              </a:solidFill>
            </c:spPr>
          </c:dPt>
          <c:dPt>
            <c:idx val="68"/>
            <c:invertIfNegative val="0"/>
            <c:bubble3D val="0"/>
            <c:spPr>
              <a:solidFill>
                <a:srgbClr val="FF0000"/>
              </a:solidFill>
            </c:spPr>
          </c:dPt>
          <c:dPt>
            <c:idx val="69"/>
            <c:invertIfNegative val="0"/>
            <c:bubble3D val="0"/>
            <c:spPr>
              <a:solidFill>
                <a:srgbClr val="FF0000"/>
              </a:solidFill>
            </c:spPr>
          </c:dPt>
          <c:dPt>
            <c:idx val="70"/>
            <c:invertIfNegative val="0"/>
            <c:bubble3D val="0"/>
            <c:spPr>
              <a:solidFill>
                <a:srgbClr val="FF0000"/>
              </a:solidFill>
            </c:spPr>
          </c:dPt>
          <c:dPt>
            <c:idx val="71"/>
            <c:invertIfNegative val="0"/>
            <c:bubble3D val="0"/>
            <c:spPr>
              <a:solidFill>
                <a:srgbClr val="FF0000"/>
              </a:solidFill>
            </c:spPr>
          </c:dPt>
          <c:dPt>
            <c:idx val="72"/>
            <c:invertIfNegative val="0"/>
            <c:bubble3D val="0"/>
            <c:spPr>
              <a:solidFill>
                <a:srgbClr val="FF0000"/>
              </a:solidFill>
            </c:spPr>
          </c:dPt>
          <c:dPt>
            <c:idx val="73"/>
            <c:invertIfNegative val="0"/>
            <c:bubble3D val="0"/>
            <c:spPr>
              <a:solidFill>
                <a:srgbClr val="FF0000"/>
              </a:solidFill>
            </c:spPr>
          </c:dPt>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tx>
                <c:rich>
                  <a:bodyPr/>
                  <a:lstStyle/>
                  <a:p>
                    <a:r>
                      <a:rPr lang="en-US"/>
                      <a:t>$8/bbl</a:t>
                    </a:r>
                  </a:p>
                </c:rich>
              </c:tx>
              <c:showLegendKey val="0"/>
              <c:showVal val="1"/>
              <c:showCatName val="0"/>
              <c:showSerName val="0"/>
              <c:showPercent val="0"/>
              <c:showBubbleSize val="0"/>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dLbl>
              <c:idx val="12"/>
              <c:delete val="1"/>
              <c:extLst>
                <c:ext xmlns:c15="http://schemas.microsoft.com/office/drawing/2012/chart" uri="{CE6537A1-D6FC-4f65-9D91-7224C49458BB}"/>
              </c:extLst>
            </c:dLbl>
            <c:dLbl>
              <c:idx val="13"/>
              <c:delete val="1"/>
              <c:extLst>
                <c:ext xmlns:c15="http://schemas.microsoft.com/office/drawing/2012/chart" uri="{CE6537A1-D6FC-4f65-9D91-7224C49458BB}"/>
              </c:extLst>
            </c:dLbl>
            <c:dLbl>
              <c:idx val="14"/>
              <c:delete val="1"/>
              <c:extLst>
                <c:ext xmlns:c15="http://schemas.microsoft.com/office/drawing/2012/chart" uri="{CE6537A1-D6FC-4f65-9D91-7224C49458BB}"/>
              </c:extLst>
            </c:dLbl>
            <c:dLbl>
              <c:idx val="15"/>
              <c:delete val="1"/>
              <c:extLst>
                <c:ext xmlns:c15="http://schemas.microsoft.com/office/drawing/2012/chart" uri="{CE6537A1-D6FC-4f65-9D91-7224C49458BB}"/>
              </c:extLst>
            </c:dLbl>
            <c:dLbl>
              <c:idx val="16"/>
              <c:delete val="1"/>
              <c:extLst>
                <c:ext xmlns:c15="http://schemas.microsoft.com/office/drawing/2012/chart" uri="{CE6537A1-D6FC-4f65-9D91-7224C49458BB}"/>
              </c:extLst>
            </c:dLbl>
            <c:dLbl>
              <c:idx val="17"/>
              <c:delete val="1"/>
              <c:extLst>
                <c:ext xmlns:c15="http://schemas.microsoft.com/office/drawing/2012/chart" uri="{CE6537A1-D6FC-4f65-9D91-7224C49458BB}"/>
              </c:extLst>
            </c:dLbl>
            <c:dLbl>
              <c:idx val="18"/>
              <c:delete val="1"/>
              <c:extLst>
                <c:ext xmlns:c15="http://schemas.microsoft.com/office/drawing/2012/chart" uri="{CE6537A1-D6FC-4f65-9D91-7224C49458BB}"/>
              </c:extLst>
            </c:dLbl>
            <c:dLbl>
              <c:idx val="19"/>
              <c:delete val="1"/>
              <c:extLst>
                <c:ext xmlns:c15="http://schemas.microsoft.com/office/drawing/2012/chart" uri="{CE6537A1-D6FC-4f65-9D91-7224C49458BB}"/>
              </c:extLst>
            </c:dLbl>
            <c:dLbl>
              <c:idx val="20"/>
              <c:delete val="1"/>
              <c:extLst>
                <c:ext xmlns:c15="http://schemas.microsoft.com/office/drawing/2012/chart" uri="{CE6537A1-D6FC-4f65-9D91-7224C49458BB}"/>
              </c:extLst>
            </c:dLbl>
            <c:dLbl>
              <c:idx val="21"/>
              <c:delete val="1"/>
              <c:extLst>
                <c:ext xmlns:c15="http://schemas.microsoft.com/office/drawing/2012/chart" uri="{CE6537A1-D6FC-4f65-9D91-7224C49458BB}"/>
              </c:extLst>
            </c:dLbl>
            <c:dLbl>
              <c:idx val="22"/>
              <c:layout>
                <c:manualLayout>
                  <c:x val="7.7595456305666693E-2"/>
                  <c:y val="0"/>
                </c:manualLayout>
              </c:layout>
              <c:tx>
                <c:rich>
                  <a:bodyPr/>
                  <a:lstStyle/>
                  <a:p>
                    <a:r>
                      <a:rPr lang="en-US" baseline="0"/>
                      <a:t>$9/bbl to $10/bbl</a:t>
                    </a:r>
                    <a:endParaRPr lang="en-US"/>
                  </a:p>
                </c:rich>
              </c:tx>
              <c:showLegendKey val="0"/>
              <c:showVal val="1"/>
              <c:showCatName val="0"/>
              <c:showSerName val="0"/>
              <c:showPercent val="0"/>
              <c:showBubbleSize val="0"/>
              <c:extLst>
                <c:ext xmlns:c15="http://schemas.microsoft.com/office/drawing/2012/chart" uri="{CE6537A1-D6FC-4f65-9D91-7224C49458BB}"/>
              </c:extLst>
            </c:dLbl>
            <c:dLbl>
              <c:idx val="23"/>
              <c:delete val="1"/>
              <c:extLst>
                <c:ext xmlns:c15="http://schemas.microsoft.com/office/drawing/2012/chart" uri="{CE6537A1-D6FC-4f65-9D91-7224C49458BB}"/>
              </c:extLst>
            </c:dLbl>
            <c:dLbl>
              <c:idx val="24"/>
              <c:delete val="1"/>
              <c:extLst>
                <c:ext xmlns:c15="http://schemas.microsoft.com/office/drawing/2012/chart" uri="{CE6537A1-D6FC-4f65-9D91-7224C49458BB}"/>
              </c:extLst>
            </c:dLbl>
            <c:dLbl>
              <c:idx val="25"/>
              <c:delete val="1"/>
              <c:extLst>
                <c:ext xmlns:c15="http://schemas.microsoft.com/office/drawing/2012/chart" uri="{CE6537A1-D6FC-4f65-9D91-7224C49458BB}"/>
              </c:extLst>
            </c:dLbl>
            <c:dLbl>
              <c:idx val="26"/>
              <c:delete val="1"/>
              <c:extLst>
                <c:ext xmlns:c15="http://schemas.microsoft.com/office/drawing/2012/chart" uri="{CE6537A1-D6FC-4f65-9D91-7224C49458BB}"/>
              </c:extLst>
            </c:dLbl>
            <c:dLbl>
              <c:idx val="27"/>
              <c:delete val="1"/>
              <c:extLst>
                <c:ext xmlns:c15="http://schemas.microsoft.com/office/drawing/2012/chart" uri="{CE6537A1-D6FC-4f65-9D91-7224C49458BB}"/>
              </c:extLst>
            </c:dLbl>
            <c:dLbl>
              <c:idx val="28"/>
              <c:delete val="1"/>
              <c:extLst>
                <c:ext xmlns:c15="http://schemas.microsoft.com/office/drawing/2012/chart" uri="{CE6537A1-D6FC-4f65-9D91-7224C49458BB}"/>
              </c:extLst>
            </c:dLbl>
            <c:dLbl>
              <c:idx val="29"/>
              <c:delete val="1"/>
              <c:extLst>
                <c:ext xmlns:c15="http://schemas.microsoft.com/office/drawing/2012/chart" uri="{CE6537A1-D6FC-4f65-9D91-7224C49458BB}"/>
              </c:extLst>
            </c:dLbl>
            <c:dLbl>
              <c:idx val="30"/>
              <c:delete val="1"/>
              <c:extLst>
                <c:ext xmlns:c15="http://schemas.microsoft.com/office/drawing/2012/chart" uri="{CE6537A1-D6FC-4f65-9D91-7224C49458BB}"/>
              </c:extLst>
            </c:dLbl>
            <c:dLbl>
              <c:idx val="31"/>
              <c:delete val="1"/>
              <c:extLst>
                <c:ext xmlns:c15="http://schemas.microsoft.com/office/drawing/2012/chart" uri="{CE6537A1-D6FC-4f65-9D91-7224C49458BB}"/>
              </c:extLst>
            </c:dLbl>
            <c:dLbl>
              <c:idx val="32"/>
              <c:delete val="1"/>
              <c:extLst>
                <c:ext xmlns:c15="http://schemas.microsoft.com/office/drawing/2012/chart" uri="{CE6537A1-D6FC-4f65-9D91-7224C49458BB}"/>
              </c:extLst>
            </c:dLbl>
            <c:dLbl>
              <c:idx val="33"/>
              <c:delete val="1"/>
              <c:extLst>
                <c:ext xmlns:c15="http://schemas.microsoft.com/office/drawing/2012/chart" uri="{CE6537A1-D6FC-4f65-9D91-7224C49458BB}"/>
              </c:extLst>
            </c:dLbl>
            <c:dLbl>
              <c:idx val="34"/>
              <c:delete val="1"/>
              <c:extLst>
                <c:ext xmlns:c15="http://schemas.microsoft.com/office/drawing/2012/chart" uri="{CE6537A1-D6FC-4f65-9D91-7224C49458BB}"/>
              </c:extLst>
            </c:dLbl>
            <c:dLbl>
              <c:idx val="35"/>
              <c:delete val="1"/>
              <c:extLst>
                <c:ext xmlns:c15="http://schemas.microsoft.com/office/drawing/2012/chart" uri="{CE6537A1-D6FC-4f65-9D91-7224C49458BB}"/>
              </c:extLst>
            </c:dLbl>
            <c:dLbl>
              <c:idx val="36"/>
              <c:delete val="1"/>
              <c:extLst>
                <c:ext xmlns:c15="http://schemas.microsoft.com/office/drawing/2012/chart" uri="{CE6537A1-D6FC-4f65-9D91-7224C49458BB}"/>
              </c:extLst>
            </c:dLbl>
            <c:dLbl>
              <c:idx val="37"/>
              <c:delete val="1"/>
              <c:extLst>
                <c:ext xmlns:c15="http://schemas.microsoft.com/office/drawing/2012/chart" uri="{CE6537A1-D6FC-4f65-9D91-7224C49458BB}"/>
              </c:extLst>
            </c:dLbl>
            <c:dLbl>
              <c:idx val="38"/>
              <c:delete val="1"/>
              <c:extLst>
                <c:ext xmlns:c15="http://schemas.microsoft.com/office/drawing/2012/chart" uri="{CE6537A1-D6FC-4f65-9D91-7224C49458BB}"/>
              </c:extLst>
            </c:dLbl>
            <c:dLbl>
              <c:idx val="39"/>
              <c:delete val="1"/>
              <c:extLst>
                <c:ext xmlns:c15="http://schemas.microsoft.com/office/drawing/2012/chart" uri="{CE6537A1-D6FC-4f65-9D91-7224C49458BB}"/>
              </c:extLst>
            </c:dLbl>
            <c:dLbl>
              <c:idx val="40"/>
              <c:delete val="1"/>
              <c:extLst>
                <c:ext xmlns:c15="http://schemas.microsoft.com/office/drawing/2012/chart" uri="{CE6537A1-D6FC-4f65-9D91-7224C49458BB}"/>
              </c:extLst>
            </c:dLbl>
            <c:dLbl>
              <c:idx val="41"/>
              <c:delete val="1"/>
              <c:extLst>
                <c:ext xmlns:c15="http://schemas.microsoft.com/office/drawing/2012/chart" uri="{CE6537A1-D6FC-4f65-9D91-7224C49458BB}"/>
              </c:extLst>
            </c:dLbl>
            <c:dLbl>
              <c:idx val="42"/>
              <c:delete val="1"/>
              <c:extLst>
                <c:ext xmlns:c15="http://schemas.microsoft.com/office/drawing/2012/chart" uri="{CE6537A1-D6FC-4f65-9D91-7224C49458BB}"/>
              </c:extLst>
            </c:dLbl>
            <c:dLbl>
              <c:idx val="43"/>
              <c:delete val="1"/>
              <c:extLst>
                <c:ext xmlns:c15="http://schemas.microsoft.com/office/drawing/2012/chart" uri="{CE6537A1-D6FC-4f65-9D91-7224C49458BB}"/>
              </c:extLst>
            </c:dLbl>
            <c:dLbl>
              <c:idx val="44"/>
              <c:delete val="1"/>
              <c:extLst>
                <c:ext xmlns:c15="http://schemas.microsoft.com/office/drawing/2012/chart" uri="{CE6537A1-D6FC-4f65-9D91-7224C49458BB}"/>
              </c:extLst>
            </c:dLbl>
            <c:dLbl>
              <c:idx val="45"/>
              <c:delete val="1"/>
              <c:extLst>
                <c:ext xmlns:c15="http://schemas.microsoft.com/office/drawing/2012/chart" uri="{CE6537A1-D6FC-4f65-9D91-7224C49458BB}"/>
              </c:extLst>
            </c:dLbl>
            <c:dLbl>
              <c:idx val="46"/>
              <c:delete val="1"/>
              <c:extLst>
                <c:ext xmlns:c15="http://schemas.microsoft.com/office/drawing/2012/chart" uri="{CE6537A1-D6FC-4f65-9D91-7224C49458BB}"/>
              </c:extLst>
            </c:dLbl>
            <c:dLbl>
              <c:idx val="47"/>
              <c:delete val="1"/>
              <c:extLst>
                <c:ext xmlns:c15="http://schemas.microsoft.com/office/drawing/2012/chart" uri="{CE6537A1-D6FC-4f65-9D91-7224C49458BB}"/>
              </c:extLst>
            </c:dLbl>
            <c:dLbl>
              <c:idx val="48"/>
              <c:delete val="1"/>
              <c:extLst>
                <c:ext xmlns:c15="http://schemas.microsoft.com/office/drawing/2012/chart" uri="{CE6537A1-D6FC-4f65-9D91-7224C49458BB}"/>
              </c:extLst>
            </c:dLbl>
            <c:dLbl>
              <c:idx val="49"/>
              <c:delete val="1"/>
              <c:extLst>
                <c:ext xmlns:c15="http://schemas.microsoft.com/office/drawing/2012/chart" uri="{CE6537A1-D6FC-4f65-9D91-7224C49458BB}"/>
              </c:extLst>
            </c:dLbl>
            <c:dLbl>
              <c:idx val="50"/>
              <c:delete val="1"/>
              <c:extLst>
                <c:ext xmlns:c15="http://schemas.microsoft.com/office/drawing/2012/chart" uri="{CE6537A1-D6FC-4f65-9D91-7224C49458BB}"/>
              </c:extLst>
            </c:dLbl>
            <c:dLbl>
              <c:idx val="51"/>
              <c:delete val="1"/>
              <c:extLst>
                <c:ext xmlns:c15="http://schemas.microsoft.com/office/drawing/2012/chart" uri="{CE6537A1-D6FC-4f65-9D91-7224C49458BB}"/>
              </c:extLst>
            </c:dLbl>
            <c:dLbl>
              <c:idx val="52"/>
              <c:delete val="1"/>
              <c:extLst>
                <c:ext xmlns:c15="http://schemas.microsoft.com/office/drawing/2012/chart" uri="{CE6537A1-D6FC-4f65-9D91-7224C49458BB}"/>
              </c:extLst>
            </c:dLbl>
            <c:dLbl>
              <c:idx val="53"/>
              <c:delete val="1"/>
              <c:extLst>
                <c:ext xmlns:c15="http://schemas.microsoft.com/office/drawing/2012/chart" uri="{CE6537A1-D6FC-4f65-9D91-7224C49458BB}"/>
              </c:extLst>
            </c:dLbl>
            <c:dLbl>
              <c:idx val="54"/>
              <c:tx>
                <c:rich>
                  <a:bodyPr/>
                  <a:lstStyle/>
                  <a:p>
                    <a:r>
                      <a:rPr lang="en-US"/>
                      <a:t>$10/bbl</a:t>
                    </a:r>
                    <a:r>
                      <a:rPr lang="en-US" baseline="0"/>
                      <a:t> to $11/bbl</a:t>
                    </a:r>
                    <a:endParaRPr lang="en-US"/>
                  </a:p>
                </c:rich>
              </c:tx>
              <c:showLegendKey val="0"/>
              <c:showVal val="1"/>
              <c:showCatName val="0"/>
              <c:showSerName val="0"/>
              <c:showPercent val="0"/>
              <c:showBubbleSize val="0"/>
              <c:extLst>
                <c:ext xmlns:c15="http://schemas.microsoft.com/office/drawing/2012/chart" uri="{CE6537A1-D6FC-4f65-9D91-7224C49458BB}"/>
              </c:extLst>
            </c:dLbl>
            <c:dLbl>
              <c:idx val="55"/>
              <c:delete val="1"/>
              <c:extLst>
                <c:ext xmlns:c15="http://schemas.microsoft.com/office/drawing/2012/chart" uri="{CE6537A1-D6FC-4f65-9D91-7224C49458BB}"/>
              </c:extLst>
            </c:dLbl>
            <c:dLbl>
              <c:idx val="56"/>
              <c:delete val="1"/>
              <c:extLst>
                <c:ext xmlns:c15="http://schemas.microsoft.com/office/drawing/2012/chart" uri="{CE6537A1-D6FC-4f65-9D91-7224C49458BB}"/>
              </c:extLst>
            </c:dLbl>
            <c:dLbl>
              <c:idx val="57"/>
              <c:delete val="1"/>
              <c:extLst>
                <c:ext xmlns:c15="http://schemas.microsoft.com/office/drawing/2012/chart" uri="{CE6537A1-D6FC-4f65-9D91-7224C49458BB}"/>
              </c:extLst>
            </c:dLbl>
            <c:dLbl>
              <c:idx val="58"/>
              <c:delete val="1"/>
              <c:extLst>
                <c:ext xmlns:c15="http://schemas.microsoft.com/office/drawing/2012/chart" uri="{CE6537A1-D6FC-4f65-9D91-7224C49458BB}"/>
              </c:extLst>
            </c:dLbl>
            <c:dLbl>
              <c:idx val="59"/>
              <c:delete val="1"/>
              <c:extLst>
                <c:ext xmlns:c15="http://schemas.microsoft.com/office/drawing/2012/chart" uri="{CE6537A1-D6FC-4f65-9D91-7224C49458BB}"/>
              </c:extLst>
            </c:dLbl>
            <c:dLbl>
              <c:idx val="60"/>
              <c:layout>
                <c:manualLayout>
                  <c:x val="1.4207650273223999E-2"/>
                  <c:y val="-3.515625E-2"/>
                </c:manualLayout>
              </c:layout>
              <c:tx>
                <c:rich>
                  <a:bodyPr/>
                  <a:lstStyle/>
                  <a:p>
                    <a:r>
                      <a:rPr lang="en-US"/>
                      <a:t>$11/bbl</a:t>
                    </a:r>
                    <a:r>
                      <a:rPr lang="en-US" baseline="0"/>
                      <a:t> to $12/bbl</a:t>
                    </a:r>
                    <a:endParaRPr lang="en-US"/>
                  </a:p>
                </c:rich>
              </c:tx>
              <c:showLegendKey val="0"/>
              <c:showVal val="1"/>
              <c:showCatName val="0"/>
              <c:showSerName val="0"/>
              <c:showPercent val="0"/>
              <c:showBubbleSize val="0"/>
              <c:extLst>
                <c:ext xmlns:c15="http://schemas.microsoft.com/office/drawing/2012/chart" uri="{CE6537A1-D6FC-4f65-9D91-7224C49458BB}"/>
              </c:extLst>
            </c:dLbl>
            <c:dLbl>
              <c:idx val="61"/>
              <c:delete val="1"/>
              <c:extLst>
                <c:ext xmlns:c15="http://schemas.microsoft.com/office/drawing/2012/chart" uri="{CE6537A1-D6FC-4f65-9D91-7224C49458BB}"/>
              </c:extLst>
            </c:dLbl>
            <c:dLbl>
              <c:idx val="62"/>
              <c:delete val="1"/>
              <c:extLst>
                <c:ext xmlns:c15="http://schemas.microsoft.com/office/drawing/2012/chart" uri="{CE6537A1-D6FC-4f65-9D91-7224C49458BB}"/>
              </c:extLst>
            </c:dLbl>
            <c:dLbl>
              <c:idx val="63"/>
              <c:delete val="1"/>
              <c:extLst>
                <c:ext xmlns:c15="http://schemas.microsoft.com/office/drawing/2012/chart" uri="{CE6537A1-D6FC-4f65-9D91-7224C49458BB}"/>
              </c:extLst>
            </c:dLbl>
            <c:dLbl>
              <c:idx val="64"/>
              <c:delete val="1"/>
              <c:extLst>
                <c:ext xmlns:c15="http://schemas.microsoft.com/office/drawing/2012/chart" uri="{CE6537A1-D6FC-4f65-9D91-7224C49458BB}"/>
              </c:extLst>
            </c:dLbl>
            <c:dLbl>
              <c:idx val="65"/>
              <c:delete val="1"/>
              <c:extLst>
                <c:ext xmlns:c15="http://schemas.microsoft.com/office/drawing/2012/chart" uri="{CE6537A1-D6FC-4f65-9D91-7224C49458BB}"/>
              </c:extLst>
            </c:dLbl>
            <c:dLbl>
              <c:idx val="66"/>
              <c:delete val="1"/>
              <c:extLst>
                <c:ext xmlns:c15="http://schemas.microsoft.com/office/drawing/2012/chart" uri="{CE6537A1-D6FC-4f65-9D91-7224C49458BB}"/>
              </c:extLst>
            </c:dLbl>
            <c:dLbl>
              <c:idx val="67"/>
              <c:delete val="1"/>
              <c:extLst>
                <c:ext xmlns:c15="http://schemas.microsoft.com/office/drawing/2012/chart" uri="{CE6537A1-D6FC-4f65-9D91-7224C49458BB}"/>
              </c:extLst>
            </c:dLbl>
            <c:dLbl>
              <c:idx val="68"/>
              <c:layout>
                <c:manualLayout>
                  <c:x val="6.5573770491803296E-3"/>
                  <c:y val="-7.8125E-2"/>
                </c:manualLayout>
              </c:layout>
              <c:tx>
                <c:rich>
                  <a:bodyPr/>
                  <a:lstStyle/>
                  <a:p>
                    <a:r>
                      <a:rPr lang="en-US"/>
                      <a:t>$12/bbl</a:t>
                    </a:r>
                    <a:r>
                      <a:rPr lang="en-US" baseline="0"/>
                      <a:t> to $16/bbl</a:t>
                    </a:r>
                    <a:endParaRPr lang="en-US"/>
                  </a:p>
                </c:rich>
              </c:tx>
              <c:showLegendKey val="0"/>
              <c:showVal val="1"/>
              <c:showCatName val="0"/>
              <c:showSerName val="0"/>
              <c:showPercent val="0"/>
              <c:showBubbleSize val="0"/>
              <c:extLst>
                <c:ext xmlns:c15="http://schemas.microsoft.com/office/drawing/2012/chart" uri="{CE6537A1-D6FC-4f65-9D91-7224C49458BB}"/>
              </c:extLst>
            </c:dLbl>
            <c:dLbl>
              <c:idx val="69"/>
              <c:delete val="1"/>
              <c:extLst>
                <c:ext xmlns:c15="http://schemas.microsoft.com/office/drawing/2012/chart" uri="{CE6537A1-D6FC-4f65-9D91-7224C49458BB}"/>
              </c:extLst>
            </c:dLbl>
            <c:dLbl>
              <c:idx val="70"/>
              <c:delete val="1"/>
              <c:extLst>
                <c:ext xmlns:c15="http://schemas.microsoft.com/office/drawing/2012/chart" uri="{CE6537A1-D6FC-4f65-9D91-7224C49458BB}"/>
              </c:extLst>
            </c:dLbl>
            <c:dLbl>
              <c:idx val="71"/>
              <c:delete val="1"/>
              <c:extLst>
                <c:ext xmlns:c15="http://schemas.microsoft.com/office/drawing/2012/chart" uri="{CE6537A1-D6FC-4f65-9D91-7224C49458BB}"/>
              </c:extLst>
            </c:dLbl>
            <c:dLbl>
              <c:idx val="72"/>
              <c:delete val="1"/>
              <c:extLst>
                <c:ext xmlns:c15="http://schemas.microsoft.com/office/drawing/2012/chart" uri="{CE6537A1-D6FC-4f65-9D91-7224C49458BB}"/>
              </c:extLst>
            </c:dLbl>
            <c:dLbl>
              <c:idx val="73"/>
              <c:delete val="1"/>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Correlations!$B$50:$BW$50</c:f>
              <c:strCache>
                <c:ptCount val="74"/>
                <c:pt idx="0">
                  <c:v>Kazakhstan Tengiz</c:v>
                </c:pt>
                <c:pt idx="1">
                  <c:v>Australia Cossack</c:v>
                </c:pt>
                <c:pt idx="2">
                  <c:v>US WC</c:v>
                </c:pt>
                <c:pt idx="3">
                  <c:v>Nigeria Agbami</c:v>
                </c:pt>
                <c:pt idx="4">
                  <c:v>US Bakken - No flaring</c:v>
                </c:pt>
                <c:pt idx="5">
                  <c:v>US Eagle Ford - Condensate</c:v>
                </c:pt>
                <c:pt idx="6">
                  <c:v>Norway Ekofisk</c:v>
                </c:pt>
                <c:pt idx="7">
                  <c:v>UAE Murban</c:v>
                </c:pt>
                <c:pt idx="8">
                  <c:v>Canada Hibernia</c:v>
                </c:pt>
                <c:pt idx="9">
                  <c:v>Norway North Sea Skarv</c:v>
                </c:pt>
                <c:pt idx="10">
                  <c:v>Azerbaijan Azeri</c:v>
                </c:pt>
                <c:pt idx="11">
                  <c:v>Saudi Arabia Ghawar</c:v>
                </c:pt>
                <c:pt idx="12">
                  <c:v>US Yates</c:v>
                </c:pt>
                <c:pt idx="13">
                  <c:v>Mexico Chuc</c:v>
                </c:pt>
                <c:pt idx="14">
                  <c:v>US Eagle Ford - Volatile oil</c:v>
                </c:pt>
                <c:pt idx="15">
                  <c:v>Saudi Arab Safaniya</c:v>
                </c:pt>
                <c:pt idx="16">
                  <c:v>Algeria Hassi R'Mel</c:v>
                </c:pt>
                <c:pt idx="17">
                  <c:v>Russia Samotlor</c:v>
                </c:pt>
                <c:pt idx="18">
                  <c:v>Angola Kuito</c:v>
                </c:pt>
                <c:pt idx="19">
                  <c:v>Russia Romashkinskoye</c:v>
                </c:pt>
                <c:pt idx="20">
                  <c:v>Nigeria Bonga</c:v>
                </c:pt>
                <c:pt idx="21">
                  <c:v>Saudi Arabia Zuluf</c:v>
                </c:pt>
                <c:pt idx="22">
                  <c:v>Kuwait Ratawi</c:v>
                </c:pt>
                <c:pt idx="23">
                  <c:v>Mexico Cantarell</c:v>
                </c:pt>
                <c:pt idx="24">
                  <c:v>Angola Girassol</c:v>
                </c:pt>
                <c:pt idx="25">
                  <c:v>US Thunder Horse</c:v>
                </c:pt>
                <c:pt idx="26">
                  <c:v>US Eagle Ford - Black oil</c:v>
                </c:pt>
                <c:pt idx="27">
                  <c:v>Colombia Cano Limon</c:v>
                </c:pt>
                <c:pt idx="28">
                  <c:v>Colombia Cusiana</c:v>
                </c:pt>
                <c:pt idx="29">
                  <c:v>US East Texas Field</c:v>
                </c:pt>
                <c:pt idx="30">
                  <c:v>US Mars</c:v>
                </c:pt>
                <c:pt idx="31">
                  <c:v>China Nanhai Light</c:v>
                </c:pt>
                <c:pt idx="32">
                  <c:v>Kuwait Burgan</c:v>
                </c:pt>
                <c:pt idx="33">
                  <c:v>Dansk Blend</c:v>
                </c:pt>
                <c:pt idx="34">
                  <c:v>US Salt Creek</c:v>
                </c:pt>
                <c:pt idx="35">
                  <c:v>Angola Takula</c:v>
                </c:pt>
                <c:pt idx="36">
                  <c:v>West Texas Intermediate</c:v>
                </c:pt>
                <c:pt idx="37">
                  <c:v>Iran Ardeshir</c:v>
                </c:pt>
                <c:pt idx="38">
                  <c:v>Libya Waha</c:v>
                </c:pt>
                <c:pt idx="39">
                  <c:v>Qatar Bul Hanine</c:v>
                </c:pt>
                <c:pt idx="40">
                  <c:v>Qatar Dukhan</c:v>
                </c:pt>
                <c:pt idx="41">
                  <c:v>Russia Chayvo</c:v>
                </c:pt>
                <c:pt idx="42">
                  <c:v>UAE Fateh</c:v>
                </c:pt>
                <c:pt idx="43">
                  <c:v>UK Forties Average</c:v>
                </c:pt>
                <c:pt idx="44">
                  <c:v>Canada Midale (Southeast Saskatchewan)</c:v>
                </c:pt>
                <c:pt idx="45">
                  <c:v>Iraq West Qurna-2</c:v>
                </c:pt>
                <c:pt idx="46">
                  <c:v>Ecuador Sacha</c:v>
                </c:pt>
                <c:pt idx="47">
                  <c:v>US Bakken - Flaring</c:v>
                </c:pt>
                <c:pt idx="48">
                  <c:v>Iraq Kirkuk</c:v>
                </c:pt>
                <c:pt idx="49">
                  <c:v>Iraq Rumaila</c:v>
                </c:pt>
                <c:pt idx="50">
                  <c:v>Nigeria Pennington</c:v>
                </c:pt>
                <c:pt idx="51">
                  <c:v>Iran Marun</c:v>
                </c:pt>
                <c:pt idx="52">
                  <c:v>Brazil Lula</c:v>
                </c:pt>
                <c:pt idx="53">
                  <c:v>US Alaska North Slope</c:v>
                </c:pt>
                <c:pt idx="54">
                  <c:v>US Lake Washington Field</c:v>
                </c:pt>
                <c:pt idx="55">
                  <c:v>China QinHuangDao</c:v>
                </c:pt>
                <c:pt idx="56">
                  <c:v>Iraq Zubair</c:v>
                </c:pt>
                <c:pt idx="57">
                  <c:v>Brazil Frade</c:v>
                </c:pt>
                <c:pt idx="58">
                  <c:v>Nigeria Bonny</c:v>
                </c:pt>
                <c:pt idx="59">
                  <c:v>China Bozhong</c:v>
                </c:pt>
                <c:pt idx="60">
                  <c:v>US Wilmington-Duffy</c:v>
                </c:pt>
                <c:pt idx="61">
                  <c:v>Nigeria Obagi</c:v>
                </c:pt>
                <c:pt idx="62">
                  <c:v>Venezuela Tia Juana</c:v>
                </c:pt>
                <c:pt idx="63">
                  <c:v>Canada Dilbit</c:v>
                </c:pt>
                <c:pt idx="64">
                  <c:v>Nigeria Escravos Beach</c:v>
                </c:pt>
                <c:pt idx="65">
                  <c:v>US South Belridge</c:v>
                </c:pt>
                <c:pt idx="66">
                  <c:v>Indonesia Minas</c:v>
                </c:pt>
                <c:pt idx="67">
                  <c:v>Indonesia Duri</c:v>
                </c:pt>
                <c:pt idx="68">
                  <c:v>US Midway-Sunset</c:v>
                </c:pt>
                <c:pt idx="69">
                  <c:v>Venezuela Hamaca</c:v>
                </c:pt>
                <c:pt idx="70">
                  <c:v>Canada Light Sweet</c:v>
                </c:pt>
                <c:pt idx="71">
                  <c:v>Canada Medium Sweet</c:v>
                </c:pt>
                <c:pt idx="72">
                  <c:v>Canada Heavy Sour</c:v>
                </c:pt>
                <c:pt idx="73">
                  <c:v>Venezuela Orinoco Oil Belt </c:v>
                </c:pt>
              </c:strCache>
            </c:strRef>
          </c:cat>
          <c:val>
            <c:numRef>
              <c:f>Correlations!$B$51:$BW$51</c:f>
              <c:numCache>
                <c:formatCode>"$"#,##0.00</c:formatCode>
                <c:ptCount val="74"/>
                <c:pt idx="0">
                  <c:v>8.5102628823454385</c:v>
                </c:pt>
                <c:pt idx="1">
                  <c:v>8.512578280070656</c:v>
                </c:pt>
                <c:pt idx="2">
                  <c:v>8.5375083258726558</c:v>
                </c:pt>
                <c:pt idx="3">
                  <c:v>8.6053544610608306</c:v>
                </c:pt>
                <c:pt idx="4">
                  <c:v>8.608598439791713</c:v>
                </c:pt>
                <c:pt idx="5">
                  <c:v>8.7759742798742852</c:v>
                </c:pt>
                <c:pt idx="6">
                  <c:v>8.8181412999963324</c:v>
                </c:pt>
                <c:pt idx="7">
                  <c:v>8.8261466411031222</c:v>
                </c:pt>
                <c:pt idx="8">
                  <c:v>8.905203533178442</c:v>
                </c:pt>
                <c:pt idx="9">
                  <c:v>8.9208315473501756</c:v>
                </c:pt>
                <c:pt idx="10">
                  <c:v>8.9783296221009863</c:v>
                </c:pt>
                <c:pt idx="11">
                  <c:v>9.0091945273388223</c:v>
                </c:pt>
                <c:pt idx="12">
                  <c:v>9.0163300109011768</c:v>
                </c:pt>
                <c:pt idx="13">
                  <c:v>9.0184492962708021</c:v>
                </c:pt>
                <c:pt idx="14">
                  <c:v>9.0366490332357898</c:v>
                </c:pt>
                <c:pt idx="15">
                  <c:v>9.0622678419733802</c:v>
                </c:pt>
                <c:pt idx="16">
                  <c:v>9.1248530739846885</c:v>
                </c:pt>
                <c:pt idx="17">
                  <c:v>9.1356982475343251</c:v>
                </c:pt>
                <c:pt idx="18">
                  <c:v>9.1465172303275182</c:v>
                </c:pt>
                <c:pt idx="19">
                  <c:v>9.1743579047317887</c:v>
                </c:pt>
                <c:pt idx="20">
                  <c:v>9.2085776121380274</c:v>
                </c:pt>
                <c:pt idx="21">
                  <c:v>9.2103186661130909</c:v>
                </c:pt>
                <c:pt idx="22">
                  <c:v>9.2162765285776302</c:v>
                </c:pt>
                <c:pt idx="23">
                  <c:v>9.2210844363829487</c:v>
                </c:pt>
                <c:pt idx="24">
                  <c:v>9.2354598155332841</c:v>
                </c:pt>
                <c:pt idx="25">
                  <c:v>9.2666041808704875</c:v>
                </c:pt>
                <c:pt idx="26">
                  <c:v>9.268291564817936</c:v>
                </c:pt>
                <c:pt idx="27">
                  <c:v>9.2687997990360866</c:v>
                </c:pt>
                <c:pt idx="28">
                  <c:v>9.30597348611043</c:v>
                </c:pt>
                <c:pt idx="29">
                  <c:v>9.3164127814992863</c:v>
                </c:pt>
                <c:pt idx="30">
                  <c:v>9.3176212765676745</c:v>
                </c:pt>
                <c:pt idx="31">
                  <c:v>9.3636862960343645</c:v>
                </c:pt>
                <c:pt idx="32">
                  <c:v>9.3674866941146799</c:v>
                </c:pt>
                <c:pt idx="33">
                  <c:v>9.3725053377397831</c:v>
                </c:pt>
                <c:pt idx="34">
                  <c:v>9.385686252693322</c:v>
                </c:pt>
                <c:pt idx="35">
                  <c:v>9.3888434063401043</c:v>
                </c:pt>
                <c:pt idx="36">
                  <c:v>9.4218974366130244</c:v>
                </c:pt>
                <c:pt idx="37">
                  <c:v>9.4743076361807752</c:v>
                </c:pt>
                <c:pt idx="38">
                  <c:v>9.4833671785676739</c:v>
                </c:pt>
                <c:pt idx="39">
                  <c:v>9.5123831148164726</c:v>
                </c:pt>
                <c:pt idx="40">
                  <c:v>9.5393582674579172</c:v>
                </c:pt>
                <c:pt idx="41">
                  <c:v>9.6177481971187824</c:v>
                </c:pt>
                <c:pt idx="42">
                  <c:v>9.6350160870636561</c:v>
                </c:pt>
                <c:pt idx="43">
                  <c:v>9.6578502267561941</c:v>
                </c:pt>
                <c:pt idx="44">
                  <c:v>9.7137030875164001</c:v>
                </c:pt>
                <c:pt idx="45">
                  <c:v>9.7293838939291941</c:v>
                </c:pt>
                <c:pt idx="46">
                  <c:v>9.7464401832974907</c:v>
                </c:pt>
                <c:pt idx="47">
                  <c:v>9.7658806165419136</c:v>
                </c:pt>
                <c:pt idx="48">
                  <c:v>9.7820858300940827</c:v>
                </c:pt>
                <c:pt idx="49">
                  <c:v>9.7887354678357568</c:v>
                </c:pt>
                <c:pt idx="50">
                  <c:v>9.8149199313239741</c:v>
                </c:pt>
                <c:pt idx="51">
                  <c:v>10.143799796063956</c:v>
                </c:pt>
                <c:pt idx="52">
                  <c:v>10.178336793409791</c:v>
                </c:pt>
                <c:pt idx="53">
                  <c:v>10.334819117118606</c:v>
                </c:pt>
                <c:pt idx="54">
                  <c:v>10.729299412414923</c:v>
                </c:pt>
                <c:pt idx="55">
                  <c:v>10.823924625245301</c:v>
                </c:pt>
                <c:pt idx="56">
                  <c:v>10.8683343348319</c:v>
                </c:pt>
                <c:pt idx="57">
                  <c:v>10.870580834992747</c:v>
                </c:pt>
                <c:pt idx="58">
                  <c:v>11.192152663396641</c:v>
                </c:pt>
                <c:pt idx="59">
                  <c:v>11.258865943326111</c:v>
                </c:pt>
                <c:pt idx="60">
                  <c:v>11.543336522352782</c:v>
                </c:pt>
                <c:pt idx="61">
                  <c:v>11.670403856057636</c:v>
                </c:pt>
                <c:pt idx="62">
                  <c:v>11.679651688794015</c:v>
                </c:pt>
                <c:pt idx="63">
                  <c:v>11.870794065296021</c:v>
                </c:pt>
                <c:pt idx="64">
                  <c:v>11.920935877715181</c:v>
                </c:pt>
                <c:pt idx="65">
                  <c:v>12.736144596067314</c:v>
                </c:pt>
                <c:pt idx="66">
                  <c:v>12.943964092646807</c:v>
                </c:pt>
                <c:pt idx="67">
                  <c:v>13.131079048079606</c:v>
                </c:pt>
                <c:pt idx="68">
                  <c:v>13.362825474225398</c:v>
                </c:pt>
                <c:pt idx="69">
                  <c:v>13.564493091108851</c:v>
                </c:pt>
                <c:pt idx="70">
                  <c:v>13.714905132856909</c:v>
                </c:pt>
                <c:pt idx="71">
                  <c:v>14.115280619858197</c:v>
                </c:pt>
                <c:pt idx="72">
                  <c:v>15.596512838272785</c:v>
                </c:pt>
                <c:pt idx="73">
                  <c:v>15.955540871634891</c:v>
                </c:pt>
              </c:numCache>
            </c:numRef>
          </c:val>
        </c:ser>
        <c:dLbls>
          <c:showLegendKey val="0"/>
          <c:showVal val="1"/>
          <c:showCatName val="0"/>
          <c:showSerName val="0"/>
          <c:showPercent val="0"/>
          <c:showBubbleSize val="0"/>
        </c:dLbls>
        <c:gapWidth val="150"/>
        <c:axId val="183490816"/>
        <c:axId val="183642752"/>
      </c:barChart>
      <c:catAx>
        <c:axId val="183490816"/>
        <c:scaling>
          <c:orientation val="minMax"/>
        </c:scaling>
        <c:delete val="0"/>
        <c:axPos val="b"/>
        <c:majorTickMark val="out"/>
        <c:minorTickMark val="none"/>
        <c:tickLblPos val="nextTo"/>
        <c:txPr>
          <a:bodyPr rot="-3600000"/>
          <a:lstStyle/>
          <a:p>
            <a:pPr>
              <a:defRPr sz="800" b="1"/>
            </a:pPr>
            <a:endParaRPr lang="en-US"/>
          </a:p>
        </c:txPr>
        <c:crossAx val="183642752"/>
        <c:crosses val="autoZero"/>
        <c:auto val="1"/>
        <c:lblAlgn val="ctr"/>
        <c:lblOffset val="100"/>
        <c:noMultiLvlLbl val="0"/>
      </c:catAx>
      <c:valAx>
        <c:axId val="183642752"/>
        <c:scaling>
          <c:orientation val="minMax"/>
        </c:scaling>
        <c:delete val="0"/>
        <c:axPos val="l"/>
        <c:title>
          <c:tx>
            <c:rich>
              <a:bodyPr rot="-5400000" vert="horz"/>
              <a:lstStyle/>
              <a:p>
                <a:pPr>
                  <a:defRPr/>
                </a:pPr>
                <a:r>
                  <a:rPr lang="en-US"/>
                  <a:t>Per</a:t>
                </a:r>
                <a:r>
                  <a:rPr lang="en-US" baseline="0"/>
                  <a:t> Barrel Tax Rate </a:t>
                </a:r>
                <a:r>
                  <a:rPr lang="en-US"/>
                  <a:t>($/bbl)</a:t>
                </a:r>
              </a:p>
            </c:rich>
          </c:tx>
          <c:layout>
            <c:manualLayout>
              <c:xMode val="edge"/>
              <c:yMode val="edge"/>
              <c:x val="5.4644808743169399E-3"/>
              <c:y val="0.16482960137795299"/>
            </c:manualLayout>
          </c:layout>
          <c:overlay val="0"/>
        </c:title>
        <c:numFmt formatCode="&quot;$&quot;#,##0" sourceLinked="0"/>
        <c:majorTickMark val="out"/>
        <c:minorTickMark val="none"/>
        <c:tickLblPos val="nextTo"/>
        <c:crossAx val="18349081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984250</xdr:colOff>
      <xdr:row>13</xdr:row>
      <xdr:rowOff>82550</xdr:rowOff>
    </xdr:from>
    <xdr:to>
      <xdr:col>5</xdr:col>
      <xdr:colOff>158750</xdr:colOff>
      <xdr:row>28</xdr:row>
      <xdr:rowOff>158750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xdr:colOff>
      <xdr:row>13</xdr:row>
      <xdr:rowOff>95250</xdr:rowOff>
    </xdr:from>
    <xdr:to>
      <xdr:col>11</xdr:col>
      <xdr:colOff>463550</xdr:colOff>
      <xdr:row>28</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19050</xdr:colOff>
      <xdr:row>13</xdr:row>
      <xdr:rowOff>95250</xdr:rowOff>
    </xdr:from>
    <xdr:to>
      <xdr:col>17</xdr:col>
      <xdr:colOff>463550</xdr:colOff>
      <xdr:row>28</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196850</xdr:colOff>
      <xdr:row>13</xdr:row>
      <xdr:rowOff>120650</xdr:rowOff>
    </xdr:from>
    <xdr:to>
      <xdr:col>23</xdr:col>
      <xdr:colOff>641350</xdr:colOff>
      <xdr:row>29</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971550</xdr:colOff>
      <xdr:row>30</xdr:row>
      <xdr:rowOff>6350</xdr:rowOff>
    </xdr:from>
    <xdr:to>
      <xdr:col>5</xdr:col>
      <xdr:colOff>146050</xdr:colOff>
      <xdr:row>45</xdr:row>
      <xdr:rowOff>82550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30</xdr:row>
      <xdr:rowOff>63500</xdr:rowOff>
    </xdr:from>
    <xdr:to>
      <xdr:col>11</xdr:col>
      <xdr:colOff>444500</xdr:colOff>
      <xdr:row>45</xdr:row>
      <xdr:rowOff>139700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723900</xdr:colOff>
      <xdr:row>52</xdr:row>
      <xdr:rowOff>101600</xdr:rowOff>
    </xdr:from>
    <xdr:to>
      <xdr:col>15</xdr:col>
      <xdr:colOff>787400</xdr:colOff>
      <xdr:row>70</xdr:row>
      <xdr:rowOff>152400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ffranzini/Dropbox%20(Carnegie%20Endowment)/Florencia%20Franzini's%20files/Phase%20II%20Runs%20-%20Florencia/PRELIM%20Phase%20II%20-%20Florencia/prelim-v1-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feldman/Dropbox%20(Carnegie%20Endowment)/Oil%20carbon%20index%20(1)/Phase%202/75%20Oils/Phase%20II%20-%20Model%20Runs/Phase%20II%20-%20OCI%20Runs/OCI%20All%20Runs%20v33.6.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franzini/Downloads/OCI%20Petcoke%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dxgordon/Dropbox/Carnegie/Global%20Oils/Carbon%20Tax/Gas%20tax%20v%20smart%20tax/D:/Users/Kavan/Desktop/01D_Current_Central_Hydrogen_Production_via_Biomass_Gasification_version_3.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Main Input &amp; Output"/>
      <sheetName val="Expert Input"/>
      <sheetName val="Results Single Assay"/>
      <sheetName val="Results All Assays"/>
      <sheetName val="CokingRefinery Detailed Results"/>
      <sheetName val="HydroRefinery Detailed Results"/>
      <sheetName val="CokingRefineryPFD"/>
      <sheetName val="CokingRefineryCalcs"/>
      <sheetName val="HydroRefineryPFD "/>
      <sheetName val="HydroRefineryCalcs"/>
      <sheetName val="CokingRefineryControls"/>
      <sheetName val="HydroRefineryControls"/>
      <sheetName val="Constants"/>
      <sheetName val="Energy &amp; Unit Conversions"/>
      <sheetName val="Process Correlations"/>
      <sheetName val="Emission Factors"/>
      <sheetName val="Assay Inventory"/>
    </sheetNames>
    <sheetDataSet>
      <sheetData sheetId="0"/>
      <sheetData sheetId="1"/>
      <sheetData sheetId="2">
        <row r="96">
          <cell r="E96">
            <v>1</v>
          </cell>
        </row>
      </sheetData>
      <sheetData sheetId="3"/>
      <sheetData sheetId="4"/>
      <sheetData sheetId="5"/>
      <sheetData sheetId="6"/>
      <sheetData sheetId="7">
        <row r="8">
          <cell r="E8">
            <v>3</v>
          </cell>
        </row>
        <row r="20">
          <cell r="E20">
            <v>1</v>
          </cell>
        </row>
        <row r="27">
          <cell r="E27">
            <v>1</v>
          </cell>
        </row>
      </sheetData>
      <sheetData sheetId="8"/>
      <sheetData sheetId="9">
        <row r="9">
          <cell r="E9">
            <v>3</v>
          </cell>
        </row>
      </sheetData>
      <sheetData sheetId="10"/>
      <sheetData sheetId="11"/>
      <sheetData sheetId="12"/>
      <sheetData sheetId="13"/>
      <sheetData sheetId="14">
        <row r="94">
          <cell r="J94">
            <v>0.159</v>
          </cell>
        </row>
      </sheetData>
      <sheetData sheetId="15"/>
      <sheetData sheetId="16"/>
      <sheetData sheetId="17">
        <row r="4">
          <cell r="T4">
            <v>1</v>
          </cell>
        </row>
        <row r="5">
          <cell r="T5">
            <v>15</v>
          </cell>
        </row>
        <row r="11">
          <cell r="T11">
            <v>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CI - Phase II"/>
      <sheetName val="Oil Classification Boundries"/>
      <sheetName val="Petcoke Calculations"/>
      <sheetName val="Emission Factors"/>
      <sheetName val="Heating Values"/>
      <sheetName val="PRELIM Crude Oil Assays"/>
      <sheetName val="Oil &amp; Gas Journal Crude Prices"/>
      <sheetName val="asd"/>
      <sheetName val="OCI All Runs v33.6"/>
      <sheetName val="OCI All Runs v33.6.xlsm"/>
    </sheetNames>
    <sheetDataSet>
      <sheetData sheetId="0">
        <row r="5">
          <cell r="G5" t="str">
            <v>Middle East &amp; N. Africa</v>
          </cell>
          <cell r="H5" t="str">
            <v>Sub-Saharan Africa</v>
          </cell>
          <cell r="I5" t="str">
            <v>Sub-Saharan Africa</v>
          </cell>
          <cell r="J5" t="str">
            <v>Sub-Saharan Africa</v>
          </cell>
          <cell r="K5" t="str">
            <v>Asia-Pacific</v>
          </cell>
          <cell r="L5" t="str">
            <v>Eurasia</v>
          </cell>
          <cell r="M5" t="str">
            <v>S. America &amp; Carribean</v>
          </cell>
          <cell r="N5" t="str">
            <v>S. America &amp; Carribean</v>
          </cell>
          <cell r="O5" t="str">
            <v>North America</v>
          </cell>
          <cell r="P5" t="str">
            <v>North America</v>
          </cell>
          <cell r="Q5" t="str">
            <v>Asia-Pacific</v>
          </cell>
          <cell r="R5" t="str">
            <v>Asia-Pacific</v>
          </cell>
          <cell r="S5" t="str">
            <v>Asia-Pacific</v>
          </cell>
          <cell r="T5" t="str">
            <v>S. America &amp; Carribean</v>
          </cell>
          <cell r="U5" t="str">
            <v>S. America &amp; Carribean</v>
          </cell>
          <cell r="V5" t="str">
            <v>S. America &amp; Carribean</v>
          </cell>
          <cell r="W5" t="str">
            <v>Asia-Pacific</v>
          </cell>
          <cell r="X5" t="str">
            <v>Asia-Pacific</v>
          </cell>
          <cell r="Y5" t="str">
            <v>Middle East &amp; N. Africa</v>
          </cell>
          <cell r="Z5" t="str">
            <v>Middle East &amp; N. Africa</v>
          </cell>
          <cell r="AA5" t="str">
            <v>Middle East &amp; N. Africa</v>
          </cell>
          <cell r="AB5" t="str">
            <v>Middle East &amp; N. Africa</v>
          </cell>
          <cell r="AC5" t="str">
            <v>Middle East &amp; N. Africa</v>
          </cell>
          <cell r="AD5" t="str">
            <v>Middle East &amp; N. Africa</v>
          </cell>
          <cell r="AE5" t="str">
            <v>Eurasia</v>
          </cell>
          <cell r="AF5" t="str">
            <v>Middle East &amp; N. Africa</v>
          </cell>
          <cell r="AG5" t="str">
            <v>Middle East &amp; N. Africa</v>
          </cell>
          <cell r="AH5" t="str">
            <v>Middle East &amp; N. Africa</v>
          </cell>
          <cell r="AI5" t="str">
            <v>North America</v>
          </cell>
          <cell r="AJ5" t="str">
            <v>North America</v>
          </cell>
          <cell r="AK5" t="str">
            <v>Sub-Saharan Africa</v>
          </cell>
          <cell r="AL5" t="str">
            <v>Sub-Saharan Africa</v>
          </cell>
          <cell r="AM5" t="str">
            <v>Sub-Saharan Africa</v>
          </cell>
          <cell r="AN5" t="str">
            <v>Sub-Saharan Africa</v>
          </cell>
          <cell r="AO5" t="str">
            <v>Sub-Saharan Africa</v>
          </cell>
          <cell r="AP5" t="str">
            <v>Sub-Saharan Africa</v>
          </cell>
          <cell r="AQ5" t="str">
            <v>Europe</v>
          </cell>
          <cell r="AR5" t="str">
            <v>Europe</v>
          </cell>
          <cell r="AS5" t="str">
            <v>Middle East &amp; N. Africa</v>
          </cell>
          <cell r="AT5" t="str">
            <v>Middle East &amp; N. Africa</v>
          </cell>
          <cell r="AU5" t="str">
            <v>Asia-Pacific</v>
          </cell>
          <cell r="AV5" t="str">
            <v>Asia-Pacific</v>
          </cell>
          <cell r="AW5" t="str">
            <v>Middle East &amp; N. Africa</v>
          </cell>
          <cell r="AX5" t="str">
            <v>Middle East &amp; N. Africa</v>
          </cell>
          <cell r="AY5" t="str">
            <v>Middle East &amp; N. Africa</v>
          </cell>
          <cell r="AZ5" t="str">
            <v>Middle East &amp; N. Africa</v>
          </cell>
          <cell r="BA5" t="str">
            <v>Middle East &amp; N. Africa</v>
          </cell>
          <cell r="BB5" t="str">
            <v>North America</v>
          </cell>
          <cell r="BC5" t="str">
            <v>North America</v>
          </cell>
          <cell r="BD5" t="str">
            <v>North America</v>
          </cell>
          <cell r="BE5" t="str">
            <v>North America</v>
          </cell>
          <cell r="BF5" t="str">
            <v>North America</v>
          </cell>
          <cell r="BG5" t="str">
            <v>North America</v>
          </cell>
          <cell r="BH5" t="str">
            <v>North America</v>
          </cell>
          <cell r="BI5" t="str">
            <v>North America</v>
          </cell>
          <cell r="BJ5" t="str">
            <v>North America</v>
          </cell>
          <cell r="BK5" t="str">
            <v>North America</v>
          </cell>
          <cell r="BL5" t="str">
            <v>North America</v>
          </cell>
          <cell r="BM5" t="str">
            <v>North America</v>
          </cell>
          <cell r="BN5" t="str">
            <v>North America</v>
          </cell>
          <cell r="BO5" t="str">
            <v>North America</v>
          </cell>
          <cell r="BP5" t="str">
            <v>North America</v>
          </cell>
          <cell r="BQ5" t="str">
            <v>North America</v>
          </cell>
          <cell r="BR5" t="str">
            <v>North America</v>
          </cell>
          <cell r="BS5" t="str">
            <v>S. America &amp; Carribean</v>
          </cell>
          <cell r="BT5" t="str">
            <v>S. America &amp; Carribean</v>
          </cell>
          <cell r="BU5" t="str">
            <v>S. America &amp; Carribean</v>
          </cell>
          <cell r="BV5" t="str">
            <v>North America</v>
          </cell>
          <cell r="BW5" t="str">
            <v>North America</v>
          </cell>
          <cell r="BX5" t="str">
            <v>North America</v>
          </cell>
          <cell r="BY5" t="str">
            <v>North America</v>
          </cell>
          <cell r="BZ5" t="str">
            <v>Europe</v>
          </cell>
          <cell r="CA5" t="str">
            <v>Europe</v>
          </cell>
          <cell r="CB5" t="str">
            <v>Asia-Pacific</v>
          </cell>
          <cell r="CC5" t="str">
            <v>Europe</v>
          </cell>
          <cell r="CD5" t="str">
            <v>Asia-Pacific</v>
          </cell>
        </row>
        <row r="6">
          <cell r="G6" t="str">
            <v>Algeria Hassi R'Mel</v>
          </cell>
          <cell r="H6" t="str">
            <v>Angola Takula</v>
          </cell>
          <cell r="I6" t="str">
            <v>Angola Girassol</v>
          </cell>
          <cell r="J6" t="str">
            <v>Angola Kuito</v>
          </cell>
          <cell r="K6" t="str">
            <v>Australia Cossack</v>
          </cell>
          <cell r="L6" t="str">
            <v>Azerbaijan Azeri</v>
          </cell>
          <cell r="M6" t="str">
            <v>Brazil Frade</v>
          </cell>
          <cell r="N6" t="str">
            <v>Brazil Lula</v>
          </cell>
          <cell r="O6" t="str">
            <v>Canada Midale (Southeast Saskatchewan)</v>
          </cell>
          <cell r="P6" t="str">
            <v>Canada Hibernia</v>
          </cell>
          <cell r="Q6" t="str">
            <v>China Bozhong</v>
          </cell>
          <cell r="R6" t="str">
            <v>China Nanhai Light</v>
          </cell>
          <cell r="S6" t="str">
            <v>China QinHuangDao</v>
          </cell>
          <cell r="T6" t="str">
            <v>Colombia Cano Limon</v>
          </cell>
          <cell r="U6" t="str">
            <v>Colombia Cusiana</v>
          </cell>
          <cell r="V6" t="str">
            <v>Ecuador Sacha</v>
          </cell>
          <cell r="W6" t="str">
            <v>Indonesia Duri</v>
          </cell>
          <cell r="X6" t="str">
            <v>Indonesia Minas</v>
          </cell>
          <cell r="Y6" t="str">
            <v>Iran Ardeshir</v>
          </cell>
          <cell r="Z6" t="str">
            <v>Iran Marun</v>
          </cell>
          <cell r="AA6" t="str">
            <v>Iraq Rumaila</v>
          </cell>
          <cell r="AB6" t="str">
            <v>Iraq West Qurna-2</v>
          </cell>
          <cell r="AC6" t="str">
            <v>Iraq Zubair</v>
          </cell>
          <cell r="AD6" t="str">
            <v>Iraq Kirkuk</v>
          </cell>
          <cell r="AE6" t="str">
            <v>Kazakhstan Tengiz</v>
          </cell>
          <cell r="AF6" t="str">
            <v>Kuwait Burgan</v>
          </cell>
          <cell r="AG6" t="str">
            <v>Kuwait Ratawi</v>
          </cell>
          <cell r="AH6" t="str">
            <v>Libya Waha</v>
          </cell>
          <cell r="AI6" t="str">
            <v>Mexico Chuc</v>
          </cell>
          <cell r="AJ6" t="str">
            <v>Mexico Cantarell</v>
          </cell>
          <cell r="AK6" t="str">
            <v>Nigeria Agbami</v>
          </cell>
          <cell r="AL6" t="str">
            <v>Nigeria Bonga</v>
          </cell>
          <cell r="AM6" t="str">
            <v>Nigeria Bonny</v>
          </cell>
          <cell r="AN6" t="str">
            <v>Nigeria Escravos Beach</v>
          </cell>
          <cell r="AO6" t="str">
            <v>Nigeria Obagi</v>
          </cell>
          <cell r="AP6" t="str">
            <v>Nigeria Pennington</v>
          </cell>
          <cell r="AQ6" t="str">
            <v>Norway Ekofisk</v>
          </cell>
          <cell r="AR6" t="str">
            <v>Norway North Sea Skarv</v>
          </cell>
          <cell r="AS6" t="str">
            <v>Qatar Dukhan</v>
          </cell>
          <cell r="AT6" t="str">
            <v>Qatar Bul Hanine</v>
          </cell>
          <cell r="AU6" t="str">
            <v>Russia Romashkinskoye</v>
          </cell>
          <cell r="AV6" t="str">
            <v>Russia Samotlor</v>
          </cell>
          <cell r="AW6" t="str">
            <v>Saudi Arabia Ghawar</v>
          </cell>
          <cell r="AX6" t="str">
            <v>Saudi Arab Safaniya</v>
          </cell>
          <cell r="AY6" t="str">
            <v>Saudi Arabia Zuluf</v>
          </cell>
          <cell r="AZ6" t="str">
            <v>UAE Fateh</v>
          </cell>
          <cell r="BA6" t="str">
            <v>UAE Murban</v>
          </cell>
          <cell r="BB6" t="str">
            <v>US Alaska North Slope</v>
          </cell>
          <cell r="BC6" t="str">
            <v>US Bakken - Flaring</v>
          </cell>
          <cell r="BD6" t="str">
            <v>US Bakken - No flaring</v>
          </cell>
          <cell r="BE6" t="str">
            <v>US Eagle Ford - Black oil</v>
          </cell>
          <cell r="BF6" t="str">
            <v>US Eagle Ford - Volatile oil</v>
          </cell>
          <cell r="BG6" t="str">
            <v>US Eagle Ford - Condensate</v>
          </cell>
          <cell r="BH6" t="str">
            <v>US East Texas Field</v>
          </cell>
          <cell r="BI6" t="str">
            <v>US Lake Washington Field</v>
          </cell>
          <cell r="BJ6" t="str">
            <v>US Mars</v>
          </cell>
          <cell r="BK6" t="str">
            <v>US Midway-Sunset</v>
          </cell>
          <cell r="BL6" t="str">
            <v>US Salt Creek</v>
          </cell>
          <cell r="BM6" t="str">
            <v>US WC</v>
          </cell>
          <cell r="BN6" t="str">
            <v>US South Belridge</v>
          </cell>
          <cell r="BO6" t="str">
            <v>US Thunder Horse</v>
          </cell>
          <cell r="BP6" t="str">
            <v>West Texas Intermediate</v>
          </cell>
          <cell r="BQ6" t="str">
            <v>US Yates</v>
          </cell>
          <cell r="BR6" t="str">
            <v>US Wilmington-Duffy</v>
          </cell>
          <cell r="BS6" t="str">
            <v>Venezuela Hamaca</v>
          </cell>
          <cell r="BT6" t="str">
            <v xml:space="preserve">Venezuela Orinoco Oil Belt </v>
          </cell>
          <cell r="BU6" t="str">
            <v>Venezuela Tia Juana</v>
          </cell>
          <cell r="BV6" t="str">
            <v>Canada Dilbit</v>
          </cell>
          <cell r="BW6" t="str">
            <v>Canada Heavy Sour</v>
          </cell>
          <cell r="BX6" t="str">
            <v>Canada Light Sweet</v>
          </cell>
          <cell r="BY6" t="str">
            <v>Canada Medium Sweet</v>
          </cell>
          <cell r="BZ6" t="str">
            <v>UK Forties</v>
          </cell>
          <cell r="CA6" t="str">
            <v>Dansk Blend</v>
          </cell>
          <cell r="CB6" t="str">
            <v>Russia Chayvo</v>
          </cell>
          <cell r="CC6" t="str">
            <v>UK Brent</v>
          </cell>
          <cell r="CD6" t="str">
            <v>0 0</v>
          </cell>
        </row>
        <row r="26">
          <cell r="G26"/>
          <cell r="H26" t="str">
            <v>TBD</v>
          </cell>
          <cell r="I26" t="str">
            <v>TBD</v>
          </cell>
          <cell r="J26" t="str">
            <v>TBD</v>
          </cell>
          <cell r="K26" t="str">
            <v>TBD</v>
          </cell>
          <cell r="L26" t="str">
            <v>TBD</v>
          </cell>
          <cell r="M26" t="str">
            <v>TBD</v>
          </cell>
          <cell r="N26" t="str">
            <v>TBD</v>
          </cell>
          <cell r="O26" t="str">
            <v>TBD</v>
          </cell>
          <cell r="P26" t="str">
            <v>TBD</v>
          </cell>
          <cell r="Q26" t="str">
            <v>TBD</v>
          </cell>
          <cell r="R26" t="str">
            <v>TBD</v>
          </cell>
          <cell r="S26" t="str">
            <v>TBD</v>
          </cell>
          <cell r="T26" t="str">
            <v>TBD</v>
          </cell>
          <cell r="U26" t="str">
            <v>TBD</v>
          </cell>
          <cell r="V26" t="str">
            <v>TBD</v>
          </cell>
          <cell r="W26" t="str">
            <v>TBD</v>
          </cell>
          <cell r="X26" t="str">
            <v>TBD</v>
          </cell>
          <cell r="Y26" t="str">
            <v>TBD</v>
          </cell>
          <cell r="Z26" t="str">
            <v>TBD</v>
          </cell>
          <cell r="AA26" t="str">
            <v>TBD</v>
          </cell>
          <cell r="AB26" t="str">
            <v>TBD</v>
          </cell>
          <cell r="AC26" t="str">
            <v>TBD</v>
          </cell>
          <cell r="AD26" t="str">
            <v>TBD</v>
          </cell>
          <cell r="AE26" t="str">
            <v>TBD</v>
          </cell>
          <cell r="AF26" t="str">
            <v>TBD</v>
          </cell>
          <cell r="AG26" t="str">
            <v>TBD</v>
          </cell>
          <cell r="AH26" t="str">
            <v>TBD</v>
          </cell>
          <cell r="AI26" t="str">
            <v>TBD</v>
          </cell>
          <cell r="AJ26" t="str">
            <v>TBD</v>
          </cell>
          <cell r="AK26" t="str">
            <v>TBD</v>
          </cell>
          <cell r="AL26" t="str">
            <v>TBD</v>
          </cell>
          <cell r="AM26" t="str">
            <v>TBD</v>
          </cell>
          <cell r="AN26" t="str">
            <v>TBD</v>
          </cell>
          <cell r="AO26" t="str">
            <v>TBD</v>
          </cell>
          <cell r="AP26" t="str">
            <v>TBD</v>
          </cell>
          <cell r="AQ26" t="str">
            <v>TBD</v>
          </cell>
          <cell r="AR26" t="str">
            <v>TBD</v>
          </cell>
          <cell r="AS26" t="str">
            <v>TBD</v>
          </cell>
          <cell r="AT26" t="str">
            <v>TBD</v>
          </cell>
          <cell r="AU26" t="str">
            <v>TBD</v>
          </cell>
          <cell r="AV26" t="str">
            <v>TBD</v>
          </cell>
          <cell r="AW26" t="str">
            <v>TBD</v>
          </cell>
          <cell r="AX26" t="str">
            <v>TBD</v>
          </cell>
          <cell r="AY26" t="str">
            <v>TBD</v>
          </cell>
          <cell r="AZ26" t="str">
            <v>TBD</v>
          </cell>
          <cell r="BA26" t="str">
            <v>TBD</v>
          </cell>
          <cell r="BB26" t="str">
            <v>TBD</v>
          </cell>
          <cell r="BC26" t="str">
            <v>TBD</v>
          </cell>
          <cell r="BD26" t="str">
            <v>TBD</v>
          </cell>
          <cell r="BE26" t="str">
            <v>TBD</v>
          </cell>
          <cell r="BF26" t="str">
            <v>TBD</v>
          </cell>
          <cell r="BG26" t="str">
            <v>TBD</v>
          </cell>
          <cell r="BH26" t="str">
            <v>TBD</v>
          </cell>
          <cell r="BI26" t="str">
            <v>TBD</v>
          </cell>
          <cell r="BJ26" t="str">
            <v>TBD</v>
          </cell>
          <cell r="BK26" t="str">
            <v>TBD</v>
          </cell>
          <cell r="BL26" t="str">
            <v>TBD</v>
          </cell>
          <cell r="BM26" t="str">
            <v>TBD</v>
          </cell>
          <cell r="BN26" t="str">
            <v>TBD</v>
          </cell>
          <cell r="BO26" t="str">
            <v>TBD</v>
          </cell>
          <cell r="BP26" t="str">
            <v>TBD</v>
          </cell>
          <cell r="BQ26" t="str">
            <v>TBD</v>
          </cell>
          <cell r="BR26" t="str">
            <v>TBD</v>
          </cell>
          <cell r="BS26" t="str">
            <v>Extra-Heavy</v>
          </cell>
          <cell r="BT26" t="str">
            <v>Extra-Heavy</v>
          </cell>
          <cell r="BU26" t="str">
            <v>Extra-Heavy</v>
          </cell>
          <cell r="BV26" t="str">
            <v>Extra-Heavy</v>
          </cell>
          <cell r="BW26" t="str">
            <v>Extra-Heavy</v>
          </cell>
          <cell r="BX26" t="str">
            <v>Extra-Heavy</v>
          </cell>
          <cell r="BY26" t="str">
            <v>Extra-Heavy</v>
          </cell>
          <cell r="BZ26" t="str">
            <v>TBD</v>
          </cell>
          <cell r="CA26" t="str">
            <v>TBD</v>
          </cell>
          <cell r="CB26" t="str">
            <v>TBD</v>
          </cell>
          <cell r="CC26" t="str">
            <v>TBD</v>
          </cell>
          <cell r="CD26" t="str">
            <v>TBD</v>
          </cell>
        </row>
        <row r="28">
          <cell r="G28">
            <v>501.8669190691578</v>
          </cell>
          <cell r="H28">
            <v>516.38638734870574</v>
          </cell>
          <cell r="I28">
            <v>507.95028985433066</v>
          </cell>
          <cell r="J28">
            <v>503.05844766801346</v>
          </cell>
          <cell r="K28">
            <v>468.19180540388601</v>
          </cell>
          <cell r="L28">
            <v>493.80812921555429</v>
          </cell>
          <cell r="M28">
            <v>597.88194592460104</v>
          </cell>
          <cell r="N28">
            <v>559.80852363753843</v>
          </cell>
          <cell r="O28">
            <v>534.25366981340198</v>
          </cell>
          <cell r="P28">
            <v>489.78619432481429</v>
          </cell>
          <cell r="Q28">
            <v>619.23762688293607</v>
          </cell>
          <cell r="R28">
            <v>515.00274628189004</v>
          </cell>
          <cell r="S28">
            <v>595.31585438849152</v>
          </cell>
          <cell r="T28">
            <v>509.78398894698478</v>
          </cell>
          <cell r="U28">
            <v>511.82854173607365</v>
          </cell>
          <cell r="V28">
            <v>536.05421008136193</v>
          </cell>
          <cell r="W28">
            <v>722.20934764437834</v>
          </cell>
          <cell r="X28">
            <v>711.91802509557442</v>
          </cell>
          <cell r="Y28">
            <v>521.08691998994266</v>
          </cell>
          <cell r="Z28">
            <v>557.90898878351754</v>
          </cell>
          <cell r="AA28">
            <v>538.38045073096657</v>
          </cell>
          <cell r="AB28">
            <v>535.11611416610572</v>
          </cell>
          <cell r="AC28">
            <v>597.75838841575444</v>
          </cell>
          <cell r="AD28">
            <v>538.01472065517453</v>
          </cell>
          <cell r="AE28">
            <v>468.06445852899913</v>
          </cell>
          <cell r="AF28">
            <v>515.21176817630737</v>
          </cell>
          <cell r="AG28">
            <v>506.89520907176961</v>
          </cell>
          <cell r="AH28">
            <v>521.5851948212221</v>
          </cell>
          <cell r="AI28">
            <v>496.01471129489414</v>
          </cell>
          <cell r="AJ28">
            <v>507.15964400106213</v>
          </cell>
          <cell r="AK28">
            <v>473.29449535834567</v>
          </cell>
          <cell r="AL28">
            <v>506.4717686675915</v>
          </cell>
          <cell r="AM28">
            <v>615.56839648681535</v>
          </cell>
          <cell r="AN28">
            <v>655.65147327433488</v>
          </cell>
          <cell r="AO28">
            <v>641.87221208316998</v>
          </cell>
          <cell r="AP28">
            <v>539.82059622281861</v>
          </cell>
          <cell r="AQ28">
            <v>484.99777149979832</v>
          </cell>
          <cell r="AR28">
            <v>490.64573510425964</v>
          </cell>
          <cell r="AS28">
            <v>524.66470471018545</v>
          </cell>
          <cell r="AT28">
            <v>523.18107131490603</v>
          </cell>
          <cell r="AU28">
            <v>504.58968476024836</v>
          </cell>
          <cell r="AV28">
            <v>502.46340361438786</v>
          </cell>
          <cell r="AW28">
            <v>495.50569900363519</v>
          </cell>
          <cell r="AX28">
            <v>498.42473130853591</v>
          </cell>
          <cell r="AY28">
            <v>506.56752663622001</v>
          </cell>
          <cell r="AZ28">
            <v>529.92588478850109</v>
          </cell>
          <cell r="BA28">
            <v>485.43806526067169</v>
          </cell>
          <cell r="BB28">
            <v>568.41505144152325</v>
          </cell>
          <cell r="BC28">
            <v>537.12343390980527</v>
          </cell>
          <cell r="BD28">
            <v>473.47291418854428</v>
          </cell>
          <cell r="BE28">
            <v>481.42561121274287</v>
          </cell>
          <cell r="BF28">
            <v>461.09207586162381</v>
          </cell>
          <cell r="BG28">
            <v>593.33461203219258</v>
          </cell>
          <cell r="BH28">
            <v>512.40270298246071</v>
          </cell>
          <cell r="BI28">
            <v>590.11146768282083</v>
          </cell>
          <cell r="BJ28">
            <v>512.46917021122204</v>
          </cell>
          <cell r="BK28">
            <v>734.95540108239686</v>
          </cell>
          <cell r="BL28">
            <v>516.21274389813277</v>
          </cell>
          <cell r="BM28">
            <v>469.56295792299608</v>
          </cell>
          <cell r="BN28">
            <v>700.48795278370221</v>
          </cell>
          <cell r="BO28">
            <v>509.66322994787686</v>
          </cell>
          <cell r="BP28">
            <v>523.52640452880394</v>
          </cell>
          <cell r="BQ28">
            <v>495.8981505995647</v>
          </cell>
          <cell r="BR28">
            <v>634.88350872940293</v>
          </cell>
          <cell r="BS28">
            <v>746.04712001098676</v>
          </cell>
          <cell r="BT28">
            <v>877.55474793991903</v>
          </cell>
          <cell r="BU28">
            <v>745.51030814892908</v>
          </cell>
          <cell r="BV28">
            <v>652.89367359128119</v>
          </cell>
          <cell r="BW28">
            <v>857.80820610500314</v>
          </cell>
          <cell r="BX28">
            <v>754.31978230713003</v>
          </cell>
          <cell r="BY28">
            <v>776.34043409220089</v>
          </cell>
          <cell r="BZ28">
            <v>531.18176247159067</v>
          </cell>
          <cell r="CA28">
            <v>515.4877935756881</v>
          </cell>
          <cell r="CB28">
            <v>528.97615084153301</v>
          </cell>
          <cell r="CC28">
            <v>611.77465004871658</v>
          </cell>
          <cell r="CD28" t="e">
            <v>#N/A</v>
          </cell>
        </row>
        <row r="424">
          <cell r="G424">
            <v>0</v>
          </cell>
          <cell r="H424">
            <v>0</v>
          </cell>
          <cell r="I424">
            <v>0</v>
          </cell>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cell r="AD424">
            <v>0</v>
          </cell>
          <cell r="AE424">
            <v>0</v>
          </cell>
          <cell r="AF424">
            <v>0</v>
          </cell>
          <cell r="AG424">
            <v>0</v>
          </cell>
          <cell r="AH424">
            <v>0</v>
          </cell>
          <cell r="AI424">
            <v>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0</v>
          </cell>
          <cell r="BH424">
            <v>0</v>
          </cell>
          <cell r="BI424">
            <v>0</v>
          </cell>
          <cell r="BJ424">
            <v>0</v>
          </cell>
          <cell r="BK424">
            <v>0</v>
          </cell>
          <cell r="BL424">
            <v>0</v>
          </cell>
          <cell r="BM424">
            <v>0</v>
          </cell>
          <cell r="BN424">
            <v>0</v>
          </cell>
          <cell r="BO424">
            <v>0</v>
          </cell>
          <cell r="BP424">
            <v>0</v>
          </cell>
          <cell r="BQ424">
            <v>0</v>
          </cell>
          <cell r="BR424">
            <v>0</v>
          </cell>
          <cell r="BS424">
            <v>0</v>
          </cell>
          <cell r="BT424">
            <v>0</v>
          </cell>
          <cell r="BU424">
            <v>0</v>
          </cell>
          <cell r="BV424">
            <v>0</v>
          </cell>
          <cell r="BW424">
            <v>0</v>
          </cell>
          <cell r="BX424">
            <v>0</v>
          </cell>
          <cell r="BY424">
            <v>0</v>
          </cell>
          <cell r="BZ424">
            <v>0</v>
          </cell>
          <cell r="CA424">
            <v>0</v>
          </cell>
          <cell r="CB424">
            <v>0</v>
          </cell>
          <cell r="CC424">
            <v>0</v>
          </cell>
          <cell r="CD424" t="e">
            <v>#DIV/0!</v>
          </cell>
        </row>
        <row r="425">
          <cell r="G425">
            <v>2.3688915348118518</v>
          </cell>
          <cell r="H425">
            <v>0.75397400025666661</v>
          </cell>
          <cell r="I425">
            <v>0.32887851974421894</v>
          </cell>
          <cell r="J425">
            <v>0.64146191896480109</v>
          </cell>
          <cell r="K425">
            <v>1.041634702782841</v>
          </cell>
          <cell r="L425">
            <v>0.91905420057444631</v>
          </cell>
          <cell r="M425">
            <v>0.58080132893983194</v>
          </cell>
          <cell r="N425">
            <v>7.6374348817638964</v>
          </cell>
          <cell r="O425">
            <v>20.234969799739012</v>
          </cell>
          <cell r="P425">
            <v>1.1275321703248993</v>
          </cell>
          <cell r="Q425">
            <v>1.2467771152995786</v>
          </cell>
          <cell r="R425">
            <v>1.1721923404639329</v>
          </cell>
          <cell r="S425">
            <v>0.8089363916926402</v>
          </cell>
          <cell r="T425">
            <v>7.842848839500796</v>
          </cell>
          <cell r="U425">
            <v>9.7303480770721702</v>
          </cell>
          <cell r="V425">
            <v>15.117289532098363</v>
          </cell>
          <cell r="W425">
            <v>39.636370697110003</v>
          </cell>
          <cell r="X425">
            <v>0.23147546995038545</v>
          </cell>
          <cell r="Y425">
            <v>0.86483927826035689</v>
          </cell>
          <cell r="Z425">
            <v>20.317380492624569</v>
          </cell>
          <cell r="AA425">
            <v>8.0407397669628935</v>
          </cell>
          <cell r="AB425">
            <v>21.146419290867502</v>
          </cell>
          <cell r="AC425">
            <v>1.9506055775648801</v>
          </cell>
          <cell r="AD425">
            <v>7.1793569995737467</v>
          </cell>
          <cell r="AE425">
            <v>1.6130836766910428</v>
          </cell>
          <cell r="AF425">
            <v>0.97140244577774981</v>
          </cell>
          <cell r="AG425">
            <v>1.1490820755220357</v>
          </cell>
          <cell r="AH425">
            <v>7.4132675243301849</v>
          </cell>
          <cell r="AI425">
            <v>2.6657204926936648</v>
          </cell>
          <cell r="AJ425">
            <v>0.76229890282538293</v>
          </cell>
          <cell r="AK425">
            <v>2.040740716823684</v>
          </cell>
          <cell r="AL425">
            <v>0.77138195966507861</v>
          </cell>
          <cell r="AM425">
            <v>14.877927268673464</v>
          </cell>
          <cell r="AN425">
            <v>1.332303868084159</v>
          </cell>
          <cell r="AO425">
            <v>13.599051974505608</v>
          </cell>
          <cell r="AP425">
            <v>1.9404086828656031</v>
          </cell>
          <cell r="AQ425">
            <v>1.1094302420463984</v>
          </cell>
          <cell r="AR425">
            <v>1.5091424550724446</v>
          </cell>
          <cell r="AS425">
            <v>7.0775263792358807</v>
          </cell>
          <cell r="AT425">
            <v>1.2541555062138623</v>
          </cell>
          <cell r="AU425">
            <v>7.52393412566183</v>
          </cell>
          <cell r="AV425">
            <v>7.516118789747793</v>
          </cell>
          <cell r="AW425">
            <v>1.1623421617428935</v>
          </cell>
          <cell r="AX425">
            <v>2.3039265794685431</v>
          </cell>
          <cell r="AY425">
            <v>1.0492695265460938</v>
          </cell>
          <cell r="AZ425">
            <v>1.3658065342523245</v>
          </cell>
          <cell r="BA425">
            <v>1.2882403429441369</v>
          </cell>
          <cell r="BB425">
            <v>1.2856011261296978</v>
          </cell>
          <cell r="BC425">
            <v>4.1668140160122915</v>
          </cell>
          <cell r="BD425">
            <v>4.1668140160122924</v>
          </cell>
          <cell r="BE425">
            <v>7.7506999568078569</v>
          </cell>
          <cell r="BF425">
            <v>7.7506999568078605</v>
          </cell>
          <cell r="BG425">
            <v>7.7506999568078543</v>
          </cell>
          <cell r="BH425">
            <v>7.1694435231055857</v>
          </cell>
          <cell r="BI425">
            <v>1.9336107530660862</v>
          </cell>
          <cell r="BJ425">
            <v>3.7234749598544918</v>
          </cell>
          <cell r="BK425">
            <v>2.2024709154870878</v>
          </cell>
          <cell r="BL425">
            <v>19.374350570916452</v>
          </cell>
          <cell r="BM425">
            <v>19.647268306329721</v>
          </cell>
          <cell r="BN425">
            <v>2.2027195176457921</v>
          </cell>
          <cell r="BO425">
            <v>3.7186357555904279</v>
          </cell>
          <cell r="BP425">
            <v>7.6303902693173642</v>
          </cell>
          <cell r="BQ425">
            <v>7.7617483087542833</v>
          </cell>
          <cell r="BR425">
            <v>0.89149456155338058</v>
          </cell>
          <cell r="BS425">
            <v>41.716693335232051</v>
          </cell>
          <cell r="BT425">
            <v>22.02717331459861</v>
          </cell>
          <cell r="BU425">
            <v>21.637057934752324</v>
          </cell>
          <cell r="BV425">
            <v>21.760465767635548</v>
          </cell>
          <cell r="BW425">
            <v>18.474779017508439</v>
          </cell>
          <cell r="BX425">
            <v>18.474779017508439</v>
          </cell>
          <cell r="BY425">
            <v>18.474779017508439</v>
          </cell>
          <cell r="BZ425">
            <v>0.63931528229058954</v>
          </cell>
          <cell r="CA425">
            <v>0.5568087318890661</v>
          </cell>
          <cell r="CB425">
            <v>3.5562441674118643</v>
          </cell>
          <cell r="CC425">
            <v>0.74867202268619293</v>
          </cell>
          <cell r="CD425" t="e">
            <v>#DIV/0!</v>
          </cell>
        </row>
        <row r="426">
          <cell r="G426">
            <v>7.8971013988764707</v>
          </cell>
          <cell r="H426">
            <v>7.5413116991258322</v>
          </cell>
          <cell r="I426">
            <v>0.51182995985574231</v>
          </cell>
          <cell r="J426">
            <v>3.179134407392969</v>
          </cell>
          <cell r="K426">
            <v>2.1183524522608064</v>
          </cell>
          <cell r="L426">
            <v>5.501362277293369</v>
          </cell>
          <cell r="M426">
            <v>3.7578357069249924</v>
          </cell>
          <cell r="N426">
            <v>6.7458570794274237</v>
          </cell>
          <cell r="O426">
            <v>4.6424023885214316</v>
          </cell>
          <cell r="P426">
            <v>0.80462185813585696</v>
          </cell>
          <cell r="Q426">
            <v>8.6315417870122211</v>
          </cell>
          <cell r="R426">
            <v>8.6572017077460792</v>
          </cell>
          <cell r="S426">
            <v>3.3927266325801688</v>
          </cell>
          <cell r="T426">
            <v>1.0335824027997185</v>
          </cell>
          <cell r="U426">
            <v>8.2184470608176987</v>
          </cell>
          <cell r="V426">
            <v>2.09542293858736</v>
          </cell>
          <cell r="W426">
            <v>190.18198116161449</v>
          </cell>
          <cell r="X426">
            <v>181.86621661486686</v>
          </cell>
          <cell r="Y426">
            <v>0.65709570718372978</v>
          </cell>
          <cell r="Z426">
            <v>17.655362716557931</v>
          </cell>
          <cell r="AA426">
            <v>4.398779207576756</v>
          </cell>
          <cell r="AB426">
            <v>0.22568591069996366</v>
          </cell>
          <cell r="AC426">
            <v>2.5301935956189743</v>
          </cell>
          <cell r="AD426">
            <v>2.0378308921240675</v>
          </cell>
          <cell r="AE426">
            <v>0.26398208984738208</v>
          </cell>
          <cell r="AF426">
            <v>0.49492704739488708</v>
          </cell>
          <cell r="AG426">
            <v>4.5697180432122195</v>
          </cell>
          <cell r="AH426">
            <v>13.585435221761534</v>
          </cell>
          <cell r="AI426">
            <v>11.012996225640139</v>
          </cell>
          <cell r="AJ426">
            <v>6.0002708357519658</v>
          </cell>
          <cell r="AK426">
            <v>9.8695769516771996</v>
          </cell>
          <cell r="AL426">
            <v>7.865042027029065E-2</v>
          </cell>
          <cell r="AM426">
            <v>0</v>
          </cell>
          <cell r="AN426">
            <v>2.0516021055286759</v>
          </cell>
          <cell r="AO426">
            <v>6.9592345480432867</v>
          </cell>
          <cell r="AP426">
            <v>7.3797118116785319</v>
          </cell>
          <cell r="AQ426">
            <v>0.99084433137283223</v>
          </cell>
          <cell r="AR426">
            <v>0</v>
          </cell>
          <cell r="AS426">
            <v>33.879591458881528</v>
          </cell>
          <cell r="AT426">
            <v>9.0917238923592762</v>
          </cell>
          <cell r="AU426">
            <v>3.1060545816539422</v>
          </cell>
          <cell r="AV426">
            <v>9.5821471635142288</v>
          </cell>
          <cell r="AW426">
            <v>0.86836688192614853</v>
          </cell>
          <cell r="AX426">
            <v>0</v>
          </cell>
          <cell r="AY426">
            <v>4.0643145576741713</v>
          </cell>
          <cell r="AZ426">
            <v>6.623995951751974</v>
          </cell>
          <cell r="BA426">
            <v>0</v>
          </cell>
          <cell r="BB426">
            <v>60.492846992149275</v>
          </cell>
          <cell r="BC426">
            <v>2.1029451651292814</v>
          </cell>
          <cell r="BD426">
            <v>2.0852919256005853</v>
          </cell>
          <cell r="BE426">
            <v>1.1588122628734574</v>
          </cell>
          <cell r="BF426">
            <v>1.1627463814091616</v>
          </cell>
          <cell r="BG426">
            <v>1.0527138590853902</v>
          </cell>
          <cell r="BH426">
            <v>21.262015102067942</v>
          </cell>
          <cell r="BI426">
            <v>96.075967656737731</v>
          </cell>
          <cell r="BJ426">
            <v>8.8030314892318771</v>
          </cell>
          <cell r="BK426">
            <v>173.69227630985196</v>
          </cell>
          <cell r="BL426">
            <v>20.014783978346156</v>
          </cell>
          <cell r="BM426">
            <v>8.6106742983072522</v>
          </cell>
          <cell r="BN426">
            <v>78.395372961319268</v>
          </cell>
          <cell r="BO426">
            <v>6.2710945602898098</v>
          </cell>
          <cell r="BP426">
            <v>39.293657381703213</v>
          </cell>
          <cell r="BQ426">
            <v>2.0832268883502514</v>
          </cell>
          <cell r="BR426">
            <v>29.840660908487184</v>
          </cell>
          <cell r="BS426">
            <v>0.45888216244920932</v>
          </cell>
          <cell r="BT426">
            <v>56.074209076593029</v>
          </cell>
          <cell r="BU426">
            <v>9.5471136099709213</v>
          </cell>
          <cell r="BV426">
            <v>54.745853887429703</v>
          </cell>
          <cell r="BW426">
            <v>38.001910750785292</v>
          </cell>
          <cell r="BX426">
            <v>37.09175476414503</v>
          </cell>
          <cell r="BY426">
            <v>37.22770499541253</v>
          </cell>
          <cell r="BZ426">
            <v>22.179726993226247</v>
          </cell>
          <cell r="CA426">
            <v>0</v>
          </cell>
          <cell r="CB426">
            <v>9.7093950251877086</v>
          </cell>
          <cell r="CC426">
            <v>26.392473070609867</v>
          </cell>
          <cell r="CD426" t="e">
            <v>#DIV/0!</v>
          </cell>
        </row>
        <row r="427">
          <cell r="G427">
            <v>79.617576141378748</v>
          </cell>
          <cell r="H427">
            <v>5.8102978537414405</v>
          </cell>
          <cell r="I427">
            <v>4.1738899921400332</v>
          </cell>
          <cell r="J427">
            <v>0.36627176853564941</v>
          </cell>
          <cell r="K427">
            <v>8.1674510173406922</v>
          </cell>
          <cell r="L427">
            <v>5.9330342800409186</v>
          </cell>
          <cell r="M427">
            <v>4.1482510315695489</v>
          </cell>
          <cell r="N427">
            <v>6.907287246598778</v>
          </cell>
          <cell r="O427">
            <v>7.6537450900923893</v>
          </cell>
          <cell r="P427">
            <v>0.87400494563961983</v>
          </cell>
          <cell r="Q427">
            <v>21.434490328202013</v>
          </cell>
          <cell r="R427">
            <v>5.2634116151351256</v>
          </cell>
          <cell r="S427">
            <v>1.1742150095106449</v>
          </cell>
          <cell r="T427">
            <v>4.1909562528799828E-2</v>
          </cell>
          <cell r="U427">
            <v>7.0331012146300989</v>
          </cell>
          <cell r="V427">
            <v>4.3948788534186622</v>
          </cell>
          <cell r="W427">
            <v>4.3202515838214259E-2</v>
          </cell>
          <cell r="X427">
            <v>5.6981809819277194</v>
          </cell>
          <cell r="Y427">
            <v>4.3991539172217164</v>
          </cell>
          <cell r="Z427">
            <v>5.4177839346693997</v>
          </cell>
          <cell r="AA427">
            <v>3.2281241884394598</v>
          </cell>
          <cell r="AB427">
            <v>3.7429159410271309</v>
          </cell>
          <cell r="AC427">
            <v>2.602854056443253</v>
          </cell>
          <cell r="AD427">
            <v>4.9810546379981693</v>
          </cell>
          <cell r="AE427">
            <v>2.0897659891400533</v>
          </cell>
          <cell r="AF427">
            <v>1.2580917128500637</v>
          </cell>
          <cell r="AG427">
            <v>4.3969254909263533</v>
          </cell>
          <cell r="AH427">
            <v>12.172371428930015</v>
          </cell>
          <cell r="AI427">
            <v>5.9942398673663675</v>
          </cell>
          <cell r="AJ427">
            <v>3.9139268799808771</v>
          </cell>
          <cell r="AK427">
            <v>7.2306831533680347</v>
          </cell>
          <cell r="AL427">
            <v>4.9535447394523615</v>
          </cell>
          <cell r="AM427">
            <v>55.94984807238778</v>
          </cell>
          <cell r="AN427">
            <v>2.6028537561444454</v>
          </cell>
          <cell r="AO427">
            <v>52.625758281969595</v>
          </cell>
          <cell r="AP427">
            <v>4.0936985044272038</v>
          </cell>
          <cell r="AQ427">
            <v>4.7627533932885306</v>
          </cell>
          <cell r="AR427">
            <v>16.758833989966742</v>
          </cell>
          <cell r="AS427">
            <v>8.5520020037639082</v>
          </cell>
          <cell r="AT427">
            <v>5.5940829340046596</v>
          </cell>
          <cell r="AU427">
            <v>4.9497975006277929E-2</v>
          </cell>
          <cell r="AV427">
            <v>1.229249304060301</v>
          </cell>
          <cell r="AW427">
            <v>3.9716436186062438</v>
          </cell>
          <cell r="AX427">
            <v>0.5577564715736647</v>
          </cell>
          <cell r="AY427">
            <v>5.9293439562732635</v>
          </cell>
          <cell r="AZ427">
            <v>5.07209797946531</v>
          </cell>
          <cell r="BA427">
            <v>5.8576154242092624</v>
          </cell>
          <cell r="BB427">
            <v>9.994152277929631</v>
          </cell>
          <cell r="BC427">
            <v>2.3175265015313182</v>
          </cell>
          <cell r="BD427">
            <v>3.1438439887824385</v>
          </cell>
          <cell r="BE427">
            <v>4.9927453962611432</v>
          </cell>
          <cell r="BF427">
            <v>7.5451736391507653</v>
          </cell>
          <cell r="BG427">
            <v>14.743889538117559</v>
          </cell>
          <cell r="BH427">
            <v>0.83499924839380835</v>
          </cell>
          <cell r="BI427">
            <v>5.9697250710860468</v>
          </cell>
          <cell r="BJ427">
            <v>8.1178041771796199</v>
          </cell>
          <cell r="BK427">
            <v>0.43656182475947103</v>
          </cell>
          <cell r="BL427">
            <v>0.21377922102857616</v>
          </cell>
          <cell r="BM427">
            <v>13.995163211001868</v>
          </cell>
          <cell r="BN427">
            <v>2.1375010304491444</v>
          </cell>
          <cell r="BO427">
            <v>4.8858392266995168</v>
          </cell>
          <cell r="BP427">
            <v>5.7596244826993459</v>
          </cell>
          <cell r="BQ427">
            <v>1.3182496594389403</v>
          </cell>
          <cell r="BR427">
            <v>0.76800363764869151</v>
          </cell>
          <cell r="BS427">
            <v>1.3735125205390268</v>
          </cell>
          <cell r="BT427">
            <v>1.4196992268057069</v>
          </cell>
          <cell r="BU427">
            <v>1.5130631876582032</v>
          </cell>
          <cell r="BV427">
            <v>0</v>
          </cell>
          <cell r="BW427">
            <v>0</v>
          </cell>
          <cell r="BX427">
            <v>0</v>
          </cell>
          <cell r="BY427">
            <v>0</v>
          </cell>
          <cell r="BZ427">
            <v>0.39638961915958232</v>
          </cell>
          <cell r="CA427">
            <v>28.492800274533202</v>
          </cell>
          <cell r="CB427">
            <v>12.4958145086753</v>
          </cell>
          <cell r="CC427">
            <v>77.088085504278169</v>
          </cell>
          <cell r="CD427" t="e">
            <v>#DIV/0!</v>
          </cell>
        </row>
        <row r="428">
          <cell r="G428">
            <v>0</v>
          </cell>
          <cell r="H428">
            <v>0</v>
          </cell>
          <cell r="I428">
            <v>0</v>
          </cell>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cell r="AO428">
            <v>0</v>
          </cell>
          <cell r="AP428">
            <v>0</v>
          </cell>
          <cell r="AQ428">
            <v>0</v>
          </cell>
          <cell r="AR428">
            <v>0</v>
          </cell>
          <cell r="AS428">
            <v>0</v>
          </cell>
          <cell r="AT428">
            <v>0</v>
          </cell>
          <cell r="AU428">
            <v>0</v>
          </cell>
          <cell r="AV428">
            <v>0</v>
          </cell>
          <cell r="AW428">
            <v>0</v>
          </cell>
          <cell r="AX428">
            <v>0</v>
          </cell>
          <cell r="AY428">
            <v>0</v>
          </cell>
          <cell r="AZ428">
            <v>0</v>
          </cell>
          <cell r="BA428">
            <v>0</v>
          </cell>
          <cell r="BB428">
            <v>0</v>
          </cell>
          <cell r="BC428">
            <v>0</v>
          </cell>
          <cell r="BD428">
            <v>0</v>
          </cell>
          <cell r="BE428">
            <v>0</v>
          </cell>
          <cell r="BF428">
            <v>0</v>
          </cell>
          <cell r="BG428">
            <v>0</v>
          </cell>
          <cell r="BH428">
            <v>0</v>
          </cell>
          <cell r="BI428">
            <v>0</v>
          </cell>
          <cell r="BJ428">
            <v>0</v>
          </cell>
          <cell r="BK428">
            <v>0</v>
          </cell>
          <cell r="BL428">
            <v>0</v>
          </cell>
          <cell r="BM428">
            <v>0</v>
          </cell>
          <cell r="BN428">
            <v>0</v>
          </cell>
          <cell r="BO428">
            <v>0</v>
          </cell>
          <cell r="BP428">
            <v>0</v>
          </cell>
          <cell r="BQ428">
            <v>0</v>
          </cell>
          <cell r="BR428">
            <v>0</v>
          </cell>
          <cell r="BS428">
            <v>108.62491908193468</v>
          </cell>
          <cell r="BT428">
            <v>108.62491908193465</v>
          </cell>
          <cell r="BU428">
            <v>0</v>
          </cell>
          <cell r="BV428">
            <v>0</v>
          </cell>
          <cell r="BW428">
            <v>60.769887070321772</v>
          </cell>
          <cell r="BX428">
            <v>63.858541037039622</v>
          </cell>
          <cell r="BY428">
            <v>97.648260055562986</v>
          </cell>
          <cell r="BZ428">
            <v>0</v>
          </cell>
          <cell r="CA428">
            <v>0</v>
          </cell>
          <cell r="CB428">
            <v>0</v>
          </cell>
          <cell r="CC428">
            <v>0</v>
          </cell>
          <cell r="CD428" t="e">
            <v>#DIV/0!</v>
          </cell>
        </row>
        <row r="429">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cell r="AO429">
            <v>0</v>
          </cell>
          <cell r="AP429">
            <v>0</v>
          </cell>
          <cell r="AQ429">
            <v>0</v>
          </cell>
          <cell r="AR429">
            <v>0</v>
          </cell>
          <cell r="AS429">
            <v>0</v>
          </cell>
          <cell r="AT429">
            <v>0</v>
          </cell>
          <cell r="AU429">
            <v>0</v>
          </cell>
          <cell r="AV429">
            <v>0</v>
          </cell>
          <cell r="AW429">
            <v>0</v>
          </cell>
          <cell r="AX429">
            <v>0</v>
          </cell>
          <cell r="AY429">
            <v>0</v>
          </cell>
          <cell r="AZ429">
            <v>0</v>
          </cell>
          <cell r="BA429">
            <v>0</v>
          </cell>
          <cell r="BB429">
            <v>0</v>
          </cell>
          <cell r="BC429">
            <v>0</v>
          </cell>
          <cell r="BD429">
            <v>0</v>
          </cell>
          <cell r="BE429">
            <v>0</v>
          </cell>
          <cell r="BF429">
            <v>0</v>
          </cell>
          <cell r="BG429">
            <v>0</v>
          </cell>
          <cell r="BH429">
            <v>0</v>
          </cell>
          <cell r="BI429">
            <v>0</v>
          </cell>
          <cell r="BJ429">
            <v>0</v>
          </cell>
          <cell r="BK429">
            <v>0</v>
          </cell>
          <cell r="BL429">
            <v>0</v>
          </cell>
          <cell r="BM429">
            <v>0</v>
          </cell>
          <cell r="BN429">
            <v>0</v>
          </cell>
          <cell r="BO429">
            <v>0</v>
          </cell>
          <cell r="BP429">
            <v>0</v>
          </cell>
          <cell r="BQ429">
            <v>0</v>
          </cell>
          <cell r="BR429">
            <v>0</v>
          </cell>
          <cell r="BS429">
            <v>0</v>
          </cell>
          <cell r="BT429">
            <v>0</v>
          </cell>
          <cell r="BU429">
            <v>0</v>
          </cell>
          <cell r="BV429">
            <v>0</v>
          </cell>
          <cell r="BW429">
            <v>0</v>
          </cell>
          <cell r="BX429">
            <v>0</v>
          </cell>
          <cell r="BY429">
            <v>0</v>
          </cell>
          <cell r="BZ429">
            <v>0</v>
          </cell>
          <cell r="CA429">
            <v>0</v>
          </cell>
          <cell r="CB429">
            <v>0</v>
          </cell>
          <cell r="CC429">
            <v>0</v>
          </cell>
          <cell r="CD429" t="e">
            <v>#DIV/0!</v>
          </cell>
        </row>
        <row r="430">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cell r="AN430">
            <v>0</v>
          </cell>
          <cell r="AO430">
            <v>0</v>
          </cell>
          <cell r="AP430">
            <v>0</v>
          </cell>
          <cell r="AQ430">
            <v>0</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v>0</v>
          </cell>
          <cell r="BF430">
            <v>0</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t="e">
            <v>#DIV/0!</v>
          </cell>
        </row>
        <row r="431">
          <cell r="G431">
            <v>187.47146231559248</v>
          </cell>
          <cell r="H431">
            <v>27.190896455373096</v>
          </cell>
          <cell r="I431">
            <v>21.005560064165181</v>
          </cell>
          <cell r="J431">
            <v>20.751542261113599</v>
          </cell>
          <cell r="K431">
            <v>26.173144897200164</v>
          </cell>
          <cell r="L431">
            <v>21.924879376467445</v>
          </cell>
          <cell r="M431">
            <v>18.46813330368596</v>
          </cell>
          <cell r="N431">
            <v>35.28366660193177</v>
          </cell>
          <cell r="O431">
            <v>36.599785604717283</v>
          </cell>
          <cell r="P431">
            <v>17.29554091054672</v>
          </cell>
          <cell r="Q431">
            <v>56.56672056514099</v>
          </cell>
          <cell r="R431">
            <v>42.396614215503135</v>
          </cell>
          <cell r="S431">
            <v>18.277262105577673</v>
          </cell>
          <cell r="T431">
            <v>21.984230701348775</v>
          </cell>
          <cell r="U431">
            <v>23.653626842656287</v>
          </cell>
          <cell r="V431">
            <v>36.361880747483532</v>
          </cell>
          <cell r="W431">
            <v>18.736102164040748</v>
          </cell>
          <cell r="X431">
            <v>31.193141515465786</v>
          </cell>
          <cell r="Y431">
            <v>37.167315103139181</v>
          </cell>
          <cell r="Z431">
            <v>38.254197833637967</v>
          </cell>
          <cell r="AA431">
            <v>48.246947531976858</v>
          </cell>
          <cell r="AB431">
            <v>42.815719332847408</v>
          </cell>
          <cell r="AC431">
            <v>110.95424800392063</v>
          </cell>
          <cell r="AD431">
            <v>52.220445020956205</v>
          </cell>
          <cell r="AE431">
            <v>19.193089567640957</v>
          </cell>
          <cell r="AF431">
            <v>19.235320916636216</v>
          </cell>
          <cell r="AG431">
            <v>36.5812862313674</v>
          </cell>
          <cell r="AH431">
            <v>35.616693077442747</v>
          </cell>
          <cell r="AI431">
            <v>21.684864175438079</v>
          </cell>
          <cell r="AJ431">
            <v>21.537510008379744</v>
          </cell>
          <cell r="AK431">
            <v>26.746272726073791</v>
          </cell>
          <cell r="AL431">
            <v>19.87007890492524</v>
          </cell>
          <cell r="AM431">
            <v>175.18883060183458</v>
          </cell>
          <cell r="AN431">
            <v>193.96879855130661</v>
          </cell>
          <cell r="AO431">
            <v>189.88624888045118</v>
          </cell>
          <cell r="AP431">
            <v>74.78594617994446</v>
          </cell>
          <cell r="AQ431">
            <v>20.603013978840977</v>
          </cell>
          <cell r="AR431">
            <v>48.490750951611325</v>
          </cell>
          <cell r="AS431">
            <v>32.170837494855377</v>
          </cell>
          <cell r="AT431">
            <v>34.044805043515822</v>
          </cell>
          <cell r="AU431">
            <v>16.42006172065393</v>
          </cell>
          <cell r="AV431">
            <v>19.280744055661398</v>
          </cell>
          <cell r="AW431">
            <v>19.451210010569813</v>
          </cell>
          <cell r="AX431">
            <v>17.688861417661052</v>
          </cell>
          <cell r="AY431">
            <v>22.522797547440582</v>
          </cell>
          <cell r="AZ431">
            <v>26.579327033897595</v>
          </cell>
          <cell r="BA431">
            <v>25.141663441355838</v>
          </cell>
          <cell r="BB431">
            <v>36.75842547323559</v>
          </cell>
          <cell r="BC431">
            <v>77.209404833349609</v>
          </cell>
          <cell r="BD431">
            <v>18.19403162948516</v>
          </cell>
          <cell r="BE431">
            <v>28.364168468989302</v>
          </cell>
          <cell r="BF431">
            <v>32.436766177085751</v>
          </cell>
          <cell r="BG431">
            <v>212.00674908238159</v>
          </cell>
          <cell r="BH431">
            <v>25.661414406596496</v>
          </cell>
          <cell r="BI431">
            <v>21.983628305140595</v>
          </cell>
          <cell r="BJ431">
            <v>25.702074479989292</v>
          </cell>
          <cell r="BK431">
            <v>19.217107553415499</v>
          </cell>
          <cell r="BL431">
            <v>17.432954248531939</v>
          </cell>
          <cell r="BM431">
            <v>31.539276857524175</v>
          </cell>
          <cell r="BN431">
            <v>17.167979493649</v>
          </cell>
          <cell r="BO431">
            <v>24.030439909443775</v>
          </cell>
          <cell r="BP431">
            <v>28.097580319174536</v>
          </cell>
          <cell r="BQ431">
            <v>18.410715062989865</v>
          </cell>
          <cell r="BR431">
            <v>16.507794043163393</v>
          </cell>
          <cell r="BS431">
            <v>14.430271312838249</v>
          </cell>
          <cell r="BT431">
            <v>14.434555620103742</v>
          </cell>
          <cell r="BU431">
            <v>15.133301538119746</v>
          </cell>
          <cell r="BV431">
            <v>5.7961156520594082E-2</v>
          </cell>
          <cell r="BW431">
            <v>30.301837493014538</v>
          </cell>
          <cell r="BX431">
            <v>29.576100332550919</v>
          </cell>
          <cell r="BY431">
            <v>29.684503876836384</v>
          </cell>
          <cell r="BZ431">
            <v>25.103726081657566</v>
          </cell>
          <cell r="CA431">
            <v>75.133085383521035</v>
          </cell>
          <cell r="CB431">
            <v>55.933256738900901</v>
          </cell>
          <cell r="CC431">
            <v>213.17466886621136</v>
          </cell>
          <cell r="CD431" t="e">
            <v>#DIV/0!</v>
          </cell>
        </row>
        <row r="432">
          <cell r="G432">
            <v>0</v>
          </cell>
          <cell r="H432">
            <v>0</v>
          </cell>
          <cell r="I432">
            <v>0</v>
          </cell>
          <cell r="J432">
            <v>0</v>
          </cell>
          <cell r="K432">
            <v>0</v>
          </cell>
          <cell r="L432">
            <v>0</v>
          </cell>
          <cell r="M432">
            <v>0</v>
          </cell>
          <cell r="N432">
            <v>0</v>
          </cell>
          <cell r="O432">
            <v>0</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cell r="AD432">
            <v>0</v>
          </cell>
          <cell r="AE432">
            <v>0</v>
          </cell>
          <cell r="AF432">
            <v>0</v>
          </cell>
          <cell r="AG432">
            <v>0</v>
          </cell>
          <cell r="AH432">
            <v>0</v>
          </cell>
          <cell r="AI432">
            <v>0</v>
          </cell>
          <cell r="AJ432">
            <v>0</v>
          </cell>
          <cell r="AK432">
            <v>0</v>
          </cell>
          <cell r="AL432">
            <v>0</v>
          </cell>
          <cell r="AM432">
            <v>0</v>
          </cell>
          <cell r="AN432">
            <v>0</v>
          </cell>
          <cell r="AO432">
            <v>0</v>
          </cell>
          <cell r="AP432">
            <v>0</v>
          </cell>
          <cell r="AQ432">
            <v>0</v>
          </cell>
          <cell r="AR432">
            <v>0</v>
          </cell>
          <cell r="AS432">
            <v>0</v>
          </cell>
          <cell r="AT432">
            <v>0</v>
          </cell>
          <cell r="AU432">
            <v>0</v>
          </cell>
          <cell r="AV432">
            <v>0</v>
          </cell>
          <cell r="AW432">
            <v>0</v>
          </cell>
          <cell r="AX432">
            <v>0</v>
          </cell>
          <cell r="AY432">
            <v>0</v>
          </cell>
          <cell r="AZ432">
            <v>0</v>
          </cell>
          <cell r="BA432">
            <v>0</v>
          </cell>
          <cell r="BB432">
            <v>0</v>
          </cell>
          <cell r="BC432">
            <v>0</v>
          </cell>
          <cell r="BD432">
            <v>0</v>
          </cell>
          <cell r="BE432">
            <v>0</v>
          </cell>
          <cell r="BF432">
            <v>0</v>
          </cell>
          <cell r="BG432">
            <v>0</v>
          </cell>
          <cell r="BH432">
            <v>0</v>
          </cell>
          <cell r="BI432">
            <v>0</v>
          </cell>
          <cell r="BJ432">
            <v>0</v>
          </cell>
          <cell r="BK432">
            <v>0</v>
          </cell>
          <cell r="BL432">
            <v>0</v>
          </cell>
          <cell r="BM432">
            <v>0</v>
          </cell>
          <cell r="BN432">
            <v>0</v>
          </cell>
          <cell r="BO432">
            <v>0</v>
          </cell>
          <cell r="BP432">
            <v>0</v>
          </cell>
          <cell r="BQ432">
            <v>0</v>
          </cell>
          <cell r="BR432">
            <v>0</v>
          </cell>
          <cell r="BS432">
            <v>0</v>
          </cell>
          <cell r="BT432">
            <v>0</v>
          </cell>
          <cell r="BU432">
            <v>0</v>
          </cell>
          <cell r="BV432">
            <v>0</v>
          </cell>
          <cell r="BW432">
            <v>0</v>
          </cell>
          <cell r="BX432">
            <v>0</v>
          </cell>
          <cell r="BY432">
            <v>0</v>
          </cell>
          <cell r="BZ432">
            <v>0</v>
          </cell>
          <cell r="CA432">
            <v>0</v>
          </cell>
          <cell r="CB432">
            <v>0</v>
          </cell>
          <cell r="CC432">
            <v>0</v>
          </cell>
          <cell r="CD432" t="e">
            <v>#DIV/0!</v>
          </cell>
        </row>
        <row r="433">
          <cell r="G433">
            <v>2.7149619893576733</v>
          </cell>
          <cell r="H433">
            <v>2.8831376320510924</v>
          </cell>
          <cell r="I433">
            <v>2.8831376320510937</v>
          </cell>
          <cell r="J433">
            <v>3.0335872517992253</v>
          </cell>
          <cell r="K433">
            <v>2.7149619893576724</v>
          </cell>
          <cell r="L433">
            <v>2.8439188062846443</v>
          </cell>
          <cell r="M433">
            <v>3.0619488885116866</v>
          </cell>
          <cell r="N433">
            <v>2.9376451526078546</v>
          </cell>
          <cell r="O433">
            <v>2.9376451526078546</v>
          </cell>
          <cell r="P433">
            <v>2.8569917482067928</v>
          </cell>
          <cell r="Q433">
            <v>3.0903105252241465</v>
          </cell>
          <cell r="R433">
            <v>2.7413294484887891</v>
          </cell>
          <cell r="S433">
            <v>3.105599220014458</v>
          </cell>
          <cell r="T433">
            <v>2.9223564578175441</v>
          </cell>
          <cell r="U433">
            <v>2.7280349312798235</v>
          </cell>
          <cell r="V433">
            <v>2.9921526731646155</v>
          </cell>
          <cell r="W433">
            <v>3.0619488885116852</v>
          </cell>
          <cell r="X433">
            <v>2.8569917482067932</v>
          </cell>
          <cell r="Y433">
            <v>2.9637910364521525</v>
          </cell>
          <cell r="Z433">
            <v>2.8569917482067932</v>
          </cell>
          <cell r="AA433">
            <v>2.9092835158953934</v>
          </cell>
          <cell r="AB433">
            <v>3.0335872517992248</v>
          </cell>
          <cell r="AC433">
            <v>2.909283515895392</v>
          </cell>
          <cell r="AD433">
            <v>2.8264143586261716</v>
          </cell>
          <cell r="AE433">
            <v>2.7149619893576733</v>
          </cell>
          <cell r="AF433">
            <v>2.909283515895392</v>
          </cell>
          <cell r="AG433">
            <v>2.9921526731646151</v>
          </cell>
          <cell r="AH433">
            <v>2.8264143586261716</v>
          </cell>
          <cell r="AI433">
            <v>2.8700646901289435</v>
          </cell>
          <cell r="AJ433">
            <v>3.0185201322957305</v>
          </cell>
          <cell r="AK433">
            <v>2.7149619893576733</v>
          </cell>
          <cell r="AL433">
            <v>2.9092835158953929</v>
          </cell>
          <cell r="AM433">
            <v>2.843918806284643</v>
          </cell>
          <cell r="AN433">
            <v>2.8439188062846443</v>
          </cell>
          <cell r="AO433">
            <v>2.8439188062846439</v>
          </cell>
          <cell r="AP433">
            <v>2.8700646901289435</v>
          </cell>
          <cell r="AQ433">
            <v>2.8044784052313778</v>
          </cell>
          <cell r="AR433">
            <v>2.8044784052313778</v>
          </cell>
          <cell r="AS433">
            <v>2.7783325213870782</v>
          </cell>
          <cell r="AT433">
            <v>2.8439188062846439</v>
          </cell>
          <cell r="AU433">
            <v>2.8962105739732431</v>
          </cell>
          <cell r="AV433">
            <v>2.8439188062846439</v>
          </cell>
          <cell r="AW433">
            <v>2.8569917482067928</v>
          </cell>
          <cell r="AX433">
            <v>2.950718094530004</v>
          </cell>
          <cell r="AY433">
            <v>2.8831376320510937</v>
          </cell>
          <cell r="AZ433">
            <v>2.8962105739732431</v>
          </cell>
          <cell r="BA433">
            <v>2.7783325213870782</v>
          </cell>
          <cell r="BB433">
            <v>2.9376451526078537</v>
          </cell>
          <cell r="BC433">
            <v>2.7652595794649284</v>
          </cell>
          <cell r="BD433">
            <v>2.765259579464928</v>
          </cell>
          <cell r="BE433">
            <v>2.7149619893576733</v>
          </cell>
          <cell r="BF433">
            <v>2.7149619893576742</v>
          </cell>
          <cell r="BG433">
            <v>2.7149619893576729</v>
          </cell>
          <cell r="BH433">
            <v>2.8044784052313774</v>
          </cell>
          <cell r="BI433">
            <v>2.8439188062846443</v>
          </cell>
          <cell r="BJ433">
            <v>2.9376451526078546</v>
          </cell>
          <cell r="BK433">
            <v>3.0185201322957305</v>
          </cell>
          <cell r="BL433">
            <v>2.8264143586261712</v>
          </cell>
          <cell r="BM433">
            <v>2.8264143586261716</v>
          </cell>
          <cell r="BN433">
            <v>3.1186721619366087</v>
          </cell>
          <cell r="BO433">
            <v>2.8569917482067932</v>
          </cell>
          <cell r="BP433">
            <v>2.8175513471535272</v>
          </cell>
          <cell r="BQ433">
            <v>2.9092835158953929</v>
          </cell>
          <cell r="BR433">
            <v>3.0619488885116852</v>
          </cell>
          <cell r="BS433">
            <v>3.2186026162906689</v>
          </cell>
          <cell r="BT433">
            <v>3.2186026162906685</v>
          </cell>
          <cell r="BU433">
            <v>3.1623224934393792</v>
          </cell>
          <cell r="BV433">
            <v>3.19068413015184</v>
          </cell>
          <cell r="BW433">
            <v>3.2186026162906689</v>
          </cell>
          <cell r="BX433">
            <v>3.2186026162906689</v>
          </cell>
          <cell r="BY433">
            <v>3.2186026162906689</v>
          </cell>
          <cell r="BZ433">
            <v>2.8439188062846439</v>
          </cell>
          <cell r="CA433">
            <v>2.9092835158953925</v>
          </cell>
          <cell r="CB433">
            <v>2.8264143586261716</v>
          </cell>
          <cell r="CC433">
            <v>2.791405463309228</v>
          </cell>
          <cell r="CD433" t="e">
            <v>#DIV/0!</v>
          </cell>
        </row>
        <row r="434">
          <cell r="G434">
            <v>4.3644047749214661</v>
          </cell>
          <cell r="H434">
            <v>5.2450897484020835</v>
          </cell>
          <cell r="I434">
            <v>5.3754501732359952</v>
          </cell>
          <cell r="J434">
            <v>5.763187562780888</v>
          </cell>
          <cell r="K434">
            <v>8.680982657539337</v>
          </cell>
          <cell r="L434">
            <v>6.7988434706228391</v>
          </cell>
          <cell r="M434">
            <v>4.5348952394900497</v>
          </cell>
          <cell r="N434">
            <v>3.7179055906537575</v>
          </cell>
          <cell r="O434">
            <v>5.4131430676846408</v>
          </cell>
          <cell r="P434">
            <v>1.9563360709117075</v>
          </cell>
          <cell r="Q434">
            <v>8.7479124117996321</v>
          </cell>
          <cell r="R434">
            <v>7.7498548125201348</v>
          </cell>
          <cell r="S434">
            <v>8.7575905874940343</v>
          </cell>
          <cell r="T434">
            <v>2.6483748656182935</v>
          </cell>
          <cell r="U434">
            <v>2.5081116895692928</v>
          </cell>
          <cell r="V434">
            <v>2.8388016430824869</v>
          </cell>
          <cell r="W434">
            <v>10.849633612015408</v>
          </cell>
          <cell r="X434">
            <v>9.8662831335850054</v>
          </cell>
          <cell r="Y434">
            <v>8.1594105922724101</v>
          </cell>
          <cell r="Z434">
            <v>7.9947703137551631</v>
          </cell>
          <cell r="AA434">
            <v>8.8694780029357059</v>
          </cell>
          <cell r="AB434">
            <v>8.4842333654239805</v>
          </cell>
          <cell r="AC434">
            <v>7.8726605636917659</v>
          </cell>
          <cell r="AD434">
            <v>6.7120093689397962</v>
          </cell>
          <cell r="AE434">
            <v>10.324829398004084</v>
          </cell>
          <cell r="AF434">
            <v>7.8564790085591207</v>
          </cell>
          <cell r="AG434">
            <v>8.1410330212087967</v>
          </cell>
          <cell r="AH434">
            <v>5.804681420083468</v>
          </cell>
          <cell r="AI434">
            <v>0.96908338792050641</v>
          </cell>
          <cell r="AJ434">
            <v>0.54861177488766211</v>
          </cell>
          <cell r="AK434">
            <v>4.3283944355205817</v>
          </cell>
          <cell r="AL434">
            <v>4.7304124945472603</v>
          </cell>
          <cell r="AM434">
            <v>4.5791020115475813</v>
          </cell>
          <cell r="AN434">
            <v>4.5883580652815779</v>
          </cell>
          <cell r="AO434">
            <v>4.7119924972999723</v>
          </cell>
          <cell r="AP434">
            <v>4.6441435736740591</v>
          </cell>
          <cell r="AQ434">
            <v>3.7698733056717297</v>
          </cell>
          <cell r="AR434">
            <v>3.2095571102585909</v>
          </cell>
          <cell r="AS434">
            <v>7.4778390208898067</v>
          </cell>
          <cell r="AT434">
            <v>7.7027774130421554</v>
          </cell>
          <cell r="AU434">
            <v>7.4399370003507563</v>
          </cell>
          <cell r="AV434">
            <v>15.490240183258788</v>
          </cell>
          <cell r="AW434">
            <v>8.1861702400337073</v>
          </cell>
          <cell r="AX434">
            <v>8.3466699188277715</v>
          </cell>
          <cell r="AY434">
            <v>7.8233604305447582</v>
          </cell>
          <cell r="AZ434">
            <v>7.6515920478107651</v>
          </cell>
          <cell r="BA434">
            <v>7.6480545700337812</v>
          </cell>
          <cell r="BB434">
            <v>7.3352647970733562</v>
          </cell>
          <cell r="BC434">
            <v>5.4552313406461055</v>
          </cell>
          <cell r="BD434">
            <v>5.4552313406461055</v>
          </cell>
          <cell r="BE434">
            <v>2.1644434950202109</v>
          </cell>
          <cell r="BF434">
            <v>2.1644434950202109</v>
          </cell>
          <cell r="BG434">
            <v>2.1644434950202109</v>
          </cell>
          <cell r="BH434">
            <v>0.54401608791021117</v>
          </cell>
          <cell r="BI434">
            <v>0.86858188277495385</v>
          </cell>
          <cell r="BJ434">
            <v>1.3397529092519487</v>
          </cell>
          <cell r="BK434">
            <v>0.33748390330776562</v>
          </cell>
          <cell r="BL434">
            <v>3.6082234239223299</v>
          </cell>
          <cell r="BM434">
            <v>3.479358301639389</v>
          </cell>
          <cell r="BN434">
            <v>0.44201176755752586</v>
          </cell>
          <cell r="BO434">
            <v>1.2911818068017271</v>
          </cell>
          <cell r="BP434">
            <v>1.2220772828013324</v>
          </cell>
          <cell r="BQ434">
            <v>1.2135663435301793</v>
          </cell>
          <cell r="BR434">
            <v>7.1710657748812329E-2</v>
          </cell>
          <cell r="BS434">
            <v>2.3610425917684119</v>
          </cell>
          <cell r="BT434">
            <v>2.1506291787651328</v>
          </cell>
          <cell r="BU434">
            <v>1.6469640573766675</v>
          </cell>
          <cell r="BV434">
            <v>7.3148712399647291</v>
          </cell>
          <cell r="BW434">
            <v>7.3931410673506317</v>
          </cell>
          <cell r="BX434">
            <v>7.3931410673506317</v>
          </cell>
          <cell r="BY434">
            <v>7.3931410673506317</v>
          </cell>
          <cell r="BZ434">
            <v>3.2673869681010888</v>
          </cell>
          <cell r="CA434">
            <v>6.1865021248880003</v>
          </cell>
          <cell r="CB434">
            <v>7.2028851082993874</v>
          </cell>
          <cell r="CC434">
            <v>3.5619733837462149</v>
          </cell>
          <cell r="CD434" t="e">
            <v>#N/A</v>
          </cell>
        </row>
        <row r="435">
          <cell r="G435">
            <v>-179.61827327966188</v>
          </cell>
          <cell r="H435">
            <v>-5.9972313688204517</v>
          </cell>
          <cell r="I435">
            <v>-2.9069526909961647</v>
          </cell>
          <cell r="J435">
            <v>-0.23970025186279825</v>
          </cell>
          <cell r="K435">
            <v>-11.071394546510591</v>
          </cell>
          <cell r="L435">
            <v>-6.5340776049155735</v>
          </cell>
          <cell r="M435">
            <v>-1.3113313531253721</v>
          </cell>
          <cell r="N435">
            <v>-3.0747676723658954</v>
          </cell>
          <cell r="O435">
            <v>-8.4038059172652186</v>
          </cell>
          <cell r="P435">
            <v>0.41833026069081125</v>
          </cell>
          <cell r="Q435">
            <v>-38.757179490497329</v>
          </cell>
          <cell r="R435">
            <v>-0.4894164071639201</v>
          </cell>
          <cell r="S435">
            <v>1.2842420057658726</v>
          </cell>
          <cell r="T435">
            <v>0.39323436598330735</v>
          </cell>
          <cell r="U435">
            <v>-8.042244377628327</v>
          </cell>
          <cell r="V435">
            <v>-3.2463933466398975</v>
          </cell>
          <cell r="W435">
            <v>-108.61579140823935</v>
          </cell>
          <cell r="X435">
            <v>22.432027268545585</v>
          </cell>
          <cell r="Y435">
            <v>-3.6628143681464644</v>
          </cell>
          <cell r="Z435">
            <v>-3.6810518541360016</v>
          </cell>
          <cell r="AA435">
            <v>-0.3968975329347264</v>
          </cell>
          <cell r="AB435">
            <v>-2.1391691332092919</v>
          </cell>
          <cell r="AC435">
            <v>1.4126435459187545</v>
          </cell>
          <cell r="AD435">
            <v>-4.81534656396604</v>
          </cell>
          <cell r="AE435">
            <v>-0.84256041789416436</v>
          </cell>
          <cell r="AF435">
            <v>-2.6740365359425771</v>
          </cell>
          <cell r="AG435">
            <v>-2.9904478411951687</v>
          </cell>
          <cell r="AH435">
            <v>-19.968426727597318</v>
          </cell>
          <cell r="AI435">
            <v>-5.5311500707425623</v>
          </cell>
          <cell r="AJ435">
            <v>4.6461266735611666</v>
          </cell>
          <cell r="AK435">
            <v>0.59548879667029142</v>
          </cell>
          <cell r="AL435">
            <v>-4.7973160098752592</v>
          </cell>
          <cell r="AM435">
            <v>-119.72763121998396</v>
          </cell>
          <cell r="AN435">
            <v>1.1394534392031896</v>
          </cell>
          <cell r="AO435">
            <v>-110.61039385145548</v>
          </cell>
          <cell r="AP435">
            <v>-1.7590335014941982</v>
          </cell>
          <cell r="AQ435">
            <v>-6.3441368071527267</v>
          </cell>
          <cell r="AR435">
            <v>-31.468359024183265</v>
          </cell>
          <cell r="AS435">
            <v>-8.6664283080839812</v>
          </cell>
          <cell r="AT435">
            <v>-5.0545665402693398</v>
          </cell>
          <cell r="AU435">
            <v>0.79292234540025885</v>
          </cell>
          <cell r="AV435">
            <v>-1.1491196718088379</v>
          </cell>
          <cell r="AW435">
            <v>-2.6966383501912086</v>
          </cell>
          <cell r="AX435">
            <v>-1.0954364715130824</v>
          </cell>
          <cell r="AY435">
            <v>-6.521214340081654</v>
          </cell>
          <cell r="AZ435">
            <v>-1.3185943456815246</v>
          </cell>
          <cell r="BA435">
            <v>-6.9611754561922918</v>
          </cell>
          <cell r="BB435">
            <v>-15.848503920835499</v>
          </cell>
          <cell r="BC435">
            <v>-7.0450504233630431</v>
          </cell>
          <cell r="BD435">
            <v>-12.48886118848197</v>
          </cell>
          <cell r="BE435">
            <v>-6.2670096748152755</v>
          </cell>
          <cell r="BF435">
            <v>-20.48916585843816</v>
          </cell>
          <cell r="BG435">
            <v>-60.568184534925493</v>
          </cell>
          <cell r="BH435">
            <v>2.7281991834111374</v>
          </cell>
          <cell r="BI435">
            <v>6.8862153828432575</v>
          </cell>
          <cell r="BJ435">
            <v>-10.10723741956874</v>
          </cell>
          <cell r="BK435">
            <v>-19.829273015863031</v>
          </cell>
          <cell r="BL435">
            <v>3.46552858510745</v>
          </cell>
          <cell r="BM435">
            <v>-59.811906922086145</v>
          </cell>
          <cell r="BN435">
            <v>-0.78847327413600887</v>
          </cell>
          <cell r="BO435">
            <v>-3.1324248122949396</v>
          </cell>
          <cell r="BP435">
            <v>-1.8412658722939272</v>
          </cell>
          <cell r="BQ435">
            <v>-2.4363108646818423</v>
          </cell>
          <cell r="BR435">
            <v>4.6036633305539008</v>
          </cell>
          <cell r="BS435">
            <v>-0.36033952243755024</v>
          </cell>
          <cell r="BT435">
            <v>12.819373305595613</v>
          </cell>
          <cell r="BU435">
            <v>1.8696672080499228</v>
          </cell>
          <cell r="BV435">
            <v>27.606943332152817</v>
          </cell>
          <cell r="BW435">
            <v>3.6010377240698057</v>
          </cell>
          <cell r="BX435">
            <v>3.7066734017120941</v>
          </cell>
          <cell r="BY435">
            <v>12.853865461494987</v>
          </cell>
          <cell r="BZ435">
            <v>3.0492437707343334</v>
          </cell>
          <cell r="CA435">
            <v>-58.14430869702332</v>
          </cell>
          <cell r="CB435">
            <v>-16.129895002483511</v>
          </cell>
          <cell r="CC435">
            <v>-163.66232678729591</v>
          </cell>
          <cell r="CD435" t="e">
            <v>#DIV/0!</v>
          </cell>
        </row>
        <row r="440">
          <cell r="G440">
            <v>5429.5873443</v>
          </cell>
          <cell r="H440">
            <v>5765.9177772000003</v>
          </cell>
          <cell r="I440">
            <v>5765.9177772000003</v>
          </cell>
          <cell r="J440">
            <v>6066.7983621000003</v>
          </cell>
          <cell r="K440">
            <v>5429.5873443</v>
          </cell>
          <cell r="L440">
            <v>5687.4849885000003</v>
          </cell>
          <cell r="M440">
            <v>6123.5181189000004</v>
          </cell>
          <cell r="N440">
            <v>5874.926059800001</v>
          </cell>
          <cell r="O440">
            <v>5874.926059800001</v>
          </cell>
          <cell r="P440">
            <v>5713.6292513999997</v>
          </cell>
          <cell r="Q440">
            <v>6180.2378756999997</v>
          </cell>
          <cell r="R440">
            <v>5482.3189932000005</v>
          </cell>
          <cell r="S440">
            <v>6210.8133696000004</v>
          </cell>
          <cell r="T440">
            <v>5844.3505659000011</v>
          </cell>
          <cell r="U440">
            <v>5455.7316072000003</v>
          </cell>
          <cell r="V440">
            <v>5983.9343424000008</v>
          </cell>
          <cell r="W440">
            <v>6123.5181189000004</v>
          </cell>
          <cell r="X440">
            <v>5713.6292513999997</v>
          </cell>
          <cell r="Y440">
            <v>5927.2145855999997</v>
          </cell>
          <cell r="Z440">
            <v>5713.6292513999997</v>
          </cell>
          <cell r="AA440">
            <v>5818.2063029999999</v>
          </cell>
          <cell r="AB440">
            <v>6066.7983621000003</v>
          </cell>
          <cell r="AC440">
            <v>5818.2063029999999</v>
          </cell>
          <cell r="AD440">
            <v>5652.4782636</v>
          </cell>
          <cell r="AE440">
            <v>5429.5873443</v>
          </cell>
          <cell r="AF440">
            <v>5818.2063029999999</v>
          </cell>
          <cell r="AG440">
            <v>5983.9343424000008</v>
          </cell>
          <cell r="AH440">
            <v>5652.4782636</v>
          </cell>
          <cell r="AI440">
            <v>5739.7735143000009</v>
          </cell>
          <cell r="AJ440">
            <v>6036.6659913000003</v>
          </cell>
          <cell r="AK440">
            <v>5429.5873443</v>
          </cell>
          <cell r="AL440">
            <v>5818.2063029999999</v>
          </cell>
          <cell r="AM440">
            <v>5687.4849885000003</v>
          </cell>
          <cell r="AN440">
            <v>5687.4849885000003</v>
          </cell>
          <cell r="AO440">
            <v>5687.4849885000003</v>
          </cell>
          <cell r="AP440">
            <v>5739.7735143000009</v>
          </cell>
          <cell r="AQ440">
            <v>5608.6090767000005</v>
          </cell>
          <cell r="AR440">
            <v>5608.6090767000005</v>
          </cell>
          <cell r="AS440">
            <v>5556.3205508999999</v>
          </cell>
          <cell r="AT440">
            <v>5687.4849885000003</v>
          </cell>
          <cell r="AU440">
            <v>5792.0620401000006</v>
          </cell>
          <cell r="AV440">
            <v>5687.4849885000003</v>
          </cell>
          <cell r="AW440">
            <v>5713.6292513999997</v>
          </cell>
          <cell r="AX440">
            <v>5901.0703227000004</v>
          </cell>
          <cell r="AY440">
            <v>5765.9177772000003</v>
          </cell>
          <cell r="AZ440">
            <v>5792.0620401000006</v>
          </cell>
          <cell r="BA440">
            <v>5556.3205508999999</v>
          </cell>
          <cell r="BB440">
            <v>5874.926059800001</v>
          </cell>
          <cell r="BC440">
            <v>5530.1762880000006</v>
          </cell>
          <cell r="BD440">
            <v>5530.1762880000006</v>
          </cell>
          <cell r="BE440">
            <v>5429.5873443</v>
          </cell>
          <cell r="BF440">
            <v>5429.5873443</v>
          </cell>
          <cell r="BG440">
            <v>5429.5873443</v>
          </cell>
          <cell r="BH440">
            <v>5608.6090767000005</v>
          </cell>
          <cell r="BI440">
            <v>5687.4849885000003</v>
          </cell>
          <cell r="BJ440">
            <v>5874.926059800001</v>
          </cell>
          <cell r="BK440">
            <v>6036.6659913000003</v>
          </cell>
          <cell r="BL440">
            <v>5652.4782636</v>
          </cell>
          <cell r="BM440">
            <v>5652.4782636</v>
          </cell>
          <cell r="BN440">
            <v>6236.9576325000007</v>
          </cell>
          <cell r="BO440">
            <v>5713.6292513999997</v>
          </cell>
          <cell r="BP440">
            <v>5634.7533396000008</v>
          </cell>
          <cell r="BQ440">
            <v>5818.2063029999999</v>
          </cell>
          <cell r="BR440">
            <v>6123.5181189000004</v>
          </cell>
          <cell r="BS440">
            <v>6436.8061506000004</v>
          </cell>
          <cell r="BT440">
            <v>6436.8061506000004</v>
          </cell>
          <cell r="BU440">
            <v>6324.2528831999998</v>
          </cell>
          <cell r="BV440">
            <v>6380.9726400000009</v>
          </cell>
          <cell r="BW440">
            <v>6436.8061506000004</v>
          </cell>
          <cell r="BX440">
            <v>6436.8061506000004</v>
          </cell>
          <cell r="BY440">
            <v>6436.8061506000004</v>
          </cell>
          <cell r="BZ440">
            <v>5687.4849885000003</v>
          </cell>
          <cell r="CA440">
            <v>5818.2063029999999</v>
          </cell>
          <cell r="CB440">
            <v>5652.4782636</v>
          </cell>
          <cell r="CC440">
            <v>5582.4648138000002</v>
          </cell>
          <cell r="CD440" t="e">
            <v>#N/A</v>
          </cell>
        </row>
        <row r="1040">
          <cell r="G1040" t="str">
            <v>Hydroskimming Configuration (0)</v>
          </cell>
          <cell r="H1040" t="str">
            <v>Medium Conversion: FCC &amp; GO-HC (3)</v>
          </cell>
          <cell r="I1040" t="str">
            <v>Medium Conversion: FCC &amp; GO-HC (3)</v>
          </cell>
          <cell r="J1040" t="str">
            <v>Medium Conversion: FCC &amp; GO-HC (3)</v>
          </cell>
          <cell r="K1040" t="str">
            <v>Hydroskimming Configuration (0)</v>
          </cell>
          <cell r="L1040" t="str">
            <v>Hydroskimming Configuration (0)</v>
          </cell>
          <cell r="M1040" t="str">
            <v>Deep Conversion: FCC &amp; GO-HC (6)</v>
          </cell>
          <cell r="N1040" t="str">
            <v>Medium Conversion: FCC &amp; GO-HC (3)</v>
          </cell>
          <cell r="O1040" t="str">
            <v>Medium Conversion: FCC &amp; GO-HC (3)</v>
          </cell>
          <cell r="P1040" t="str">
            <v>Medium Conversion: FCC &amp; GO-HC (3)</v>
          </cell>
          <cell r="Q1040" t="str">
            <v>Deep Conversion: FCC &amp; GO-HC (6)</v>
          </cell>
          <cell r="R1040" t="str">
            <v>Hydroskimming Configuration (0)</v>
          </cell>
          <cell r="S1040" t="str">
            <v>Deep Conversion: FCC &amp; GO-HC (6)</v>
          </cell>
          <cell r="T1040" t="str">
            <v>Medium Conversion: FCC &amp; GO-HC (3)</v>
          </cell>
          <cell r="U1040" t="str">
            <v>Medium Conversion: FCC &amp; GO-HC (3)</v>
          </cell>
          <cell r="V1040" t="str">
            <v>Medium Conversion: FCC &amp; GO-HC (3)</v>
          </cell>
          <cell r="W1040" t="str">
            <v>Deep Conversion: FCC &amp; GO-HC (6)</v>
          </cell>
          <cell r="X1040" t="str">
            <v>Hydroskimming Configuration (0)</v>
          </cell>
          <cell r="Y1040" t="str">
            <v>Medium Conversion: FCC &amp; GO-HC (3)</v>
          </cell>
          <cell r="Z1040" t="str">
            <v>Medium Conversion: FCC &amp; GO-HC (3)</v>
          </cell>
          <cell r="AA1040" t="str">
            <v>Medium Conversion: FCC &amp; GO-HC (3)</v>
          </cell>
          <cell r="AB1040" t="str">
            <v>Medium Conversion: FCC &amp; GO-HC (3)</v>
          </cell>
          <cell r="AC1040" t="str">
            <v>Medium Conversion: FCC &amp; GO-HC (3)</v>
          </cell>
          <cell r="AD1040" t="str">
            <v>Medium Conversion: FCC &amp; GO-HC (3)</v>
          </cell>
          <cell r="AE1040" t="str">
            <v>Medium Conversion: FCC &amp; GO-HC (3)</v>
          </cell>
          <cell r="AF1040" t="str">
            <v>Medium Conversion: FCC &amp; GO-HC (3)</v>
          </cell>
          <cell r="AG1040" t="str">
            <v>Medium Conversion: FCC &amp; GO-HC (3)</v>
          </cell>
          <cell r="AH1040" t="str">
            <v>Medium Conversion: FCC &amp; GO-HC (3)</v>
          </cell>
          <cell r="AI1040" t="str">
            <v>Medium Conversion: FCC &amp; GO-HC (3)</v>
          </cell>
          <cell r="AJ1040" t="str">
            <v>Medium Conversion: FCC &amp; GO-HC (3)</v>
          </cell>
          <cell r="AK1040" t="str">
            <v>Hydroskimming Configuration (0)</v>
          </cell>
          <cell r="AL1040" t="str">
            <v>Medium Conversion: FCC &amp; GO-HC (3)</v>
          </cell>
          <cell r="AM1040" t="str">
            <v>Hydroskimming Configuration (0)</v>
          </cell>
          <cell r="AN1040" t="str">
            <v>Hydroskimming Configuration (0)</v>
          </cell>
          <cell r="AO1040" t="str">
            <v>Hydroskimming Configuration (0)</v>
          </cell>
          <cell r="AP1040" t="str">
            <v>Hydroskimming Configuration (0)</v>
          </cell>
          <cell r="AQ1040" t="str">
            <v>Hydroskimming Configuration (0)</v>
          </cell>
          <cell r="AR1040" t="str">
            <v>Hydroskimming Configuration (0)</v>
          </cell>
          <cell r="AS1040" t="str">
            <v>Medium Conversion: FCC &amp; GO-HC (3)</v>
          </cell>
          <cell r="AT1040" t="str">
            <v>Medium Conversion: FCC &amp; GO-HC (3)</v>
          </cell>
          <cell r="AU1040" t="str">
            <v>Medium Conversion: FCC &amp; GO-HC (3)</v>
          </cell>
          <cell r="AV1040" t="str">
            <v>Hydroskimming Configuration (0)</v>
          </cell>
          <cell r="AW1040" t="str">
            <v>Medium Conversion: FCC &amp; GO-HC (3)</v>
          </cell>
          <cell r="AX1040" t="str">
            <v>Medium Conversion: FCC &amp; GO-HC (3)</v>
          </cell>
          <cell r="AY1040" t="str">
            <v>Medium Conversion: FCC &amp; GO-HC (3)</v>
          </cell>
          <cell r="AZ1040" t="str">
            <v>Medium Conversion: FCC &amp; GO-HC (3)</v>
          </cell>
          <cell r="BA1040" t="str">
            <v>Medium Conversion: FCC &amp; GO-HC (3)</v>
          </cell>
          <cell r="BB1040" t="str">
            <v>Medium Conversion: FCC &amp; GO-HC (3)</v>
          </cell>
          <cell r="BC1040" t="str">
            <v>Hydroskimming Configuration (0)</v>
          </cell>
          <cell r="BD1040" t="str">
            <v>Hydroskimming Configuration (0)</v>
          </cell>
          <cell r="BE1040" t="str">
            <v>Hydroskimming Configuration (0)</v>
          </cell>
          <cell r="BF1040" t="str">
            <v>Hydroskimming Configuration (0)</v>
          </cell>
          <cell r="BG1040" t="str">
            <v>Hydroskimming Configuration (0)</v>
          </cell>
          <cell r="BH1040" t="str">
            <v>Hydroskimming Configuration (0)</v>
          </cell>
          <cell r="BI1040" t="str">
            <v>Hydroskimming Configuration (0)</v>
          </cell>
          <cell r="BJ1040" t="str">
            <v>Medium Conversion: FCC &amp; GO-HC (3)</v>
          </cell>
          <cell r="BK1040" t="str">
            <v>Deep Conversion: FCC &amp; GO-HC (6)</v>
          </cell>
          <cell r="BL1040" t="str">
            <v>Hydroskimming Configuration (0)</v>
          </cell>
          <cell r="BM1040" t="str">
            <v>Hydroskimming Configuration (0)</v>
          </cell>
          <cell r="BN1040" t="str">
            <v>Deep Conversion: FCC &amp; GO-HC (6)</v>
          </cell>
          <cell r="BO1040" t="str">
            <v>Medium Conversion: FCC &amp; GO-HC (3)</v>
          </cell>
          <cell r="BP1040" t="str">
            <v>Hydroskimming Configuration (0)</v>
          </cell>
          <cell r="BQ1040" t="str">
            <v>Medium Conversion: FCC &amp; GO-HC (3)</v>
          </cell>
          <cell r="BR1040" t="str">
            <v>Deep Conversion: FCC &amp; GO-HC (6)</v>
          </cell>
          <cell r="BS1040" t="str">
            <v>Medium Conversion: FCC &amp; GO-HC (3)</v>
          </cell>
          <cell r="BT1040" t="str">
            <v>Deep Conversion: FCC &amp; GO-HC (6)</v>
          </cell>
          <cell r="BU1040" t="str">
            <v>Deep Conversion: FCC &amp; GO-HC (6)</v>
          </cell>
          <cell r="BV1040" t="str">
            <v>Deep Conversion: FCC &amp; GO-HC (6)</v>
          </cell>
          <cell r="BW1040" t="str">
            <v>Deep Conversion: FCC &amp; GO-HC (6)</v>
          </cell>
          <cell r="BX1040" t="str">
            <v>Hydroskimming Configuration (0)</v>
          </cell>
          <cell r="BY1040" t="str">
            <v>Medium Conversion: FCC &amp; GO-HC (3)</v>
          </cell>
          <cell r="BZ1040" t="str">
            <v>Medium Conversion: FCC &amp; GO-HC (3)</v>
          </cell>
          <cell r="CA1040" t="str">
            <v>Hydroskimming Configuration (0)</v>
          </cell>
          <cell r="CB1040" t="str">
            <v>Hydroskimming Configuration (0)</v>
          </cell>
          <cell r="CC1040" t="str">
            <v>Medium Conversion: FCC &amp; GO-HC (3)</v>
          </cell>
          <cell r="CD1040"/>
        </row>
        <row r="1091">
          <cell r="G1091">
            <v>3.8527052049606443</v>
          </cell>
          <cell r="H1091">
            <v>4.2545509574673126</v>
          </cell>
          <cell r="I1091">
            <v>4.1520029690982119</v>
          </cell>
          <cell r="J1091">
            <v>4.0085529011959888</v>
          </cell>
          <cell r="K1091">
            <v>2.7176591897314988</v>
          </cell>
          <cell r="L1091">
            <v>2.5319863452364504</v>
          </cell>
          <cell r="M1091">
            <v>10.977186367207111</v>
          </cell>
          <cell r="N1091">
            <v>6.4766791213177157</v>
          </cell>
          <cell r="O1091">
            <v>4.8343497686844019</v>
          </cell>
          <cell r="P1091">
            <v>3.7967305267110394</v>
          </cell>
          <cell r="Q1091">
            <v>7.8441679871182872</v>
          </cell>
          <cell r="R1091">
            <v>2.2666774672278378</v>
          </cell>
          <cell r="S1091">
            <v>7.825551972371537</v>
          </cell>
          <cell r="T1091">
            <v>4.4594339822799638</v>
          </cell>
          <cell r="U1091">
            <v>4.97955771952756</v>
          </cell>
          <cell r="V1091">
            <v>4.4288417019764283</v>
          </cell>
          <cell r="W1091">
            <v>10.969454008538436</v>
          </cell>
          <cell r="X1091">
            <v>1.6119118326870066</v>
          </cell>
          <cell r="Y1091">
            <v>3.9996748601653</v>
          </cell>
          <cell r="Z1091">
            <v>4.3167545825883646</v>
          </cell>
          <cell r="AA1091">
            <v>4.2861154982667848</v>
          </cell>
          <cell r="AB1091">
            <v>4.5784177295255324</v>
          </cell>
          <cell r="AC1091">
            <v>4.5483603896276676</v>
          </cell>
          <cell r="AD1091">
            <v>5.5830038176468664</v>
          </cell>
          <cell r="AE1091">
            <v>5.7593333540746876</v>
          </cell>
          <cell r="AF1091">
            <v>5.822789166351753</v>
          </cell>
          <cell r="AG1091">
            <v>3.6832942182919211</v>
          </cell>
          <cell r="AH1091">
            <v>5.1369870152562918</v>
          </cell>
          <cell r="AI1091">
            <v>4.2504526430326433</v>
          </cell>
          <cell r="AJ1091">
            <v>3.5703474326020412</v>
          </cell>
          <cell r="AK1091">
            <v>2.5472128813014367</v>
          </cell>
          <cell r="AL1091">
            <v>3.0519802024895704</v>
          </cell>
          <cell r="AM1091">
            <v>3.5426001457127607</v>
          </cell>
          <cell r="AN1091">
            <v>2.0121875222683139</v>
          </cell>
          <cell r="AO1091">
            <v>3.5426001457127607</v>
          </cell>
          <cell r="AP1091">
            <v>2.9606027143663023</v>
          </cell>
          <cell r="AQ1091">
            <v>3.0487946666038108</v>
          </cell>
          <cell r="AR1091">
            <v>3.3838475238213461</v>
          </cell>
          <cell r="AS1091">
            <v>4.6834143718635834</v>
          </cell>
          <cell r="AT1091">
            <v>5.113499690287254</v>
          </cell>
          <cell r="AU1091">
            <v>4.2945313817312201</v>
          </cell>
          <cell r="AV1091">
            <v>2.8706310894980063</v>
          </cell>
          <cell r="AW1091">
            <v>4.4714378590072341</v>
          </cell>
          <cell r="AX1091">
            <v>3.8824425299191403</v>
          </cell>
          <cell r="AY1091">
            <v>4.3175264093858017</v>
          </cell>
          <cell r="AZ1091">
            <v>6.6908261980540402</v>
          </cell>
          <cell r="BA1091">
            <v>4.7842663745420904</v>
          </cell>
          <cell r="BB1091">
            <v>4.0314761318835908</v>
          </cell>
          <cell r="BC1091">
            <v>3.6371328168467798</v>
          </cell>
          <cell r="BD1091">
            <v>3.6371328168467798</v>
          </cell>
          <cell r="BE1091">
            <v>2.794767953691935</v>
          </cell>
          <cell r="BF1091">
            <v>3.5645423559636007</v>
          </cell>
          <cell r="BG1091">
            <v>4.4013062953043711</v>
          </cell>
          <cell r="BH1091">
            <v>2.7178780626332371</v>
          </cell>
          <cell r="BI1091">
            <v>3.2715564133665902</v>
          </cell>
          <cell r="BJ1091">
            <v>4.8965877092353054</v>
          </cell>
          <cell r="BK1091">
            <v>10.583900236604551</v>
          </cell>
          <cell r="BL1091">
            <v>3.3245668250145912</v>
          </cell>
          <cell r="BM1091">
            <v>3.3245668250145912</v>
          </cell>
          <cell r="BN1091">
            <v>11.543441410768029</v>
          </cell>
          <cell r="BO1091">
            <v>4.9321107917170393</v>
          </cell>
          <cell r="BP1091">
            <v>2.794767953691935</v>
          </cell>
          <cell r="BQ1091">
            <v>5.0857060460767265</v>
          </cell>
          <cell r="BR1091">
            <v>10.511056933316452</v>
          </cell>
          <cell r="BS1091">
            <v>3.8616957141259354</v>
          </cell>
          <cell r="BT1091">
            <v>8.1877306218585826</v>
          </cell>
          <cell r="BU1091">
            <v>10.994966714577938</v>
          </cell>
          <cell r="BV1091">
            <v>9.592632158668513</v>
          </cell>
          <cell r="BW1091">
            <v>12.267981176599163</v>
          </cell>
          <cell r="BX1091">
            <v>2.8401109132187701</v>
          </cell>
          <cell r="BY1091">
            <v>6.5380337929478483</v>
          </cell>
          <cell r="BZ1091">
            <v>5.6521957928965332</v>
          </cell>
          <cell r="CA1091">
            <v>2.6408979780938924</v>
          </cell>
          <cell r="CB1091">
            <v>3.392295452182732</v>
          </cell>
          <cell r="CC1091">
            <v>4.1404423143327751</v>
          </cell>
          <cell r="CD1091"/>
        </row>
        <row r="1093">
          <cell r="G1093">
            <v>8.7800901335285477</v>
          </cell>
          <cell r="H1093">
            <v>3.3334669327685176</v>
          </cell>
          <cell r="I1093">
            <v>2.854803288990686</v>
          </cell>
          <cell r="J1093">
            <v>2.2796602140704283</v>
          </cell>
          <cell r="K1093">
            <v>4.7364886685333403</v>
          </cell>
          <cell r="L1093">
            <v>3.1713140428999145</v>
          </cell>
          <cell r="M1093">
            <v>13.734944250665333</v>
          </cell>
          <cell r="N1093">
            <v>3.9614548692285885</v>
          </cell>
          <cell r="O1093">
            <v>3.901227922939333</v>
          </cell>
          <cell r="P1093">
            <v>3.2050943903920119</v>
          </cell>
          <cell r="Q1093">
            <v>12.06093633128148</v>
          </cell>
          <cell r="R1093">
            <v>3.3144813342432595</v>
          </cell>
          <cell r="S1093">
            <v>11.697717044709959</v>
          </cell>
          <cell r="T1093">
            <v>3.4685072115586255</v>
          </cell>
          <cell r="U1093">
            <v>4.1801517445040988</v>
          </cell>
          <cell r="V1093">
            <v>3.5176526076093033</v>
          </cell>
          <cell r="W1093">
            <v>15.792058688539553</v>
          </cell>
          <cell r="X1093">
            <v>2.1534499944221821</v>
          </cell>
          <cell r="Y1093">
            <v>2.5607586422009057</v>
          </cell>
          <cell r="Z1093">
            <v>3.5992316376826508</v>
          </cell>
          <cell r="AA1093">
            <v>3.2731323103589705</v>
          </cell>
          <cell r="AB1093">
            <v>2.3583418837324408</v>
          </cell>
          <cell r="AC1093">
            <v>3.5064089575542035</v>
          </cell>
          <cell r="AD1093">
            <v>4.429903868690821</v>
          </cell>
          <cell r="AE1093">
            <v>5.7234857937654748</v>
          </cell>
          <cell r="AF1093">
            <v>2.6958400538813216</v>
          </cell>
          <cell r="AG1093">
            <v>2.2700861096900584</v>
          </cell>
          <cell r="AH1093">
            <v>3.6627861431933213</v>
          </cell>
          <cell r="AI1093">
            <v>4.1087646563066045</v>
          </cell>
          <cell r="AJ1093">
            <v>2.6599498008229605</v>
          </cell>
          <cell r="AK1093">
            <v>3.9339158345681837</v>
          </cell>
          <cell r="AL1093">
            <v>3.0967970895281351</v>
          </cell>
          <cell r="AM1093">
            <v>3.6614341202872969</v>
          </cell>
          <cell r="AN1093">
            <v>2.308726845477957</v>
          </cell>
          <cell r="AO1093">
            <v>3.6614341202872969</v>
          </cell>
          <cell r="AP1093">
            <v>3.6547880197471496</v>
          </cell>
          <cell r="AQ1093">
            <v>4.3424165294072381</v>
          </cell>
          <cell r="AR1093">
            <v>4.3034877300389249</v>
          </cell>
          <cell r="AS1093">
            <v>4.4313909980344652</v>
          </cell>
          <cell r="AT1093">
            <v>3.2751890715488843</v>
          </cell>
          <cell r="AU1093">
            <v>3.603369300002524</v>
          </cell>
          <cell r="AV1093">
            <v>4.155826214629581</v>
          </cell>
          <cell r="AW1093">
            <v>3.7099223819135303</v>
          </cell>
          <cell r="AX1093">
            <v>2.8501202704945121</v>
          </cell>
          <cell r="AY1093">
            <v>3.1887973876563609</v>
          </cell>
          <cell r="AZ1093">
            <v>4.174233061028076</v>
          </cell>
          <cell r="BA1093">
            <v>4.6174782896986857</v>
          </cell>
          <cell r="BB1093">
            <v>3.720559524570751</v>
          </cell>
          <cell r="BC1093">
            <v>4.6809247584498594</v>
          </cell>
          <cell r="BD1093">
            <v>4.6809247584498594</v>
          </cell>
          <cell r="BE1093">
            <v>4.6587189961909248</v>
          </cell>
          <cell r="BF1093">
            <v>6.4498786624644469</v>
          </cell>
          <cell r="BG1093">
            <v>8.655181144002281</v>
          </cell>
          <cell r="BH1093">
            <v>3.730443638093917</v>
          </cell>
          <cell r="BI1093">
            <v>3.8403061632662943</v>
          </cell>
          <cell r="BJ1093">
            <v>4.0050932056099118</v>
          </cell>
          <cell r="BK1093">
            <v>12.665619945466041</v>
          </cell>
          <cell r="BL1093">
            <v>3.6633011477777369</v>
          </cell>
          <cell r="BM1093">
            <v>3.6633011477777369</v>
          </cell>
          <cell r="BN1093">
            <v>15.440737016065501</v>
          </cell>
          <cell r="BO1093">
            <v>4.0964809790873415</v>
          </cell>
          <cell r="BP1093">
            <v>4.6587189961909248</v>
          </cell>
          <cell r="BQ1093">
            <v>4.3807383974166063</v>
          </cell>
          <cell r="BR1093">
            <v>14.458836772934607</v>
          </cell>
          <cell r="BS1093">
            <v>2.5234853470203156</v>
          </cell>
          <cell r="BT1093">
            <v>13.500258705981858</v>
          </cell>
          <cell r="BU1093">
            <v>13.039992301661233</v>
          </cell>
          <cell r="BV1093">
            <v>10.895476466066629</v>
          </cell>
          <cell r="BW1093">
            <v>4.3375231450726375</v>
          </cell>
          <cell r="BX1093">
            <v>2.8782648326990627</v>
          </cell>
          <cell r="BY1093">
            <v>3.9054068736544094</v>
          </cell>
          <cell r="BZ1093">
            <v>5.4470940425463459</v>
          </cell>
          <cell r="CA1093">
            <v>3.4374694778253416</v>
          </cell>
          <cell r="CB1093">
            <v>4.3820772957293661</v>
          </cell>
          <cell r="CC1093">
            <v>4.094201236862415</v>
          </cell>
          <cell r="CD1093"/>
        </row>
        <row r="1094">
          <cell r="G1094">
            <v>16.232154563814287</v>
          </cell>
          <cell r="H1094">
            <v>11.178497491593337</v>
          </cell>
          <cell r="I1094">
            <v>11.000624383383172</v>
          </cell>
          <cell r="J1094">
            <v>8.8385193408309703</v>
          </cell>
          <cell r="K1094">
            <v>9.9347693647368942</v>
          </cell>
          <cell r="L1094">
            <v>8.0536279391692958</v>
          </cell>
          <cell r="M1094">
            <v>15.722908310862232</v>
          </cell>
          <cell r="N1094">
            <v>15.092678897717018</v>
          </cell>
          <cell r="O1094">
            <v>13.478415686617309</v>
          </cell>
          <cell r="P1094">
            <v>10.713165906737483</v>
          </cell>
          <cell r="Q1094">
            <v>11.326025190869123</v>
          </cell>
          <cell r="R1094">
            <v>8.3308640814566068</v>
          </cell>
          <cell r="S1094">
            <v>11.763855695439881</v>
          </cell>
          <cell r="T1094">
            <v>10.877846858435992</v>
          </cell>
          <cell r="U1094">
            <v>14.581840568382866</v>
          </cell>
          <cell r="V1094">
            <v>11.513721584915574</v>
          </cell>
          <cell r="W1094">
            <v>13.6911239098811</v>
          </cell>
          <cell r="X1094">
            <v>6.0180349796941144</v>
          </cell>
          <cell r="Y1094">
            <v>11.326705222255944</v>
          </cell>
          <cell r="Z1094">
            <v>12.267067596189021</v>
          </cell>
          <cell r="AA1094">
            <v>12.393591623884044</v>
          </cell>
          <cell r="AB1094">
            <v>11.719633781768145</v>
          </cell>
          <cell r="AC1094">
            <v>12.94056246190577</v>
          </cell>
          <cell r="AD1094">
            <v>14.696038764756478</v>
          </cell>
          <cell r="AE1094">
            <v>14.372361231524252</v>
          </cell>
          <cell r="AF1094">
            <v>13.373097868814714</v>
          </cell>
          <cell r="AG1094">
            <v>8.9904897594322417</v>
          </cell>
          <cell r="AH1094">
            <v>12.531796489260216</v>
          </cell>
          <cell r="AI1094">
            <v>11.884509977807282</v>
          </cell>
          <cell r="AJ1094">
            <v>9.6668374993162018</v>
          </cell>
          <cell r="AK1094">
            <v>9.2194964463342952</v>
          </cell>
          <cell r="AL1094">
            <v>11.9541849842375</v>
          </cell>
          <cell r="AM1094">
            <v>11.498643638110781</v>
          </cell>
          <cell r="AN1094">
            <v>6.4060998299084098</v>
          </cell>
          <cell r="AO1094">
            <v>11.498643638110781</v>
          </cell>
          <cell r="AP1094">
            <v>8.800741752593586</v>
          </cell>
          <cell r="AQ1094">
            <v>9.7040246075819283</v>
          </cell>
          <cell r="AR1094">
            <v>10.09584772316752</v>
          </cell>
          <cell r="AS1094">
            <v>14.022177890026557</v>
          </cell>
          <cell r="AT1094">
            <v>12.87766467644269</v>
          </cell>
          <cell r="AU1094">
            <v>11.892293598894099</v>
          </cell>
          <cell r="AV1094">
            <v>10.105321547335636</v>
          </cell>
          <cell r="AW1094">
            <v>12.544520319527104</v>
          </cell>
          <cell r="AX1094">
            <v>10.650495508273941</v>
          </cell>
          <cell r="AY1094">
            <v>11.82005582079049</v>
          </cell>
          <cell r="AZ1094">
            <v>15.260900941995329</v>
          </cell>
          <cell r="BA1094">
            <v>14.083016268120018</v>
          </cell>
          <cell r="BB1094">
            <v>11.57517139026212</v>
          </cell>
          <cell r="BC1094">
            <v>10.853125457184762</v>
          </cell>
          <cell r="BD1094">
            <v>10.853125457184762</v>
          </cell>
          <cell r="BE1094">
            <v>10.037706801686953</v>
          </cell>
          <cell r="BF1094">
            <v>13.692408559173369</v>
          </cell>
          <cell r="BG1094">
            <v>17.497458321004434</v>
          </cell>
          <cell r="BH1094">
            <v>10.170159901851449</v>
          </cell>
          <cell r="BI1094">
            <v>9.9352843535210322</v>
          </cell>
          <cell r="BJ1094">
            <v>12.638063277122527</v>
          </cell>
          <cell r="BK1094">
            <v>17.484196800980833</v>
          </cell>
          <cell r="BL1094">
            <v>10.512558850464393</v>
          </cell>
          <cell r="BM1094">
            <v>10.512558850464393</v>
          </cell>
          <cell r="BN1094">
            <v>15.050663635179703</v>
          </cell>
          <cell r="BO1094">
            <v>13.531524873790485</v>
          </cell>
          <cell r="BP1094">
            <v>10.037706801686953</v>
          </cell>
          <cell r="BQ1094">
            <v>13.653767038926036</v>
          </cell>
          <cell r="BR1094">
            <v>15.618812838210845</v>
          </cell>
          <cell r="BS1094">
            <v>11.649365907901203</v>
          </cell>
          <cell r="BT1094">
            <v>11.769126370188056</v>
          </cell>
          <cell r="BU1094">
            <v>15.335698514485035</v>
          </cell>
          <cell r="BV1094">
            <v>16.847789098069402</v>
          </cell>
          <cell r="BW1094">
            <v>23.715805188155358</v>
          </cell>
          <cell r="BX1094">
            <v>9.8557748880825589</v>
          </cell>
          <cell r="BY1094">
            <v>16.07319836855034</v>
          </cell>
          <cell r="BZ1094">
            <v>15.062530177628666</v>
          </cell>
          <cell r="CA1094">
            <v>7.5384038772212651</v>
          </cell>
          <cell r="CB1094">
            <v>10.214771060543089</v>
          </cell>
          <cell r="CC1094">
            <v>11.86435410149519</v>
          </cell>
          <cell r="CD1094"/>
        </row>
        <row r="1096">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cell r="AF1096">
            <v>0</v>
          </cell>
          <cell r="AG1096">
            <v>0</v>
          </cell>
          <cell r="AH1096">
            <v>0</v>
          </cell>
          <cell r="AI1096">
            <v>0</v>
          </cell>
          <cell r="AJ1096">
            <v>0</v>
          </cell>
          <cell r="AK1096">
            <v>0</v>
          </cell>
          <cell r="AL1096">
            <v>0</v>
          </cell>
          <cell r="AM1096">
            <v>0</v>
          </cell>
          <cell r="AN1096">
            <v>0</v>
          </cell>
          <cell r="AO1096">
            <v>0</v>
          </cell>
          <cell r="AP1096">
            <v>0</v>
          </cell>
          <cell r="AQ1096">
            <v>0</v>
          </cell>
          <cell r="AR1096">
            <v>0</v>
          </cell>
          <cell r="AS1096">
            <v>0</v>
          </cell>
          <cell r="AT1096">
            <v>0</v>
          </cell>
          <cell r="AU1096">
            <v>0</v>
          </cell>
          <cell r="AV1096">
            <v>0</v>
          </cell>
          <cell r="AW1096">
            <v>0</v>
          </cell>
          <cell r="AX1096">
            <v>0</v>
          </cell>
          <cell r="AY1096">
            <v>0</v>
          </cell>
          <cell r="AZ1096">
            <v>0</v>
          </cell>
          <cell r="BA1096">
            <v>0</v>
          </cell>
          <cell r="BB1096">
            <v>0</v>
          </cell>
          <cell r="BC1096">
            <v>0</v>
          </cell>
          <cell r="BD1096">
            <v>0</v>
          </cell>
          <cell r="BE1096">
            <v>0</v>
          </cell>
          <cell r="BF1096">
            <v>0</v>
          </cell>
          <cell r="BG1096">
            <v>0</v>
          </cell>
          <cell r="BH1096">
            <v>0</v>
          </cell>
          <cell r="BI1096">
            <v>0</v>
          </cell>
          <cell r="BJ1096">
            <v>0</v>
          </cell>
          <cell r="BK1096">
            <v>0</v>
          </cell>
          <cell r="BL1096">
            <v>0</v>
          </cell>
          <cell r="BM1096">
            <v>0</v>
          </cell>
          <cell r="BN1096">
            <v>0</v>
          </cell>
          <cell r="BO1096">
            <v>0</v>
          </cell>
          <cell r="BP1096">
            <v>0</v>
          </cell>
          <cell r="BQ1096">
            <v>0</v>
          </cell>
          <cell r="BR1096">
            <v>0</v>
          </cell>
          <cell r="BS1096">
            <v>0</v>
          </cell>
          <cell r="BT1096">
            <v>0</v>
          </cell>
          <cell r="BU1096">
            <v>0</v>
          </cell>
          <cell r="BV1096">
            <v>0</v>
          </cell>
          <cell r="BW1096">
            <v>0</v>
          </cell>
          <cell r="BX1096">
            <v>0</v>
          </cell>
          <cell r="BY1096">
            <v>0</v>
          </cell>
          <cell r="BZ1096">
            <v>0</v>
          </cell>
          <cell r="CA1096">
            <v>0</v>
          </cell>
          <cell r="CB1096">
            <v>0</v>
          </cell>
          <cell r="CC1096">
            <v>0</v>
          </cell>
          <cell r="CD1096"/>
        </row>
        <row r="1097">
          <cell r="G1097">
            <v>2.12042856987697</v>
          </cell>
          <cell r="H1097">
            <v>2.7392166120484998</v>
          </cell>
          <cell r="I1097">
            <v>2.6172893945677673</v>
          </cell>
          <cell r="J1097">
            <v>2.3562658731483874</v>
          </cell>
          <cell r="K1097">
            <v>1.7463345845347635</v>
          </cell>
          <cell r="L1097">
            <v>1.4751545881191221</v>
          </cell>
          <cell r="M1097">
            <v>5.7370114583782827</v>
          </cell>
          <cell r="N1097">
            <v>3.3866865423769927</v>
          </cell>
          <cell r="O1097">
            <v>1.8923574270647296</v>
          </cell>
          <cell r="P1097">
            <v>2.3508903465014468</v>
          </cell>
          <cell r="Q1097">
            <v>4.6695092855587861</v>
          </cell>
          <cell r="R1097">
            <v>1.5691390704278907</v>
          </cell>
          <cell r="S1097">
            <v>4.7478360105446793</v>
          </cell>
          <cell r="T1097">
            <v>2.5623237799448702</v>
          </cell>
          <cell r="U1097">
            <v>2.3359760367646181</v>
          </cell>
          <cell r="V1097">
            <v>2.2639204049799497</v>
          </cell>
          <cell r="W1097">
            <v>6.4360668956342133</v>
          </cell>
          <cell r="X1097">
            <v>1.3771683327425013</v>
          </cell>
          <cell r="Y1097">
            <v>1.8217415443227816</v>
          </cell>
          <cell r="Z1097">
            <v>2.1775791294954008</v>
          </cell>
          <cell r="AA1097">
            <v>1.737085608263756</v>
          </cell>
          <cell r="AB1097">
            <v>0.78014699033248236</v>
          </cell>
          <cell r="AC1097">
            <v>1.6919123232311193</v>
          </cell>
          <cell r="AD1097">
            <v>1.9689345763404875</v>
          </cell>
          <cell r="AE1097">
            <v>2.62676070240548</v>
          </cell>
          <cell r="AF1097">
            <v>1.8032617822260424</v>
          </cell>
          <cell r="AG1097">
            <v>1.462674442619925</v>
          </cell>
          <cell r="AH1097">
            <v>2.4097929503119655</v>
          </cell>
          <cell r="AI1097">
            <v>2.2454413429652624</v>
          </cell>
          <cell r="AJ1097">
            <v>1.6959423023273186</v>
          </cell>
          <cell r="AK1097">
            <v>1.6717669640501087</v>
          </cell>
          <cell r="AL1097">
            <v>1.6321413161415528</v>
          </cell>
          <cell r="AM1097">
            <v>1.6824747833813265</v>
          </cell>
          <cell r="AN1097">
            <v>1.3737387912653769</v>
          </cell>
          <cell r="AO1097">
            <v>1.6824747833813265</v>
          </cell>
          <cell r="AP1097">
            <v>1.6349254398027375</v>
          </cell>
          <cell r="AQ1097">
            <v>1.5787680209405119</v>
          </cell>
          <cell r="AR1097">
            <v>1.6906130526437975</v>
          </cell>
          <cell r="AS1097">
            <v>1.9862930616378118</v>
          </cell>
          <cell r="AT1097">
            <v>1.5994370630977361</v>
          </cell>
          <cell r="AU1097">
            <v>2.2276959494991768</v>
          </cell>
          <cell r="AV1097">
            <v>1.7294439281627039</v>
          </cell>
          <cell r="AW1097">
            <v>2.0935139203975073</v>
          </cell>
          <cell r="AX1097">
            <v>1.8309146470992885</v>
          </cell>
          <cell r="AY1097">
            <v>1.816820243059589</v>
          </cell>
          <cell r="AZ1097">
            <v>2.2155359290655028</v>
          </cell>
          <cell r="BA1097">
            <v>2.3486664479916755</v>
          </cell>
          <cell r="BB1097">
            <v>2.2729524004738781</v>
          </cell>
          <cell r="BC1097">
            <v>1.7925481515990869</v>
          </cell>
          <cell r="BD1097">
            <v>1.7925481515990869</v>
          </cell>
          <cell r="BE1097">
            <v>1.7278217470212769</v>
          </cell>
          <cell r="BF1097">
            <v>1.9254312940636651</v>
          </cell>
          <cell r="BG1097">
            <v>2.2146532168495079</v>
          </cell>
          <cell r="BH1097">
            <v>1.6349808185448731</v>
          </cell>
          <cell r="BI1097">
            <v>1.6452745411416541</v>
          </cell>
          <cell r="BJ1097">
            <v>2.1880244508694098</v>
          </cell>
          <cell r="BK1097">
            <v>4.865854582717354</v>
          </cell>
          <cell r="BL1097">
            <v>1.6558659807929794</v>
          </cell>
          <cell r="BM1097">
            <v>1.6558659807929794</v>
          </cell>
          <cell r="BN1097">
            <v>6.4932054720960446</v>
          </cell>
          <cell r="BO1097">
            <v>2.4878498583873765</v>
          </cell>
          <cell r="BP1097">
            <v>1.7278217470212769</v>
          </cell>
          <cell r="BQ1097">
            <v>2.3017031843557105</v>
          </cell>
          <cell r="BR1097">
            <v>5.861776744822345</v>
          </cell>
          <cell r="BS1097">
            <v>2.2381010347032197</v>
          </cell>
          <cell r="BT1097">
            <v>3.1478431819370285</v>
          </cell>
          <cell r="BU1097">
            <v>3.8676113690269212</v>
          </cell>
          <cell r="BV1097">
            <v>1.9054236508056059</v>
          </cell>
          <cell r="BW1097">
            <v>3.2296522995241217</v>
          </cell>
          <cell r="BX1097">
            <v>1.4039488276851171</v>
          </cell>
          <cell r="BY1097">
            <v>3.1092523173150592</v>
          </cell>
          <cell r="BZ1097">
            <v>2.4568141680522082</v>
          </cell>
          <cell r="CA1097">
            <v>1.6488462387121825</v>
          </cell>
          <cell r="CB1097">
            <v>1.7108852796605283</v>
          </cell>
          <cell r="CC1097">
            <v>2.4945402450221277</v>
          </cell>
          <cell r="CD1097"/>
        </row>
        <row r="1098">
          <cell r="G1098">
            <v>5.0964440075481801E-2</v>
          </cell>
          <cell r="H1098">
            <v>6.583699298421071E-2</v>
          </cell>
          <cell r="I1098">
            <v>6.2906475796721789E-2</v>
          </cell>
          <cell r="J1098">
            <v>5.6632782919417701E-2</v>
          </cell>
          <cell r="K1098">
            <v>4.1973101829328452E-2</v>
          </cell>
          <cell r="L1098">
            <v>3.5455298365759662E-2</v>
          </cell>
          <cell r="M1098">
            <v>0.13788890643924723</v>
          </cell>
          <cell r="N1098">
            <v>8.1398914255068455E-2</v>
          </cell>
          <cell r="O1098">
            <v>4.5482756676226602E-2</v>
          </cell>
          <cell r="P1098">
            <v>5.6503582290090205E-2</v>
          </cell>
          <cell r="Q1098">
            <v>0.11223152222457292</v>
          </cell>
          <cell r="R1098">
            <v>3.7714212711989367E-2</v>
          </cell>
          <cell r="S1098">
            <v>0.11411410282104352</v>
          </cell>
          <cell r="T1098">
            <v>6.1585378820168978E-2</v>
          </cell>
          <cell r="U1098">
            <v>5.6145117281814115E-2</v>
          </cell>
          <cell r="V1098">
            <v>5.4413262231208091E-2</v>
          </cell>
          <cell r="W1098">
            <v>0.15469068389480042</v>
          </cell>
          <cell r="X1098">
            <v>3.3100201518214162E-2</v>
          </cell>
          <cell r="Y1098">
            <v>4.3785505952714542E-2</v>
          </cell>
          <cell r="Z1098">
            <v>5.2338052142556879E-2</v>
          </cell>
          <cell r="AA1098">
            <v>4.1750802948989058E-2</v>
          </cell>
          <cell r="AB1098">
            <v>1.8750810616164348E-2</v>
          </cell>
          <cell r="AC1098">
            <v>4.0665064334274928E-2</v>
          </cell>
          <cell r="AD1098">
            <v>4.7323286270506672E-2</v>
          </cell>
          <cell r="AE1098">
            <v>6.3134118409912746E-2</v>
          </cell>
          <cell r="AF1098">
            <v>4.3341345398868095E-2</v>
          </cell>
          <cell r="AG1098">
            <v>3.5155338425367028E-2</v>
          </cell>
          <cell r="AH1098">
            <v>5.7919304689248954E-2</v>
          </cell>
          <cell r="AI1098">
            <v>5.396911850381373E-2</v>
          </cell>
          <cell r="AJ1098">
            <v>4.0761924766675922E-2</v>
          </cell>
          <cell r="AK1098">
            <v>4.0180871202110502E-2</v>
          </cell>
          <cell r="AL1098">
            <v>3.9228469887123078E-2</v>
          </cell>
          <cell r="AM1098">
            <v>4.0438233333708537E-2</v>
          </cell>
          <cell r="AN1098">
            <v>3.3017772586827226E-2</v>
          </cell>
          <cell r="AO1098">
            <v>4.0438233333708537E-2</v>
          </cell>
          <cell r="AP1098">
            <v>3.9295386219749845E-2</v>
          </cell>
          <cell r="AQ1098">
            <v>3.7945644262366331E-2</v>
          </cell>
          <cell r="AR1098">
            <v>4.06338364028416E-2</v>
          </cell>
          <cell r="AS1098">
            <v>4.7740496968525115E-2</v>
          </cell>
          <cell r="AT1098">
            <v>3.8442424099897295E-2</v>
          </cell>
          <cell r="AU1098">
            <v>5.3542608479016915E-2</v>
          </cell>
          <cell r="AV1098">
            <v>4.156713538615827E-2</v>
          </cell>
          <cell r="AW1098">
            <v>5.0317547244459332E-2</v>
          </cell>
          <cell r="AX1098">
            <v>4.4005981215782079E-2</v>
          </cell>
          <cell r="AY1098">
            <v>4.366722261750372E-2</v>
          </cell>
          <cell r="AZ1098">
            <v>5.3250342735424998E-2</v>
          </cell>
          <cell r="BA1098">
            <v>5.6450130952966492E-2</v>
          </cell>
          <cell r="BB1098">
            <v>5.4630345984771671E-2</v>
          </cell>
          <cell r="BC1098">
            <v>4.3083843592943059E-2</v>
          </cell>
          <cell r="BD1098">
            <v>4.3083843592943059E-2</v>
          </cell>
          <cell r="BE1098">
            <v>4.1528146308785749E-2</v>
          </cell>
          <cell r="BF1098">
            <v>4.6277686124300124E-2</v>
          </cell>
          <cell r="BG1098">
            <v>5.322912677254131E-2</v>
          </cell>
          <cell r="BH1098">
            <v>3.9296717246234347E-2</v>
          </cell>
          <cell r="BI1098">
            <v>3.9544126574655031E-2</v>
          </cell>
          <cell r="BJ1098">
            <v>5.2589105143255571E-2</v>
          </cell>
          <cell r="BK1098">
            <v>0.11695067583026182</v>
          </cell>
          <cell r="BL1098">
            <v>3.9798691523972966E-2</v>
          </cell>
          <cell r="BM1098">
            <v>3.9798691523972966E-2</v>
          </cell>
          <cell r="BN1098">
            <v>0.15606400794704908</v>
          </cell>
          <cell r="BO1098">
            <v>5.9795400243987468E-2</v>
          </cell>
          <cell r="BP1098">
            <v>4.1528146308785749E-2</v>
          </cell>
          <cell r="BQ1098">
            <v>5.5321370253678698E-2</v>
          </cell>
          <cell r="BR1098">
            <v>0.14088763653315825</v>
          </cell>
          <cell r="BS1098">
            <v>5.3792694404520391E-2</v>
          </cell>
          <cell r="BT1098">
            <v>7.5658320912999164E-2</v>
          </cell>
          <cell r="BU1098">
            <v>9.2957928718844424E-2</v>
          </cell>
          <cell r="BV1098">
            <v>4.5796802990407962E-2</v>
          </cell>
          <cell r="BW1098">
            <v>7.7624600716113379E-2</v>
          </cell>
          <cell r="BX1098">
            <v>3.3743869948777656E-2</v>
          </cell>
          <cell r="BY1098">
            <v>7.473079058473088E-2</v>
          </cell>
          <cell r="BZ1098">
            <v>5.9049458313776775E-2</v>
          </cell>
          <cell r="CA1098">
            <v>3.962997222368414E-2</v>
          </cell>
          <cell r="CB1098">
            <v>4.1121078799811694E-2</v>
          </cell>
          <cell r="CC1098">
            <v>5.9956203495543522E-2</v>
          </cell>
          <cell r="CD1098"/>
        </row>
        <row r="1100">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cell r="AF1100">
            <v>0</v>
          </cell>
          <cell r="AG1100">
            <v>0</v>
          </cell>
          <cell r="AH1100">
            <v>0</v>
          </cell>
          <cell r="AI1100">
            <v>0</v>
          </cell>
          <cell r="AJ1100">
            <v>0</v>
          </cell>
          <cell r="AK1100">
            <v>0</v>
          </cell>
          <cell r="AL1100">
            <v>0</v>
          </cell>
          <cell r="AM1100">
            <v>0</v>
          </cell>
          <cell r="AN1100">
            <v>0</v>
          </cell>
          <cell r="AO1100">
            <v>0</v>
          </cell>
          <cell r="AP1100">
            <v>0</v>
          </cell>
          <cell r="AQ1100">
            <v>0</v>
          </cell>
          <cell r="AR1100">
            <v>0</v>
          </cell>
          <cell r="AS1100">
            <v>0</v>
          </cell>
          <cell r="AT1100">
            <v>0</v>
          </cell>
          <cell r="AU1100">
            <v>0</v>
          </cell>
          <cell r="AV1100">
            <v>0</v>
          </cell>
          <cell r="AW1100">
            <v>0</v>
          </cell>
          <cell r="AX1100">
            <v>0</v>
          </cell>
          <cell r="AY1100">
            <v>0</v>
          </cell>
          <cell r="AZ1100">
            <v>0</v>
          </cell>
          <cell r="BA1100">
            <v>0</v>
          </cell>
          <cell r="BB1100">
            <v>0</v>
          </cell>
          <cell r="BC1100">
            <v>0</v>
          </cell>
          <cell r="BD1100">
            <v>0</v>
          </cell>
          <cell r="BE1100">
            <v>0</v>
          </cell>
          <cell r="BF1100">
            <v>0</v>
          </cell>
          <cell r="BG1100">
            <v>0</v>
          </cell>
          <cell r="BH1100">
            <v>0</v>
          </cell>
          <cell r="BI1100">
            <v>0</v>
          </cell>
          <cell r="BJ1100">
            <v>0</v>
          </cell>
          <cell r="BK1100">
            <v>0</v>
          </cell>
          <cell r="BL1100">
            <v>0</v>
          </cell>
          <cell r="BM1100">
            <v>0</v>
          </cell>
          <cell r="BN1100">
            <v>0</v>
          </cell>
          <cell r="BO1100">
            <v>0</v>
          </cell>
          <cell r="BP1100">
            <v>0</v>
          </cell>
          <cell r="BQ1100">
            <v>0</v>
          </cell>
          <cell r="BR1100">
            <v>0</v>
          </cell>
          <cell r="BS1100">
            <v>0</v>
          </cell>
          <cell r="BT1100">
            <v>0</v>
          </cell>
          <cell r="BU1100">
            <v>0</v>
          </cell>
          <cell r="BV1100">
            <v>0</v>
          </cell>
          <cell r="BW1100">
            <v>0</v>
          </cell>
          <cell r="BX1100">
            <v>0</v>
          </cell>
          <cell r="BY1100">
            <v>0</v>
          </cell>
          <cell r="BZ1100">
            <v>0</v>
          </cell>
          <cell r="CA1100">
            <v>0</v>
          </cell>
          <cell r="CB1100">
            <v>0</v>
          </cell>
          <cell r="CC1100">
            <v>0</v>
          </cell>
          <cell r="CD1100"/>
        </row>
        <row r="1101">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cell r="AF1101">
            <v>0</v>
          </cell>
          <cell r="AG1101">
            <v>0</v>
          </cell>
          <cell r="AH1101">
            <v>0</v>
          </cell>
          <cell r="AI1101">
            <v>0</v>
          </cell>
          <cell r="AJ1101">
            <v>0</v>
          </cell>
          <cell r="AK1101">
            <v>0</v>
          </cell>
          <cell r="AL1101">
            <v>0</v>
          </cell>
          <cell r="AM1101">
            <v>0</v>
          </cell>
          <cell r="AN1101">
            <v>0</v>
          </cell>
          <cell r="AO1101">
            <v>0</v>
          </cell>
          <cell r="AP1101">
            <v>0</v>
          </cell>
          <cell r="AQ1101">
            <v>0</v>
          </cell>
          <cell r="AR1101">
            <v>0</v>
          </cell>
          <cell r="AS1101">
            <v>0</v>
          </cell>
          <cell r="AT1101">
            <v>0</v>
          </cell>
          <cell r="AU1101">
            <v>0</v>
          </cell>
          <cell r="AV1101">
            <v>0</v>
          </cell>
          <cell r="AW1101">
            <v>0</v>
          </cell>
          <cell r="AX1101">
            <v>0</v>
          </cell>
          <cell r="AY1101">
            <v>0</v>
          </cell>
          <cell r="AZ1101">
            <v>0</v>
          </cell>
          <cell r="BA1101">
            <v>0</v>
          </cell>
          <cell r="BB1101">
            <v>0</v>
          </cell>
          <cell r="BC1101">
            <v>0</v>
          </cell>
          <cell r="BD1101">
            <v>0</v>
          </cell>
          <cell r="BE1101">
            <v>0</v>
          </cell>
          <cell r="BF1101">
            <v>0</v>
          </cell>
          <cell r="BG1101">
            <v>0</v>
          </cell>
          <cell r="BH1101">
            <v>0</v>
          </cell>
          <cell r="BI1101">
            <v>0</v>
          </cell>
          <cell r="BJ1101">
            <v>0</v>
          </cell>
          <cell r="BK1101">
            <v>0</v>
          </cell>
          <cell r="BL1101">
            <v>0</v>
          </cell>
          <cell r="BM1101">
            <v>0</v>
          </cell>
          <cell r="BN1101">
            <v>0</v>
          </cell>
          <cell r="BO1101">
            <v>0</v>
          </cell>
          <cell r="BP1101">
            <v>0</v>
          </cell>
          <cell r="BQ1101">
            <v>0</v>
          </cell>
          <cell r="BR1101">
            <v>0</v>
          </cell>
          <cell r="BS1101">
            <v>0</v>
          </cell>
          <cell r="BT1101">
            <v>0</v>
          </cell>
          <cell r="BU1101">
            <v>0</v>
          </cell>
          <cell r="BV1101">
            <v>0</v>
          </cell>
          <cell r="BW1101">
            <v>0</v>
          </cell>
          <cell r="BX1101">
            <v>0</v>
          </cell>
          <cell r="BY1101">
            <v>0</v>
          </cell>
          <cell r="BZ1101">
            <v>0</v>
          </cell>
          <cell r="CA1101">
            <v>0</v>
          </cell>
          <cell r="CB1101">
            <v>0</v>
          </cell>
          <cell r="CC1101">
            <v>0</v>
          </cell>
          <cell r="CD1101"/>
        </row>
        <row r="1102">
          <cell r="G1102">
            <v>0</v>
          </cell>
          <cell r="H1102">
            <v>0.24658717442231459</v>
          </cell>
          <cell r="I1102">
            <v>0.23067318301003209</v>
          </cell>
          <cell r="J1102">
            <v>0.26807871096600583</v>
          </cell>
          <cell r="K1102">
            <v>0</v>
          </cell>
          <cell r="L1102">
            <v>0.14866753176774591</v>
          </cell>
          <cell r="M1102">
            <v>1.2029191703079332</v>
          </cell>
          <cell r="N1102">
            <v>0.54938244605495279</v>
          </cell>
          <cell r="O1102">
            <v>0.31248212880500875</v>
          </cell>
          <cell r="P1102">
            <v>0.16865460388551182</v>
          </cell>
          <cell r="Q1102">
            <v>0.92999858195018081</v>
          </cell>
          <cell r="R1102">
            <v>0</v>
          </cell>
          <cell r="S1102">
            <v>0.9408963470060222</v>
          </cell>
          <cell r="T1102">
            <v>0.17844780894406739</v>
          </cell>
          <cell r="U1102">
            <v>0.23393436999513537</v>
          </cell>
          <cell r="V1102">
            <v>0.2325117744068215</v>
          </cell>
          <cell r="W1102">
            <v>1.2817894116076107</v>
          </cell>
          <cell r="X1102">
            <v>0</v>
          </cell>
          <cell r="Y1102">
            <v>0.25906747946113706</v>
          </cell>
          <cell r="Z1102">
            <v>0.2256141613532629</v>
          </cell>
          <cell r="AA1102">
            <v>0.19288775630740757</v>
          </cell>
          <cell r="AB1102">
            <v>0.2715119461014498</v>
          </cell>
          <cell r="AC1102">
            <v>0.24537157340835222</v>
          </cell>
          <cell r="AD1102">
            <v>0.41848333530788012</v>
          </cell>
          <cell r="AE1102">
            <v>0.12602022851903588</v>
          </cell>
          <cell r="AF1102">
            <v>0.46660272832849797</v>
          </cell>
          <cell r="AG1102">
            <v>0.16350034303999983</v>
          </cell>
          <cell r="AH1102">
            <v>0.23462708649353423</v>
          </cell>
          <cell r="AI1102">
            <v>4.6622124789391116E-2</v>
          </cell>
          <cell r="AJ1102">
            <v>0.13926615389430502</v>
          </cell>
          <cell r="AK1102">
            <v>0</v>
          </cell>
          <cell r="AL1102">
            <v>9.0585355837587395E-2</v>
          </cell>
          <cell r="AM1102">
            <v>0.1240613312755449</v>
          </cell>
          <cell r="AN1102">
            <v>0</v>
          </cell>
          <cell r="AO1102">
            <v>0.1240613312755449</v>
          </cell>
          <cell r="AP1102">
            <v>0</v>
          </cell>
          <cell r="AQ1102">
            <v>0.34101516648205815</v>
          </cell>
          <cell r="AR1102">
            <v>0</v>
          </cell>
          <cell r="AS1102">
            <v>0.14108588090266991</v>
          </cell>
          <cell r="AT1102">
            <v>0.3344851359891951</v>
          </cell>
          <cell r="AU1102">
            <v>0.21017617936082389</v>
          </cell>
          <cell r="AV1102">
            <v>0</v>
          </cell>
          <cell r="AW1102">
            <v>0.18665583986468978</v>
          </cell>
          <cell r="AX1102">
            <v>0.16300914861398677</v>
          </cell>
          <cell r="AY1102">
            <v>0.1876581920682085</v>
          </cell>
          <cell r="AZ1102">
            <v>0.44555085525739918</v>
          </cell>
          <cell r="BA1102">
            <v>0.14019748385995287</v>
          </cell>
          <cell r="BB1102">
            <v>0.13685349421654355</v>
          </cell>
          <cell r="BC1102">
            <v>0</v>
          </cell>
          <cell r="BD1102">
            <v>0</v>
          </cell>
          <cell r="BE1102">
            <v>0</v>
          </cell>
          <cell r="BF1102">
            <v>0</v>
          </cell>
          <cell r="BG1102">
            <v>0</v>
          </cell>
          <cell r="BH1102">
            <v>0</v>
          </cell>
          <cell r="BI1102">
            <v>0</v>
          </cell>
          <cell r="BJ1102">
            <v>0.21613046321669147</v>
          </cell>
          <cell r="BK1102">
            <v>1.1679066618958687</v>
          </cell>
          <cell r="BL1102">
            <v>0</v>
          </cell>
          <cell r="BM1102">
            <v>0</v>
          </cell>
          <cell r="BN1102">
            <v>1.5476928569951132</v>
          </cell>
          <cell r="BO1102">
            <v>0.24312165915985998</v>
          </cell>
          <cell r="BP1102">
            <v>0</v>
          </cell>
          <cell r="BQ1102">
            <v>0.22152980789858204</v>
          </cell>
          <cell r="BR1102">
            <v>1.3964944721686259</v>
          </cell>
          <cell r="BS1102">
            <v>-9.8363672460801879E-3</v>
          </cell>
          <cell r="BT1102">
            <v>0.85221627519365517</v>
          </cell>
          <cell r="BU1102">
            <v>1.282534169026583</v>
          </cell>
          <cell r="BV1102">
            <v>0.84212479426961162</v>
          </cell>
          <cell r="BW1102">
            <v>1.4134888202613747</v>
          </cell>
          <cell r="BX1102">
            <v>3.9573682209997968E-3</v>
          </cell>
          <cell r="BY1102">
            <v>0.52635233544045623</v>
          </cell>
          <cell r="BZ1102">
            <v>0.64373561517188216</v>
          </cell>
          <cell r="CA1102">
            <v>0</v>
          </cell>
          <cell r="CB1102">
            <v>2.586799660695074E-2</v>
          </cell>
          <cell r="CC1102">
            <v>0.1472707093192725</v>
          </cell>
          <cell r="CD1102"/>
        </row>
        <row r="1103">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cell r="AF1103">
            <v>0</v>
          </cell>
          <cell r="AG1103">
            <v>0</v>
          </cell>
          <cell r="AH1103">
            <v>0</v>
          </cell>
          <cell r="AI1103">
            <v>0</v>
          </cell>
          <cell r="AJ1103">
            <v>0</v>
          </cell>
          <cell r="AK1103">
            <v>0</v>
          </cell>
          <cell r="AL1103">
            <v>0</v>
          </cell>
          <cell r="AM1103">
            <v>0</v>
          </cell>
          <cell r="AN1103">
            <v>0</v>
          </cell>
          <cell r="AO1103">
            <v>0</v>
          </cell>
          <cell r="AP1103">
            <v>0</v>
          </cell>
          <cell r="AQ1103">
            <v>0</v>
          </cell>
          <cell r="AR1103">
            <v>0</v>
          </cell>
          <cell r="AS1103">
            <v>0</v>
          </cell>
          <cell r="AT1103">
            <v>0</v>
          </cell>
          <cell r="AU1103">
            <v>0</v>
          </cell>
          <cell r="AV1103">
            <v>0</v>
          </cell>
          <cell r="AW1103">
            <v>0</v>
          </cell>
          <cell r="AX1103">
            <v>0</v>
          </cell>
          <cell r="AY1103">
            <v>0</v>
          </cell>
          <cell r="AZ1103">
            <v>0</v>
          </cell>
          <cell r="BA1103">
            <v>0</v>
          </cell>
          <cell r="BB1103">
            <v>0</v>
          </cell>
          <cell r="BC1103">
            <v>0</v>
          </cell>
          <cell r="BD1103">
            <v>0</v>
          </cell>
          <cell r="BE1103">
            <v>0</v>
          </cell>
          <cell r="BF1103">
            <v>0</v>
          </cell>
          <cell r="BG1103">
            <v>0</v>
          </cell>
          <cell r="BH1103">
            <v>0</v>
          </cell>
          <cell r="BI1103">
            <v>0</v>
          </cell>
          <cell r="BJ1103">
            <v>0</v>
          </cell>
          <cell r="BK1103">
            <v>0</v>
          </cell>
          <cell r="BL1103">
            <v>0</v>
          </cell>
          <cell r="BM1103">
            <v>0</v>
          </cell>
          <cell r="BN1103">
            <v>0</v>
          </cell>
          <cell r="BO1103">
            <v>0</v>
          </cell>
          <cell r="BP1103">
            <v>0</v>
          </cell>
          <cell r="BQ1103">
            <v>0</v>
          </cell>
          <cell r="BR1103">
            <v>0</v>
          </cell>
          <cell r="BS1103">
            <v>-0.19008051421866201</v>
          </cell>
          <cell r="BT1103">
            <v>0</v>
          </cell>
          <cell r="BU1103">
            <v>0</v>
          </cell>
          <cell r="BV1103">
            <v>0</v>
          </cell>
          <cell r="BW1103">
            <v>0</v>
          </cell>
          <cell r="BX1103">
            <v>0</v>
          </cell>
          <cell r="BY1103">
            <v>0</v>
          </cell>
          <cell r="BZ1103">
            <v>0</v>
          </cell>
          <cell r="CA1103">
            <v>0</v>
          </cell>
          <cell r="CB1103">
            <v>0</v>
          </cell>
          <cell r="CC1103">
            <v>0</v>
          </cell>
          <cell r="CD1103"/>
        </row>
        <row r="1104">
          <cell r="G1104">
            <v>0</v>
          </cell>
          <cell r="H1104">
            <v>4.5194141508985943</v>
          </cell>
          <cell r="I1104">
            <v>4.2277448126435067</v>
          </cell>
          <cell r="J1104">
            <v>4.9133079314963028</v>
          </cell>
          <cell r="K1104">
            <v>0</v>
          </cell>
          <cell r="L1104">
            <v>2.7247570698856078</v>
          </cell>
          <cell r="M1104">
            <v>22.046928975170985</v>
          </cell>
          <cell r="N1104">
            <v>10.069002196779911</v>
          </cell>
          <cell r="O1104">
            <v>5.7271273663472213</v>
          </cell>
          <cell r="P1104">
            <v>3.0910772435754188</v>
          </cell>
          <cell r="Q1104">
            <v>17.044879813509564</v>
          </cell>
          <cell r="R1104">
            <v>0</v>
          </cell>
          <cell r="S1104">
            <v>17.244612478932744</v>
          </cell>
          <cell r="T1104">
            <v>3.2705656927535864</v>
          </cell>
          <cell r="U1104">
            <v>4.2875153771253398</v>
          </cell>
          <cell r="V1104">
            <v>4.2614422504597158</v>
          </cell>
          <cell r="W1104">
            <v>23.492451376932575</v>
          </cell>
          <cell r="X1104">
            <v>0</v>
          </cell>
          <cell r="Y1104">
            <v>4.7481513807732751</v>
          </cell>
          <cell r="Z1104">
            <v>4.1350237937224348</v>
          </cell>
          <cell r="AA1104">
            <v>3.5352189643805345</v>
          </cell>
          <cell r="AB1104">
            <v>4.9762317696514637</v>
          </cell>
          <cell r="AC1104">
            <v>4.4971347909228827</v>
          </cell>
          <cell r="AD1104">
            <v>7.6699021834224137</v>
          </cell>
          <cell r="AE1104">
            <v>2.3096805638925626</v>
          </cell>
          <cell r="AF1104">
            <v>8.5518274751960313</v>
          </cell>
          <cell r="AG1104">
            <v>2.9966106945458444</v>
          </cell>
          <cell r="AH1104">
            <v>4.3002113851507326</v>
          </cell>
          <cell r="AI1104">
            <v>0.85448357568375966</v>
          </cell>
          <cell r="AJ1104">
            <v>2.552449972816536</v>
          </cell>
          <cell r="AK1104">
            <v>0</v>
          </cell>
          <cell r="AL1104">
            <v>1.6602353305506288</v>
          </cell>
          <cell r="AM1104">
            <v>2.2737781778778419</v>
          </cell>
          <cell r="AN1104">
            <v>0</v>
          </cell>
          <cell r="AO1104">
            <v>2.2737781778778419</v>
          </cell>
          <cell r="AP1104">
            <v>0</v>
          </cell>
          <cell r="AQ1104">
            <v>6.2500767636460859</v>
          </cell>
          <cell r="AR1104">
            <v>0</v>
          </cell>
          <cell r="AS1104">
            <v>2.5858016668437847</v>
          </cell>
          <cell r="AT1104">
            <v>6.1303953070399899</v>
          </cell>
          <cell r="AU1104">
            <v>3.8520786874272681</v>
          </cell>
          <cell r="AV1104">
            <v>0</v>
          </cell>
          <cell r="AW1104">
            <v>3.421001299068386</v>
          </cell>
          <cell r="AX1104">
            <v>2.9876081539840067</v>
          </cell>
          <cell r="AY1104">
            <v>3.4393722656175569</v>
          </cell>
          <cell r="AZ1104">
            <v>8.1659917832816529</v>
          </cell>
          <cell r="BA1104">
            <v>2.5695192540383425</v>
          </cell>
          <cell r="BB1104">
            <v>2.5082310943832922</v>
          </cell>
          <cell r="BC1104">
            <v>0</v>
          </cell>
          <cell r="BD1104">
            <v>0</v>
          </cell>
          <cell r="BE1104">
            <v>0</v>
          </cell>
          <cell r="BF1104">
            <v>0</v>
          </cell>
          <cell r="BG1104">
            <v>0</v>
          </cell>
          <cell r="BH1104">
            <v>0</v>
          </cell>
          <cell r="BI1104">
            <v>0</v>
          </cell>
          <cell r="BJ1104">
            <v>3.9612079427493154</v>
          </cell>
          <cell r="BK1104">
            <v>21.405224773212208</v>
          </cell>
          <cell r="BL1104">
            <v>0</v>
          </cell>
          <cell r="BM1104">
            <v>0</v>
          </cell>
          <cell r="BN1104">
            <v>28.365891354791469</v>
          </cell>
          <cell r="BO1104">
            <v>4.4558986872335264</v>
          </cell>
          <cell r="BP1104">
            <v>0</v>
          </cell>
          <cell r="BQ1104">
            <v>4.0601663529670491</v>
          </cell>
          <cell r="BR1104">
            <v>25.594749175241024</v>
          </cell>
          <cell r="BS1104">
            <v>0</v>
          </cell>
          <cell r="BT1104">
            <v>15.619296919068621</v>
          </cell>
          <cell r="BU1104">
            <v>23.506101183440862</v>
          </cell>
          <cell r="BV1104">
            <v>15.43434171286825</v>
          </cell>
          <cell r="BW1104">
            <v>25.906219134842914</v>
          </cell>
          <cell r="BX1104">
            <v>7.2530073716130752E-2</v>
          </cell>
          <cell r="BY1104">
            <v>9.6469096526248812</v>
          </cell>
          <cell r="BZ1104">
            <v>11.798293465428271</v>
          </cell>
          <cell r="CA1104">
            <v>0</v>
          </cell>
          <cell r="CB1104">
            <v>0.47410490912487013</v>
          </cell>
          <cell r="CC1104">
            <v>2.6991563096079783</v>
          </cell>
          <cell r="CD1104"/>
        </row>
        <row r="1105">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cell r="AF1105">
            <v>0</v>
          </cell>
          <cell r="AG1105">
            <v>0</v>
          </cell>
          <cell r="AH1105">
            <v>0</v>
          </cell>
          <cell r="AI1105">
            <v>0</v>
          </cell>
          <cell r="AJ1105">
            <v>0</v>
          </cell>
          <cell r="AK1105">
            <v>0</v>
          </cell>
          <cell r="AL1105">
            <v>0</v>
          </cell>
          <cell r="AM1105">
            <v>0</v>
          </cell>
          <cell r="AN1105">
            <v>0</v>
          </cell>
          <cell r="AO1105">
            <v>0</v>
          </cell>
          <cell r="AP1105">
            <v>0</v>
          </cell>
          <cell r="AQ1105">
            <v>0</v>
          </cell>
          <cell r="AR1105">
            <v>0</v>
          </cell>
          <cell r="AS1105">
            <v>0</v>
          </cell>
          <cell r="AT1105">
            <v>0</v>
          </cell>
          <cell r="AU1105">
            <v>0</v>
          </cell>
          <cell r="AV1105">
            <v>0</v>
          </cell>
          <cell r="AW1105">
            <v>0</v>
          </cell>
          <cell r="AX1105">
            <v>0</v>
          </cell>
          <cell r="AY1105">
            <v>0</v>
          </cell>
          <cell r="AZ1105">
            <v>0</v>
          </cell>
          <cell r="BA1105">
            <v>0</v>
          </cell>
          <cell r="BB1105">
            <v>0</v>
          </cell>
          <cell r="BC1105">
            <v>0</v>
          </cell>
          <cell r="BD1105">
            <v>0</v>
          </cell>
          <cell r="BE1105">
            <v>0</v>
          </cell>
          <cell r="BF1105">
            <v>0</v>
          </cell>
          <cell r="BG1105">
            <v>0</v>
          </cell>
          <cell r="BH1105">
            <v>0</v>
          </cell>
          <cell r="BI1105">
            <v>0</v>
          </cell>
          <cell r="BJ1105">
            <v>0</v>
          </cell>
          <cell r="BK1105">
            <v>0</v>
          </cell>
          <cell r="BL1105">
            <v>0</v>
          </cell>
          <cell r="BM1105">
            <v>0</v>
          </cell>
          <cell r="BN1105">
            <v>0</v>
          </cell>
          <cell r="BO1105">
            <v>0</v>
          </cell>
          <cell r="BP1105">
            <v>0</v>
          </cell>
          <cell r="BQ1105">
            <v>0</v>
          </cell>
          <cell r="BR1105">
            <v>0</v>
          </cell>
          <cell r="BS1105">
            <v>-0.13594887766058514</v>
          </cell>
          <cell r="BT1105">
            <v>0</v>
          </cell>
          <cell r="BU1105">
            <v>0</v>
          </cell>
          <cell r="BV1105">
            <v>0</v>
          </cell>
          <cell r="BW1105">
            <v>0</v>
          </cell>
          <cell r="BX1105">
            <v>0</v>
          </cell>
          <cell r="BY1105">
            <v>0</v>
          </cell>
          <cell r="BZ1105">
            <v>0</v>
          </cell>
          <cell r="CA1105">
            <v>0</v>
          </cell>
          <cell r="CB1105">
            <v>0</v>
          </cell>
          <cell r="CC1105">
            <v>0</v>
          </cell>
          <cell r="CD1105"/>
        </row>
        <row r="1106">
          <cell r="G1106">
            <v>0</v>
          </cell>
          <cell r="H1106">
            <v>3.9846084011325593</v>
          </cell>
          <cell r="I1106">
            <v>3.7274538105684449</v>
          </cell>
          <cell r="J1106">
            <v>4.3318906848355105</v>
          </cell>
          <cell r="K1106">
            <v>0</v>
          </cell>
          <cell r="L1106">
            <v>2.4023224137475463</v>
          </cell>
          <cell r="M1106">
            <v>19.438001360457804</v>
          </cell>
          <cell r="N1106">
            <v>8.8774848696559872</v>
          </cell>
          <cell r="O1106">
            <v>5.0494066390808561</v>
          </cell>
          <cell r="P1106">
            <v>2.7252940186619874</v>
          </cell>
          <cell r="Q1106">
            <v>15.027870656133832</v>
          </cell>
          <cell r="R1106">
            <v>0</v>
          </cell>
          <cell r="S1106">
            <v>15.203967917870187</v>
          </cell>
          <cell r="T1106">
            <v>2.8835426674076183</v>
          </cell>
          <cell r="U1106">
            <v>3.7801514137140626</v>
          </cell>
          <cell r="V1106">
            <v>3.7571636555474468</v>
          </cell>
          <cell r="W1106">
            <v>20.712467588550517</v>
          </cell>
          <cell r="X1106">
            <v>0</v>
          </cell>
          <cell r="Y1106">
            <v>4.1862779665626757</v>
          </cell>
          <cell r="Z1106">
            <v>3.6457049513980531</v>
          </cell>
          <cell r="AA1106">
            <v>3.1168781428258829</v>
          </cell>
          <cell r="AB1106">
            <v>4.3873684184029687</v>
          </cell>
          <cell r="AC1106">
            <v>3.9649654735390731</v>
          </cell>
          <cell r="AD1106">
            <v>6.7622828215142361</v>
          </cell>
          <cell r="AE1106">
            <v>2.0363640665658012</v>
          </cell>
          <cell r="AF1106">
            <v>7.5398453128990388</v>
          </cell>
          <cell r="AG1106">
            <v>2.6420061870269071</v>
          </cell>
          <cell r="AH1106">
            <v>3.7913450371682811</v>
          </cell>
          <cell r="AI1106">
            <v>0.75336809608880961</v>
          </cell>
          <cell r="AJ1106">
            <v>2.2504053104168693</v>
          </cell>
          <cell r="AK1106">
            <v>0</v>
          </cell>
          <cell r="AL1106">
            <v>1.4637710608251717</v>
          </cell>
          <cell r="AM1106">
            <v>2.0047101963608505</v>
          </cell>
          <cell r="AN1106">
            <v>0</v>
          </cell>
          <cell r="AO1106">
            <v>2.0047101963608505</v>
          </cell>
          <cell r="AP1106">
            <v>0</v>
          </cell>
          <cell r="AQ1106">
            <v>5.5104727180614583</v>
          </cell>
          <cell r="AR1106">
            <v>0</v>
          </cell>
          <cell r="AS1106">
            <v>2.2798103252652098</v>
          </cell>
          <cell r="AT1106">
            <v>5.404953789826564</v>
          </cell>
          <cell r="AU1106">
            <v>3.3962422091134377</v>
          </cell>
          <cell r="AV1106">
            <v>0</v>
          </cell>
          <cell r="AW1106">
            <v>3.0161764470828527</v>
          </cell>
          <cell r="AX1106">
            <v>2.6340689638478585</v>
          </cell>
          <cell r="AY1106">
            <v>3.0323734817436834</v>
          </cell>
          <cell r="AZ1106">
            <v>7.1996675623927802</v>
          </cell>
          <cell r="BA1106">
            <v>2.2654546949359173</v>
          </cell>
          <cell r="BB1106">
            <v>2.211419081536135</v>
          </cell>
          <cell r="BC1106">
            <v>0</v>
          </cell>
          <cell r="BD1106">
            <v>0</v>
          </cell>
          <cell r="BE1106">
            <v>0</v>
          </cell>
          <cell r="BF1106">
            <v>0</v>
          </cell>
          <cell r="BG1106">
            <v>0</v>
          </cell>
          <cell r="BH1106">
            <v>0</v>
          </cell>
          <cell r="BI1106">
            <v>0</v>
          </cell>
          <cell r="BJ1106">
            <v>3.4924576328490797</v>
          </cell>
          <cell r="BK1106">
            <v>18.872233349650788</v>
          </cell>
          <cell r="BL1106">
            <v>0</v>
          </cell>
          <cell r="BM1106">
            <v>0</v>
          </cell>
          <cell r="BN1106">
            <v>25.009208101771861</v>
          </cell>
          <cell r="BO1106">
            <v>3.9286090521746102</v>
          </cell>
          <cell r="BP1106">
            <v>0</v>
          </cell>
          <cell r="BQ1106">
            <v>3.579705780407743</v>
          </cell>
          <cell r="BR1106">
            <v>22.565989569304762</v>
          </cell>
          <cell r="BS1106">
            <v>0</v>
          </cell>
          <cell r="BT1106">
            <v>13.770984389897126</v>
          </cell>
          <cell r="BU1106">
            <v>20.724502142559238</v>
          </cell>
          <cell r="BV1106">
            <v>13.607915893881408</v>
          </cell>
          <cell r="BW1106">
            <v>22.840601670849686</v>
          </cell>
          <cell r="BX1106">
            <v>6.3947213380875015E-2</v>
          </cell>
          <cell r="BY1106">
            <v>8.5053407285484148</v>
          </cell>
          <cell r="BZ1106">
            <v>10.402140120755597</v>
          </cell>
          <cell r="CA1106">
            <v>0</v>
          </cell>
          <cell r="CB1106">
            <v>0.4180016127845978</v>
          </cell>
          <cell r="CC1106">
            <v>2.3797511244008192</v>
          </cell>
          <cell r="CD1106"/>
        </row>
        <row r="1107">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cell r="AF1107">
            <v>0</v>
          </cell>
          <cell r="AG1107">
            <v>0</v>
          </cell>
          <cell r="AH1107">
            <v>0</v>
          </cell>
          <cell r="AI1107">
            <v>0</v>
          </cell>
          <cell r="AJ1107">
            <v>0</v>
          </cell>
          <cell r="AK1107">
            <v>0</v>
          </cell>
          <cell r="AL1107">
            <v>0</v>
          </cell>
          <cell r="AM1107">
            <v>0</v>
          </cell>
          <cell r="AN1107">
            <v>0</v>
          </cell>
          <cell r="AO1107">
            <v>0</v>
          </cell>
          <cell r="AP1107">
            <v>0</v>
          </cell>
          <cell r="AQ1107">
            <v>0</v>
          </cell>
          <cell r="AR1107">
            <v>0</v>
          </cell>
          <cell r="AS1107">
            <v>0</v>
          </cell>
          <cell r="AT1107">
            <v>0</v>
          </cell>
          <cell r="AU1107">
            <v>0</v>
          </cell>
          <cell r="AV1107">
            <v>0</v>
          </cell>
          <cell r="AW1107">
            <v>0</v>
          </cell>
          <cell r="AX1107">
            <v>0</v>
          </cell>
          <cell r="AY1107">
            <v>0</v>
          </cell>
          <cell r="AZ1107">
            <v>0</v>
          </cell>
          <cell r="BA1107">
            <v>0</v>
          </cell>
          <cell r="BB1107">
            <v>0</v>
          </cell>
          <cell r="BC1107">
            <v>0</v>
          </cell>
          <cell r="BD1107">
            <v>0</v>
          </cell>
          <cell r="BE1107">
            <v>0</v>
          </cell>
          <cell r="BF1107">
            <v>0</v>
          </cell>
          <cell r="BG1107">
            <v>0</v>
          </cell>
          <cell r="BH1107">
            <v>0</v>
          </cell>
          <cell r="BI1107">
            <v>0</v>
          </cell>
          <cell r="BJ1107">
            <v>0</v>
          </cell>
          <cell r="BK1107">
            <v>0</v>
          </cell>
          <cell r="BL1107">
            <v>0</v>
          </cell>
          <cell r="BM1107">
            <v>0</v>
          </cell>
          <cell r="BN1107">
            <v>0</v>
          </cell>
          <cell r="BO1107">
            <v>0</v>
          </cell>
          <cell r="BP1107">
            <v>0</v>
          </cell>
          <cell r="BQ1107">
            <v>0</v>
          </cell>
          <cell r="BR1107">
            <v>0</v>
          </cell>
          <cell r="BS1107">
            <v>0</v>
          </cell>
          <cell r="BT1107">
            <v>0</v>
          </cell>
          <cell r="BU1107">
            <v>0</v>
          </cell>
          <cell r="BV1107">
            <v>0</v>
          </cell>
          <cell r="BW1107">
            <v>0</v>
          </cell>
          <cell r="BX1107">
            <v>0</v>
          </cell>
          <cell r="BY1107">
            <v>0</v>
          </cell>
          <cell r="BZ1107">
            <v>0</v>
          </cell>
          <cell r="CA1107">
            <v>0</v>
          </cell>
          <cell r="CB1107">
            <v>0</v>
          </cell>
          <cell r="CC1107">
            <v>0</v>
          </cell>
          <cell r="CD1107"/>
        </row>
        <row r="1108">
          <cell r="G1108">
            <v>-7.0885716316564264E-19</v>
          </cell>
          <cell r="H1108">
            <v>3.1133743526518933</v>
          </cell>
          <cell r="I1108">
            <v>3.0619366245735344</v>
          </cell>
          <cell r="J1108">
            <v>2.8021528104812963</v>
          </cell>
          <cell r="K1108">
            <v>3.8475041280512454E-20</v>
          </cell>
          <cell r="L1108">
            <v>4.2990741681123829E-20</v>
          </cell>
          <cell r="M1108">
            <v>6.2909484427553028</v>
          </cell>
          <cell r="N1108">
            <v>4.8757922974191157</v>
          </cell>
          <cell r="O1108">
            <v>2.7553951142235706</v>
          </cell>
          <cell r="P1108">
            <v>2.3016669367638989</v>
          </cell>
          <cell r="Q1108">
            <v>6.3157629994772666</v>
          </cell>
          <cell r="R1108">
            <v>4.0117578484900096E-20</v>
          </cell>
          <cell r="S1108">
            <v>6.4613042294024439</v>
          </cell>
          <cell r="T1108">
            <v>2.6326958627680401</v>
          </cell>
          <cell r="U1108">
            <v>2.7918128854707267</v>
          </cell>
          <cell r="V1108">
            <v>2.150762089318464</v>
          </cell>
          <cell r="W1108">
            <v>6.4670690265648609</v>
          </cell>
          <cell r="X1108">
            <v>4.0629204636496682E-20</v>
          </cell>
          <cell r="Y1108">
            <v>2.5574635103693497</v>
          </cell>
          <cell r="Z1108">
            <v>2.4067626518520111</v>
          </cell>
          <cell r="AA1108">
            <v>2.4471073088092332</v>
          </cell>
          <cell r="AB1108">
            <v>2.4728309984086727</v>
          </cell>
          <cell r="AC1108">
            <v>2.5703898543245298</v>
          </cell>
          <cell r="AD1108">
            <v>2.6175043207179165</v>
          </cell>
          <cell r="AE1108">
            <v>2.3455374958156834</v>
          </cell>
          <cell r="AF1108">
            <v>3.3833915074709187</v>
          </cell>
          <cell r="AG1108">
            <v>2.0533928220633317</v>
          </cell>
          <cell r="AH1108">
            <v>2.2440996142053597</v>
          </cell>
          <cell r="AI1108">
            <v>2.4425762513775937</v>
          </cell>
          <cell r="AJ1108">
            <v>1.9699082094378437</v>
          </cell>
          <cell r="AK1108">
            <v>4.5043180885797516E-20</v>
          </cell>
          <cell r="AL1108">
            <v>0.66242252269101687</v>
          </cell>
          <cell r="AM1108">
            <v>4.1513488068979868E-20</v>
          </cell>
          <cell r="AN1108">
            <v>4.5603201373516353E-20</v>
          </cell>
          <cell r="AO1108">
            <v>4.1513488068979868E-20</v>
          </cell>
          <cell r="AP1108">
            <v>4.2842687623966853E-20</v>
          </cell>
          <cell r="AQ1108">
            <v>4.2649241749367962E-20</v>
          </cell>
          <cell r="AR1108">
            <v>4.0811788320722465E-20</v>
          </cell>
          <cell r="AS1108">
            <v>2.1774122006153802</v>
          </cell>
          <cell r="AT1108">
            <v>2.4051385925437589</v>
          </cell>
          <cell r="AU1108">
            <v>2.5930478462332536</v>
          </cell>
          <cell r="AV1108">
            <v>3.9597162914855411E-20</v>
          </cell>
          <cell r="AW1108">
            <v>2.5527032745688545</v>
          </cell>
          <cell r="AX1108">
            <v>2.5056233425262948</v>
          </cell>
          <cell r="AY1108">
            <v>2.5717435975050602</v>
          </cell>
          <cell r="AZ1108">
            <v>2.8986704537177332</v>
          </cell>
          <cell r="BA1108">
            <v>2.4998522500563265</v>
          </cell>
          <cell r="BB1108">
            <v>2.3130307032616839</v>
          </cell>
          <cell r="BC1108">
            <v>4.0633414639724488E-20</v>
          </cell>
          <cell r="BD1108">
            <v>4.0633414639724488E-20</v>
          </cell>
          <cell r="BE1108">
            <v>4.2603921583054659E-20</v>
          </cell>
          <cell r="BF1108">
            <v>4.1079757926411261E-20</v>
          </cell>
          <cell r="BG1108">
            <v>4.4360223650836024E-20</v>
          </cell>
          <cell r="BH1108">
            <v>4.0720972741506184E-20</v>
          </cell>
          <cell r="BI1108">
            <v>4.1649253310212763E-20</v>
          </cell>
          <cell r="BJ1108">
            <v>2.3405435560447958</v>
          </cell>
          <cell r="BK1108">
            <v>5.0679697442467875</v>
          </cell>
          <cell r="BL1108">
            <v>4.0538375730218954E-20</v>
          </cell>
          <cell r="BM1108">
            <v>4.0538375730218954E-20</v>
          </cell>
          <cell r="BN1108">
            <v>6.6310741963603208</v>
          </cell>
          <cell r="BO1108">
            <v>2.6839739832700422</v>
          </cell>
          <cell r="BP1108">
            <v>4.2603921583054659E-20</v>
          </cell>
          <cell r="BQ1108">
            <v>2.7357242176748318</v>
          </cell>
          <cell r="BR1108">
            <v>5.4363893829368051</v>
          </cell>
          <cell r="BS1108">
            <v>2.956837627479278</v>
          </cell>
          <cell r="BT1108">
            <v>4.7458832225438723</v>
          </cell>
          <cell r="BU1108">
            <v>5.4935667015639247</v>
          </cell>
          <cell r="BV1108">
            <v>3.8105976094897218</v>
          </cell>
          <cell r="BW1108">
            <v>7.3956890037341871</v>
          </cell>
          <cell r="BX1108">
            <v>4.381273174490867E-20</v>
          </cell>
          <cell r="BY1108">
            <v>3.9647282949196261</v>
          </cell>
          <cell r="BZ1108">
            <v>2.4525997522867136</v>
          </cell>
          <cell r="CA1108">
            <v>4.4244663131151454E-20</v>
          </cell>
          <cell r="CB1108">
            <v>4.3440332971292313E-20</v>
          </cell>
          <cell r="CC1108">
            <v>2.3667619180713135</v>
          </cell>
          <cell r="CD1108"/>
        </row>
        <row r="1109">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cell r="AF1109">
            <v>0</v>
          </cell>
          <cell r="AG1109">
            <v>0</v>
          </cell>
          <cell r="AH1109">
            <v>0</v>
          </cell>
          <cell r="AI1109">
            <v>0</v>
          </cell>
          <cell r="AJ1109">
            <v>0</v>
          </cell>
          <cell r="AK1109">
            <v>0</v>
          </cell>
          <cell r="AL1109">
            <v>0</v>
          </cell>
          <cell r="AM1109">
            <v>0</v>
          </cell>
          <cell r="AN1109">
            <v>0</v>
          </cell>
          <cell r="AO1109">
            <v>0</v>
          </cell>
          <cell r="AP1109">
            <v>0</v>
          </cell>
          <cell r="AQ1109">
            <v>0</v>
          </cell>
          <cell r="AR1109">
            <v>0</v>
          </cell>
          <cell r="AS1109">
            <v>0</v>
          </cell>
          <cell r="AT1109">
            <v>0</v>
          </cell>
          <cell r="AU1109">
            <v>0</v>
          </cell>
          <cell r="AV1109">
            <v>0</v>
          </cell>
          <cell r="AW1109">
            <v>0</v>
          </cell>
          <cell r="AX1109">
            <v>0</v>
          </cell>
          <cell r="AY1109">
            <v>0</v>
          </cell>
          <cell r="AZ1109">
            <v>0</v>
          </cell>
          <cell r="BA1109">
            <v>0</v>
          </cell>
          <cell r="BB1109">
            <v>0</v>
          </cell>
          <cell r="BC1109">
            <v>0</v>
          </cell>
          <cell r="BD1109">
            <v>0</v>
          </cell>
          <cell r="BE1109">
            <v>0</v>
          </cell>
          <cell r="BF1109">
            <v>0</v>
          </cell>
          <cell r="BG1109">
            <v>0</v>
          </cell>
          <cell r="BH1109">
            <v>0</v>
          </cell>
          <cell r="BI1109">
            <v>0</v>
          </cell>
          <cell r="BJ1109">
            <v>0</v>
          </cell>
          <cell r="BK1109">
            <v>0</v>
          </cell>
          <cell r="BL1109">
            <v>0</v>
          </cell>
          <cell r="BM1109">
            <v>0</v>
          </cell>
          <cell r="BN1109">
            <v>0</v>
          </cell>
          <cell r="BO1109">
            <v>0</v>
          </cell>
          <cell r="BP1109">
            <v>0</v>
          </cell>
          <cell r="BQ1109">
            <v>0</v>
          </cell>
          <cell r="BR1109">
            <v>0</v>
          </cell>
          <cell r="BS1109">
            <v>0</v>
          </cell>
          <cell r="BT1109">
            <v>0</v>
          </cell>
          <cell r="BU1109">
            <v>0</v>
          </cell>
          <cell r="BV1109">
            <v>0</v>
          </cell>
          <cell r="BW1109">
            <v>0</v>
          </cell>
          <cell r="BX1109">
            <v>0</v>
          </cell>
          <cell r="BY1109">
            <v>0</v>
          </cell>
          <cell r="BZ1109">
            <v>0</v>
          </cell>
          <cell r="CA1109">
            <v>0</v>
          </cell>
          <cell r="CB1109">
            <v>0</v>
          </cell>
          <cell r="CC1109">
            <v>0</v>
          </cell>
          <cell r="CD1109"/>
        </row>
        <row r="1791">
          <cell r="G1791">
            <v>314.16923712191652</v>
          </cell>
          <cell r="H1791">
            <v>145.74851672370875</v>
          </cell>
          <cell r="I1791">
            <v>119.44109311203044</v>
          </cell>
          <cell r="J1791">
            <v>86.930887092832549</v>
          </cell>
          <cell r="K1791">
            <v>116.07075122325169</v>
          </cell>
          <cell r="L1791">
            <v>65.104064891886551</v>
          </cell>
          <cell r="M1791">
            <v>181.94218874368954</v>
          </cell>
          <cell r="N1791">
            <v>181.64402704510752</v>
          </cell>
          <cell r="O1791">
            <v>135.14350661008055</v>
          </cell>
          <cell r="P1791">
            <v>138.75114047084625</v>
          </cell>
          <cell r="Q1791">
            <v>169.04559098054844</v>
          </cell>
          <cell r="R1791">
            <v>70.84285446988514</v>
          </cell>
          <cell r="S1791">
            <v>164.74363058987137</v>
          </cell>
          <cell r="T1791">
            <v>123.96724265393064</v>
          </cell>
          <cell r="U1791">
            <v>170.32933891290347</v>
          </cell>
          <cell r="V1791">
            <v>119.0603497148403</v>
          </cell>
          <cell r="W1791">
            <v>182.35713948910768</v>
          </cell>
          <cell r="X1791">
            <v>46.294832377947635</v>
          </cell>
          <cell r="Y1791">
            <v>123.64149642823827</v>
          </cell>
          <cell r="Z1791">
            <v>140.95268701308123</v>
          </cell>
          <cell r="AA1791">
            <v>137.76138486522902</v>
          </cell>
          <cell r="AB1791">
            <v>91.245503601329219</v>
          </cell>
          <cell r="AC1791">
            <v>139.63039098623068</v>
          </cell>
          <cell r="AD1791">
            <v>152.12597146373088</v>
          </cell>
          <cell r="AE1791">
            <v>152.77165413066081</v>
          </cell>
          <cell r="AF1791">
            <v>96.918786230560684</v>
          </cell>
          <cell r="AG1791">
            <v>77.793946218289079</v>
          </cell>
          <cell r="AH1791">
            <v>126.24323054283694</v>
          </cell>
          <cell r="AI1791">
            <v>146.72335760088879</v>
          </cell>
          <cell r="AJ1791">
            <v>97.90135759666758</v>
          </cell>
          <cell r="AK1791">
            <v>81.879265561759951</v>
          </cell>
          <cell r="AL1791">
            <v>144.05265094573843</v>
          </cell>
          <cell r="AM1791">
            <v>89.69050009976273</v>
          </cell>
          <cell r="AN1791">
            <v>46.678458918606573</v>
          </cell>
          <cell r="AO1791">
            <v>89.69050009976273</v>
          </cell>
          <cell r="AP1791">
            <v>68.034044667679765</v>
          </cell>
          <cell r="AQ1791">
            <v>109.63534437978564</v>
          </cell>
          <cell r="AR1791">
            <v>96.827366632506639</v>
          </cell>
          <cell r="AS1791">
            <v>164.18587935353673</v>
          </cell>
          <cell r="AT1791">
            <v>112.11899992466897</v>
          </cell>
          <cell r="AU1791">
            <v>136.43348353633058</v>
          </cell>
          <cell r="AV1791">
            <v>96.171253207860701</v>
          </cell>
          <cell r="AW1791">
            <v>140.05385709052248</v>
          </cell>
          <cell r="AX1791">
            <v>125.32097596577572</v>
          </cell>
          <cell r="AY1791">
            <v>127.4789486201952</v>
          </cell>
          <cell r="AZ1791">
            <v>144.54453338409732</v>
          </cell>
          <cell r="BA1791">
            <v>168.66277195909518</v>
          </cell>
          <cell r="BB1791">
            <v>141.12836844730825</v>
          </cell>
          <cell r="BC1791">
            <v>107.37835716458889</v>
          </cell>
          <cell r="BD1791">
            <v>107.37835716458889</v>
          </cell>
          <cell r="BE1791">
            <v>114.06608800745778</v>
          </cell>
          <cell r="BF1791">
            <v>195.43838229217513</v>
          </cell>
          <cell r="BG1791">
            <v>290.45072372343373</v>
          </cell>
          <cell r="BH1791">
            <v>103.79048647445046</v>
          </cell>
          <cell r="BI1791">
            <v>84.629745174671527</v>
          </cell>
          <cell r="BJ1791">
            <v>121.56957143348792</v>
          </cell>
          <cell r="BK1791">
            <v>194.81616421510407</v>
          </cell>
          <cell r="BL1791">
            <v>95.283169589708578</v>
          </cell>
          <cell r="BM1791">
            <v>95.283169589708578</v>
          </cell>
          <cell r="BN1791">
            <v>186.69666437949721</v>
          </cell>
          <cell r="BO1791">
            <v>156.32645845580683</v>
          </cell>
          <cell r="BP1791">
            <v>114.06608800745778</v>
          </cell>
          <cell r="BQ1791">
            <v>156.94966395013222</v>
          </cell>
          <cell r="BR1791">
            <v>213.44080763895181</v>
          </cell>
          <cell r="BS1791">
            <v>161.13033593624377</v>
          </cell>
          <cell r="BT1791">
            <v>211.9245388542295</v>
          </cell>
          <cell r="BU1791">
            <v>155.49470113686178</v>
          </cell>
          <cell r="BV1791">
            <v>178.24342373290662</v>
          </cell>
          <cell r="BW1791">
            <v>157.29169568478139</v>
          </cell>
          <cell r="BX1791">
            <v>67.770077923306275</v>
          </cell>
          <cell r="BY1791">
            <v>134.23548158167031</v>
          </cell>
          <cell r="BZ1791">
            <v>172.61221696043827</v>
          </cell>
          <cell r="CA1791">
            <v>65.01467642841537</v>
          </cell>
          <cell r="CB1791">
            <v>101.81534644560205</v>
          </cell>
          <cell r="CC1791">
            <v>162.49295342894325</v>
          </cell>
          <cell r="CD1791">
            <v>0</v>
          </cell>
        </row>
        <row r="1792">
          <cell r="G1792">
            <v>30.712338045515086</v>
          </cell>
          <cell r="H1792">
            <v>65.815929756233444</v>
          </cell>
          <cell r="I1792">
            <v>75.64971261073832</v>
          </cell>
          <cell r="J1792">
            <v>42.004196666135734</v>
          </cell>
          <cell r="K1792">
            <v>80.447322104066643</v>
          </cell>
          <cell r="L1792">
            <v>98.938455441468761</v>
          </cell>
          <cell r="M1792">
            <v>37.890715224118132</v>
          </cell>
          <cell r="N1792">
            <v>75.932872602194067</v>
          </cell>
          <cell r="O1792">
            <v>79.361422353753937</v>
          </cell>
          <cell r="P1792">
            <v>77.740642907379765</v>
          </cell>
          <cell r="Q1792">
            <v>33.864957825358211</v>
          </cell>
          <cell r="R1792">
            <v>94.475428945883351</v>
          </cell>
          <cell r="S1792">
            <v>39.270403024833215</v>
          </cell>
          <cell r="T1792">
            <v>91.409091698814706</v>
          </cell>
          <cell r="U1792">
            <v>102.22960217059793</v>
          </cell>
          <cell r="V1792">
            <v>98.072290841935484</v>
          </cell>
          <cell r="W1792">
            <v>23.635142781362045</v>
          </cell>
          <cell r="X1792">
            <v>73.773866027833066</v>
          </cell>
          <cell r="Y1792">
            <v>81.053713777291406</v>
          </cell>
          <cell r="Z1792">
            <v>83.590776787698417</v>
          </cell>
          <cell r="AA1792">
            <v>83.838589604139102</v>
          </cell>
          <cell r="AB1792">
            <v>67.786216323048691</v>
          </cell>
          <cell r="AC1792">
            <v>65.87019578941063</v>
          </cell>
          <cell r="AD1792">
            <v>83.750478594407269</v>
          </cell>
          <cell r="AE1792">
            <v>108.63207342839092</v>
          </cell>
          <cell r="AF1792">
            <v>68.979079812016224</v>
          </cell>
          <cell r="AG1792">
            <v>59.241198170598054</v>
          </cell>
          <cell r="AH1792">
            <v>74.436123867898345</v>
          </cell>
          <cell r="AI1792">
            <v>82.366301203639011</v>
          </cell>
          <cell r="AJ1792">
            <v>64.609053722741109</v>
          </cell>
          <cell r="AK1792">
            <v>100.06990067505001</v>
          </cell>
          <cell r="AL1792">
            <v>132.77476018481352</v>
          </cell>
          <cell r="AM1792">
            <v>115.62176745188194</v>
          </cell>
          <cell r="AN1792">
            <v>43.525995206978216</v>
          </cell>
          <cell r="AO1792">
            <v>115.62176745188194</v>
          </cell>
          <cell r="AP1792">
            <v>90.2961316613885</v>
          </cell>
          <cell r="AQ1792">
            <v>87.110896006219704</v>
          </cell>
          <cell r="AR1792">
            <v>85.620923382856262</v>
          </cell>
          <cell r="AS1792">
            <v>90.166601447012681</v>
          </cell>
          <cell r="AT1792">
            <v>71.690313332637515</v>
          </cell>
          <cell r="AU1792">
            <v>83.172613523477565</v>
          </cell>
          <cell r="AV1792">
            <v>98.568481872895205</v>
          </cell>
          <cell r="AW1792">
            <v>90.856338583571016</v>
          </cell>
          <cell r="AX1792">
            <v>71.700172384684478</v>
          </cell>
          <cell r="AY1792">
            <v>82.282164769876573</v>
          </cell>
          <cell r="AZ1792">
            <v>86.349270142640336</v>
          </cell>
          <cell r="BA1792">
            <v>91.608476886612749</v>
          </cell>
          <cell r="BB1792">
            <v>70.435990929222172</v>
          </cell>
          <cell r="BC1792">
            <v>101.38102629870831</v>
          </cell>
          <cell r="BD1792">
            <v>101.38102629870831</v>
          </cell>
          <cell r="BE1792">
            <v>95.689586887537743</v>
          </cell>
          <cell r="BF1792">
            <v>86.482200886279998</v>
          </cell>
          <cell r="BG1792">
            <v>58.941950290307055</v>
          </cell>
          <cell r="BH1792">
            <v>98.120770576481945</v>
          </cell>
          <cell r="BI1792">
            <v>115.47139809853753</v>
          </cell>
          <cell r="BJ1792">
            <v>66.681618491964173</v>
          </cell>
          <cell r="BK1792">
            <v>70.468590904313075</v>
          </cell>
          <cell r="BL1792">
            <v>97.937663531335147</v>
          </cell>
          <cell r="BM1792">
            <v>97.937663531335147</v>
          </cell>
          <cell r="BN1792">
            <v>39.750084339327032</v>
          </cell>
          <cell r="BO1792">
            <v>78.061541249705527</v>
          </cell>
          <cell r="BP1792">
            <v>95.689586887537743</v>
          </cell>
          <cell r="BQ1792">
            <v>90.375767580689029</v>
          </cell>
          <cell r="BR1792">
            <v>43.217546123354438</v>
          </cell>
          <cell r="BS1792">
            <v>86.594296856297092</v>
          </cell>
          <cell r="BT1792">
            <v>53.785842417860579</v>
          </cell>
          <cell r="BU1792">
            <v>42.574177412450275</v>
          </cell>
          <cell r="BV1792">
            <v>46.811233731328819</v>
          </cell>
          <cell r="BW1792">
            <v>28.099254217040798</v>
          </cell>
          <cell r="BX1792">
            <v>104.73440632425353</v>
          </cell>
          <cell r="BY1792">
            <v>114.65766302702056</v>
          </cell>
          <cell r="BZ1792">
            <v>84.229059149926528</v>
          </cell>
          <cell r="CA1792">
            <v>73.92838800318988</v>
          </cell>
          <cell r="CB1792">
            <v>98.437972736927904</v>
          </cell>
          <cell r="CC1792">
            <v>75.947623118639839</v>
          </cell>
          <cell r="CD1792">
            <v>0</v>
          </cell>
        </row>
        <row r="1793">
          <cell r="G1793">
            <v>1.8416214615510629</v>
          </cell>
          <cell r="H1793">
            <v>81.786470045730056</v>
          </cell>
          <cell r="I1793">
            <v>103.05993755053716</v>
          </cell>
          <cell r="J1793">
            <v>84.310155004915188</v>
          </cell>
          <cell r="K1793">
            <v>28.814510762871549</v>
          </cell>
          <cell r="L1793">
            <v>44.694539860688309</v>
          </cell>
          <cell r="M1793">
            <v>155.75226380124323</v>
          </cell>
          <cell r="N1793">
            <v>124.28768374856752</v>
          </cell>
          <cell r="O1793">
            <v>95.566691034362378</v>
          </cell>
          <cell r="P1793">
            <v>62.284754642998472</v>
          </cell>
          <cell r="Q1793">
            <v>168.55390158985321</v>
          </cell>
          <cell r="R1793">
            <v>43.913669185507437</v>
          </cell>
          <cell r="S1793">
            <v>174.52604800429273</v>
          </cell>
          <cell r="T1793">
            <v>77.423117572583209</v>
          </cell>
          <cell r="U1793">
            <v>86.983658412936848</v>
          </cell>
          <cell r="V1793">
            <v>79.208399844720304</v>
          </cell>
          <cell r="W1793">
            <v>150.78924777765209</v>
          </cell>
          <cell r="X1793">
            <v>36.927751967316674</v>
          </cell>
          <cell r="Y1793">
            <v>81.731788382185826</v>
          </cell>
          <cell r="Z1793">
            <v>75.083723573263285</v>
          </cell>
          <cell r="AA1793">
            <v>79.076217467600287</v>
          </cell>
          <cell r="AB1793">
            <v>78.390643989854937</v>
          </cell>
          <cell r="AC1793">
            <v>87.552921430054823</v>
          </cell>
          <cell r="AD1793">
            <v>89.695145833628416</v>
          </cell>
          <cell r="AE1793">
            <v>69.028960192342723</v>
          </cell>
          <cell r="AF1793">
            <v>104.83947133793056</v>
          </cell>
          <cell r="AG1793">
            <v>63.432522647236475</v>
          </cell>
          <cell r="AH1793">
            <v>76.155724835484236</v>
          </cell>
          <cell r="AI1793">
            <v>79.121872674515657</v>
          </cell>
          <cell r="AJ1793">
            <v>74.595841832745151</v>
          </cell>
          <cell r="AK1793">
            <v>32.832777576992669</v>
          </cell>
          <cell r="AL1793">
            <v>84.859183047581524</v>
          </cell>
          <cell r="AM1793">
            <v>57.734044533253659</v>
          </cell>
          <cell r="AN1793">
            <v>62.413095334323977</v>
          </cell>
          <cell r="AO1793">
            <v>57.734044533253659</v>
          </cell>
          <cell r="AP1793">
            <v>57.297841813364428</v>
          </cell>
          <cell r="AQ1793">
            <v>34.357561954203014</v>
          </cell>
          <cell r="AR1793">
            <v>52.608155149164958</v>
          </cell>
          <cell r="AS1793">
            <v>63.064864447692798</v>
          </cell>
          <cell r="AT1793">
            <v>74.745753583084237</v>
          </cell>
          <cell r="AU1793">
            <v>81.33110778225587</v>
          </cell>
          <cell r="AV1793">
            <v>34.999166696282828</v>
          </cell>
          <cell r="AW1793">
            <v>78.268306901280482</v>
          </cell>
          <cell r="AX1793">
            <v>76.58832052814013</v>
          </cell>
          <cell r="AY1793">
            <v>81.538892403337215</v>
          </cell>
          <cell r="AZ1793">
            <v>85.372017772954678</v>
          </cell>
          <cell r="BA1793">
            <v>82.046386787141628</v>
          </cell>
          <cell r="BB1793">
            <v>79.626007291983015</v>
          </cell>
          <cell r="BC1793">
            <v>43.307953998364759</v>
          </cell>
          <cell r="BD1793">
            <v>43.307953998364759</v>
          </cell>
          <cell r="BE1793">
            <v>34.13322579671447</v>
          </cell>
          <cell r="BF1793">
            <v>25.503085944734035</v>
          </cell>
          <cell r="BG1793">
            <v>6.4888867608654106</v>
          </cell>
          <cell r="BH1793">
            <v>37.093417242385165</v>
          </cell>
          <cell r="BI1793">
            <v>48.201624715458003</v>
          </cell>
          <cell r="BJ1793">
            <v>98.740749179301034</v>
          </cell>
          <cell r="BK1793">
            <v>123.69435617450598</v>
          </cell>
          <cell r="BL1793">
            <v>39.210981877910093</v>
          </cell>
          <cell r="BM1793">
            <v>39.210981877910093</v>
          </cell>
          <cell r="BN1793">
            <v>163.04445384647244</v>
          </cell>
          <cell r="BO1793">
            <v>86.041828758072867</v>
          </cell>
          <cell r="BP1793">
            <v>34.13322579671447</v>
          </cell>
          <cell r="BQ1793">
            <v>80.134853442514711</v>
          </cell>
          <cell r="BR1793">
            <v>137.02639836041828</v>
          </cell>
          <cell r="BS1793">
            <v>88.800308101953902</v>
          </cell>
          <cell r="BT1793">
            <v>79.805171675258478</v>
          </cell>
          <cell r="BU1793">
            <v>155.63698132087055</v>
          </cell>
          <cell r="BV1793">
            <v>118.8931764674782</v>
          </cell>
          <cell r="BW1793">
            <v>233.80913672388766</v>
          </cell>
          <cell r="BX1793">
            <v>89.343254155166051</v>
          </cell>
          <cell r="BY1793">
            <v>156.23338182079121</v>
          </cell>
          <cell r="BZ1793">
            <v>79.683944141460046</v>
          </cell>
          <cell r="CA1793">
            <v>35.640601426812154</v>
          </cell>
          <cell r="CB1793">
            <v>48.117424287931065</v>
          </cell>
          <cell r="CC1793">
            <v>52.227038410532671</v>
          </cell>
          <cell r="CD1793">
            <v>0</v>
          </cell>
        </row>
        <row r="1794">
          <cell r="G1794">
            <v>0.76840034280386815</v>
          </cell>
          <cell r="H1794">
            <v>4.3060952562247372E-11</v>
          </cell>
          <cell r="I1794">
            <v>6.2325605478206343E-11</v>
          </cell>
          <cell r="J1794">
            <v>6.936125078234947E-11</v>
          </cell>
          <cell r="K1794">
            <v>44.478365426114713</v>
          </cell>
          <cell r="L1794">
            <v>53.664958950084888</v>
          </cell>
          <cell r="M1794">
            <v>1.6512218165811958E-10</v>
          </cell>
          <cell r="N1794">
            <v>9.5897808907797197E-11</v>
          </cell>
          <cell r="O1794">
            <v>6.836482145767369E-11</v>
          </cell>
          <cell r="P1794">
            <v>2.61152094429793E-11</v>
          </cell>
          <cell r="Q1794">
            <v>1.6773103254240678E-10</v>
          </cell>
          <cell r="R1794">
            <v>59.818477585517329</v>
          </cell>
          <cell r="S1794">
            <v>1.7631178057310966E-10</v>
          </cell>
          <cell r="T1794">
            <v>3.8627658778366932E-11</v>
          </cell>
          <cell r="U1794">
            <v>4.8796246788840733E-11</v>
          </cell>
          <cell r="V1794">
            <v>4.5122936021511675E-11</v>
          </cell>
          <cell r="W1794">
            <v>1.6344596153445709E-10</v>
          </cell>
          <cell r="X1794">
            <v>58.662655745326568</v>
          </cell>
          <cell r="Y1794">
            <v>5.3195448695129891E-11</v>
          </cell>
          <cell r="Z1794">
            <v>4.477109677637959E-11</v>
          </cell>
          <cell r="AA1794">
            <v>5.4573519582719416E-11</v>
          </cell>
          <cell r="AB1794">
            <v>6.4101622631641355E-11</v>
          </cell>
          <cell r="AC1794">
            <v>6.4105719384255861E-11</v>
          </cell>
          <cell r="AD1794">
            <v>5.82709518869746E-11</v>
          </cell>
          <cell r="AE1794">
            <v>3.5142636346765497E-11</v>
          </cell>
          <cell r="AF1794">
            <v>9.0745215504040962E-11</v>
          </cell>
          <cell r="AG1794">
            <v>5.0059778375988938E-11</v>
          </cell>
          <cell r="AH1794">
            <v>3.567429028581151E-11</v>
          </cell>
          <cell r="AI1794">
            <v>5.1830982706276613E-11</v>
          </cell>
          <cell r="AJ1794">
            <v>4.4637470582051364E-11</v>
          </cell>
          <cell r="AK1794">
            <v>50.856335316398777</v>
          </cell>
          <cell r="AL1794">
            <v>1.4772266509657738E-11</v>
          </cell>
          <cell r="AM1794">
            <v>51.671591390891358</v>
          </cell>
          <cell r="AN1794">
            <v>61.239891969004589</v>
          </cell>
          <cell r="AO1794">
            <v>51.671591390891358</v>
          </cell>
          <cell r="AP1794">
            <v>47.506335940126135</v>
          </cell>
          <cell r="AQ1794">
            <v>42.47177379288091</v>
          </cell>
          <cell r="AR1794">
            <v>48.20476360255681</v>
          </cell>
          <cell r="AS1794">
            <v>3.5209005826345161E-11</v>
          </cell>
          <cell r="AT1794">
            <v>6.3439982651362151E-11</v>
          </cell>
          <cell r="AU1794">
            <v>5.387293058585997E-11</v>
          </cell>
          <cell r="AV1794">
            <v>34.714695704033026</v>
          </cell>
          <cell r="AW1794">
            <v>5.0132906783327894E-11</v>
          </cell>
          <cell r="AX1794">
            <v>5.2898519204868363E-11</v>
          </cell>
          <cell r="AY1794">
            <v>5.3623224837780562E-11</v>
          </cell>
          <cell r="AZ1794">
            <v>5.7818047155611819E-11</v>
          </cell>
          <cell r="BA1794">
            <v>4.5169261887259959E-11</v>
          </cell>
          <cell r="BB1794">
            <v>5.2621973424866688E-11</v>
          </cell>
          <cell r="BC1794">
            <v>43.617824188753488</v>
          </cell>
          <cell r="BD1794">
            <v>43.617824188753488</v>
          </cell>
          <cell r="BE1794">
            <v>39.149171817174562</v>
          </cell>
          <cell r="BF1794">
            <v>25.644730282874381</v>
          </cell>
          <cell r="BG1794">
            <v>3.9435300377375819</v>
          </cell>
          <cell r="BH1794">
            <v>37.5435288452476</v>
          </cell>
          <cell r="BI1794">
            <v>40.049473208999544</v>
          </cell>
          <cell r="BJ1794">
            <v>6.0243060181672915E-11</v>
          </cell>
          <cell r="BK1794">
            <v>1.2971694802245556E-10</v>
          </cell>
          <cell r="BL1794">
            <v>35.029901973837426</v>
          </cell>
          <cell r="BM1794">
            <v>35.029901973837426</v>
          </cell>
          <cell r="BN1794">
            <v>1.7166679765206631E-10</v>
          </cell>
          <cell r="BO1794">
            <v>6.0906315007760142E-11</v>
          </cell>
          <cell r="BP1794">
            <v>39.149171817174562</v>
          </cell>
          <cell r="BQ1794">
            <v>5.8767295648872981E-11</v>
          </cell>
          <cell r="BR1794">
            <v>1.3945346847659531E-10</v>
          </cell>
          <cell r="BS1794">
            <v>6.0448127082968212E-11</v>
          </cell>
          <cell r="BT1794">
            <v>4.3483984849715947E-11</v>
          </cell>
          <cell r="BU1794">
            <v>1.5427288019767097E-10</v>
          </cell>
          <cell r="BV1794">
            <v>1.0822130395936938E-10</v>
          </cell>
          <cell r="BW1794">
            <v>2.1319877724776436E-10</v>
          </cell>
          <cell r="BX1794">
            <v>87.212391118921957</v>
          </cell>
          <cell r="BY1794">
            <v>9.7962178857351257E-11</v>
          </cell>
          <cell r="BZ1794">
            <v>5.1122176746901897E-11</v>
          </cell>
          <cell r="CA1794">
            <v>39.243644060014482</v>
          </cell>
          <cell r="CB1794">
            <v>30.360980194282778</v>
          </cell>
          <cell r="CC1794">
            <v>2.4713754133997837E-11</v>
          </cell>
          <cell r="CD1794">
            <v>0</v>
          </cell>
        </row>
        <row r="1795">
          <cell r="G1795">
            <v>7.6603711608562216E-20</v>
          </cell>
          <cell r="H1795">
            <v>6.8727203425849423E-20</v>
          </cell>
          <cell r="I1795">
            <v>5.7845396216756598E-20</v>
          </cell>
          <cell r="J1795">
            <v>6.6653408725526935E-20</v>
          </cell>
          <cell r="K1795">
            <v>1.2899714265235124E-19</v>
          </cell>
          <cell r="L1795">
            <v>4.5593536913226897E-20</v>
          </cell>
          <cell r="M1795">
            <v>49.672334442742915</v>
          </cell>
          <cell r="N1795">
            <v>2.2422250117683374E-19</v>
          </cell>
          <cell r="O1795">
            <v>1.2844350684697639E-19</v>
          </cell>
          <cell r="P1795">
            <v>2.9584913349721115E-20</v>
          </cell>
          <cell r="Q1795">
            <v>67.083408306217166</v>
          </cell>
          <cell r="R1795">
            <v>8.0277191779360216E-20</v>
          </cell>
          <cell r="S1795">
            <v>59.786719229335667</v>
          </cell>
          <cell r="T1795">
            <v>6.0899938591238798E-20</v>
          </cell>
          <cell r="U1795">
            <v>6.0396633313625252E-20</v>
          </cell>
          <cell r="V1795">
            <v>1.1626351912872863E-19</v>
          </cell>
          <cell r="W1795">
            <v>65.583506862268919</v>
          </cell>
          <cell r="X1795">
            <v>6.8378878418233023E-20</v>
          </cell>
          <cell r="Y1795">
            <v>9.898337126399691E-20</v>
          </cell>
          <cell r="Z1795">
            <v>9.8863536674088945E-20</v>
          </cell>
          <cell r="AA1795">
            <v>1.2654532694283382E-19</v>
          </cell>
          <cell r="AB1795">
            <v>1.1999734200218719E-19</v>
          </cell>
          <cell r="AC1795">
            <v>1.208453326904519E-19</v>
          </cell>
          <cell r="AD1795">
            <v>1.4948166745122252E-19</v>
          </cell>
          <cell r="AE1795">
            <v>1.7993163674684192E-20</v>
          </cell>
          <cell r="AF1795">
            <v>1.1841654726074209E-19</v>
          </cell>
          <cell r="AG1795">
            <v>1.0870426101687905E-19</v>
          </cell>
          <cell r="AH1795">
            <v>5.0250383608868139E-20</v>
          </cell>
          <cell r="AI1795">
            <v>9.9193081796335919E-20</v>
          </cell>
          <cell r="AJ1795">
            <v>1.460138387801929E-19</v>
          </cell>
          <cell r="AK1795">
            <v>2.6890881975352188E-20</v>
          </cell>
          <cell r="AL1795">
            <v>3.6601478244229371E-20</v>
          </cell>
          <cell r="AM1795">
            <v>5.9982098356347539E-20</v>
          </cell>
          <cell r="AN1795">
            <v>7.7113558605789388E-21</v>
          </cell>
          <cell r="AO1795">
            <v>5.9982098356347539E-20</v>
          </cell>
          <cell r="AP1795">
            <v>5.9196443805469851E-20</v>
          </cell>
          <cell r="AQ1795">
            <v>5.862026174557745E-20</v>
          </cell>
          <cell r="AR1795">
            <v>6.5974933473842013E-20</v>
          </cell>
          <cell r="AS1795">
            <v>5.0874641574990643E-20</v>
          </cell>
          <cell r="AT1795">
            <v>7.4587046001896019E-20</v>
          </cell>
          <cell r="AU1795">
            <v>7.9969616331929719E-20</v>
          </cell>
          <cell r="AV1795">
            <v>8.8274153412553192E-20</v>
          </cell>
          <cell r="AW1795">
            <v>8.3045370806234723E-20</v>
          </cell>
          <cell r="AX1795">
            <v>1.0756352790140876E-19</v>
          </cell>
          <cell r="AY1795">
            <v>1.0888170839039661E-19</v>
          </cell>
          <cell r="AZ1795">
            <v>1.1120858351443606E-19</v>
          </cell>
          <cell r="BA1795">
            <v>1.9334665818477214E-19</v>
          </cell>
          <cell r="BB1795">
            <v>8.9689000470733504E-20</v>
          </cell>
          <cell r="BC1795">
            <v>6.9204475671862271E-20</v>
          </cell>
          <cell r="BD1795">
            <v>6.9204475671862271E-20</v>
          </cell>
          <cell r="BE1795">
            <v>3.5823493288964005E-20</v>
          </cell>
          <cell r="BF1795">
            <v>6.1668031058822248E-20</v>
          </cell>
          <cell r="BG1795">
            <v>1.7739297179380031E-21</v>
          </cell>
          <cell r="BH1795">
            <v>6.8715973490649111E-20</v>
          </cell>
          <cell r="BI1795">
            <v>4.6846106608645241E-20</v>
          </cell>
          <cell r="BJ1795">
            <v>1.0322628887312618E-19</v>
          </cell>
          <cell r="BK1795">
            <v>34.748209452360193</v>
          </cell>
          <cell r="BL1795">
            <v>8.0800901324985117E-20</v>
          </cell>
          <cell r="BM1795">
            <v>8.0800901324985117E-20</v>
          </cell>
          <cell r="BN1795">
            <v>50.170731355521397</v>
          </cell>
          <cell r="BO1795">
            <v>1.0217097135554937E-19</v>
          </cell>
          <cell r="BP1795">
            <v>3.5823493288964005E-20</v>
          </cell>
          <cell r="BQ1795">
            <v>9.6157797775640193E-20</v>
          </cell>
          <cell r="BR1795">
            <v>40.423260902183998</v>
          </cell>
          <cell r="BS1795">
            <v>1.7090496600703376E-19</v>
          </cell>
          <cell r="BT1795">
            <v>95.421690457258592</v>
          </cell>
          <cell r="BU1795">
            <v>97.112592257811073</v>
          </cell>
          <cell r="BV1795">
            <v>86.868069813372784</v>
          </cell>
          <cell r="BW1795">
            <v>4.8570298198311308</v>
          </cell>
          <cell r="BX1795">
            <v>1.2687487206508084E-20</v>
          </cell>
          <cell r="BY1795">
            <v>9.5568085451619286E-21</v>
          </cell>
          <cell r="BZ1795">
            <v>6.2284028104676027E-20</v>
          </cell>
          <cell r="CA1795">
            <v>3.1789410760236089E-20</v>
          </cell>
          <cell r="CB1795">
            <v>2.851224397680725E-20</v>
          </cell>
          <cell r="CC1795">
            <v>4.4700965026565844E-20</v>
          </cell>
          <cell r="CD1795">
            <v>0</v>
          </cell>
        </row>
        <row r="1796">
          <cell r="G1796">
            <v>0.36004761825451032</v>
          </cell>
          <cell r="H1796">
            <v>131.88890263687077</v>
          </cell>
          <cell r="I1796">
            <v>132.46242596156088</v>
          </cell>
          <cell r="J1796">
            <v>212.59079426558904</v>
          </cell>
          <cell r="K1796">
            <v>126.85300606997011</v>
          </cell>
          <cell r="L1796">
            <v>159.8812903686655</v>
          </cell>
          <cell r="M1796">
            <v>18.654028279949305</v>
          </cell>
          <cell r="N1796">
            <v>49.429006627381035</v>
          </cell>
          <cell r="O1796">
            <v>102.06371881603224</v>
          </cell>
          <cell r="P1796">
            <v>143.19657321899109</v>
          </cell>
          <cell r="Q1796">
            <v>19.196186867451509</v>
          </cell>
          <cell r="R1796">
            <v>149.25141346895302</v>
          </cell>
          <cell r="S1796">
            <v>19.804233312663104</v>
          </cell>
          <cell r="T1796">
            <v>135.24445450473561</v>
          </cell>
          <cell r="U1796">
            <v>54.154399930178464</v>
          </cell>
          <cell r="V1796">
            <v>132.31091754517342</v>
          </cell>
          <cell r="W1796">
            <v>19.227083691335789</v>
          </cell>
          <cell r="X1796">
            <v>217.92170164968371</v>
          </cell>
          <cell r="Y1796">
            <v>138.45790715796136</v>
          </cell>
          <cell r="Z1796">
            <v>121.87882927746125</v>
          </cell>
          <cell r="AA1796">
            <v>116.71252568030921</v>
          </cell>
          <cell r="AB1796">
            <v>175.01537240613371</v>
          </cell>
          <cell r="AC1796">
            <v>125.66409794346114</v>
          </cell>
          <cell r="AD1796">
            <v>81.931389372709575</v>
          </cell>
          <cell r="AE1796">
            <v>51.751857569773115</v>
          </cell>
          <cell r="AF1796">
            <v>156.52615855732154</v>
          </cell>
          <cell r="AG1796">
            <v>213.58624210808247</v>
          </cell>
          <cell r="AH1796">
            <v>138.76268379777261</v>
          </cell>
          <cell r="AI1796">
            <v>106.25760478094753</v>
          </cell>
          <cell r="AJ1796">
            <v>190.61756205063489</v>
          </cell>
          <cell r="AK1796">
            <v>123.1239027886123</v>
          </cell>
          <cell r="AL1796">
            <v>77.754141971592304</v>
          </cell>
          <cell r="AM1796">
            <v>127.8520382363092</v>
          </cell>
          <cell r="AN1796">
            <v>208.11087962638476</v>
          </cell>
          <cell r="AO1796">
            <v>127.8520382363092</v>
          </cell>
          <cell r="AP1796">
            <v>151.58855505432803</v>
          </cell>
          <cell r="AQ1796">
            <v>138.50501013236297</v>
          </cell>
          <cell r="AR1796">
            <v>131.75345500820214</v>
          </cell>
          <cell r="AS1796">
            <v>76.77949130151363</v>
          </cell>
          <cell r="AT1796">
            <v>157.81944649534174</v>
          </cell>
          <cell r="AU1796">
            <v>118.59032286699443</v>
          </cell>
          <cell r="AV1796">
            <v>149.55965630150337</v>
          </cell>
          <cell r="AW1796">
            <v>105.76441189533823</v>
          </cell>
          <cell r="AX1796">
            <v>152.10475763582386</v>
          </cell>
          <cell r="AY1796">
            <v>132.50758044799829</v>
          </cell>
          <cell r="AZ1796">
            <v>102.60110634047983</v>
          </cell>
          <cell r="BA1796">
            <v>58.827766008021577</v>
          </cell>
          <cell r="BB1796">
            <v>130.51492171812552</v>
          </cell>
          <cell r="BC1796">
            <v>118.44703691084557</v>
          </cell>
          <cell r="BD1796">
            <v>118.44703691084557</v>
          </cell>
          <cell r="BE1796">
            <v>123.26244946823172</v>
          </cell>
          <cell r="BF1796">
            <v>52.641503590332128</v>
          </cell>
          <cell r="BG1796">
            <v>2.6687123021094075</v>
          </cell>
          <cell r="BH1796">
            <v>142.07728311950638</v>
          </cell>
          <cell r="BI1796">
            <v>132.02295293875684</v>
          </cell>
          <cell r="BJ1796">
            <v>135.99685101984068</v>
          </cell>
          <cell r="BK1796">
            <v>15.419353334685907</v>
          </cell>
          <cell r="BL1796">
            <v>148.36523694971754</v>
          </cell>
          <cell r="BM1796">
            <v>148.36523694971754</v>
          </cell>
          <cell r="BN1796">
            <v>19.982303881885159</v>
          </cell>
          <cell r="BO1796">
            <v>97.807683361573723</v>
          </cell>
          <cell r="BP1796">
            <v>123.26244946823172</v>
          </cell>
          <cell r="BQ1796">
            <v>85.798636129015222</v>
          </cell>
          <cell r="BR1796">
            <v>16.605923825539644</v>
          </cell>
          <cell r="BS1796">
            <v>97.013274048046824</v>
          </cell>
          <cell r="BT1796">
            <v>14.992605906284968</v>
          </cell>
          <cell r="BU1796">
            <v>17.116098392944551</v>
          </cell>
          <cell r="BV1796">
            <v>11.717210610482681</v>
          </cell>
          <cell r="BW1796">
            <v>22.284268553078295</v>
          </cell>
          <cell r="BX1796">
            <v>78.457080354526425</v>
          </cell>
          <cell r="BY1796">
            <v>23.961262443509799</v>
          </cell>
          <cell r="BZ1796">
            <v>67.719338972882881</v>
          </cell>
          <cell r="CA1796">
            <v>216.93729231941691</v>
          </cell>
          <cell r="CB1796">
            <v>139.13536446576956</v>
          </cell>
          <cell r="CC1796">
            <v>116.15104585998262</v>
          </cell>
          <cell r="CD1796">
            <v>0</v>
          </cell>
        </row>
        <row r="1797">
          <cell r="G1797">
            <v>0</v>
          </cell>
          <cell r="H1797">
            <v>0</v>
          </cell>
          <cell r="I1797">
            <v>0</v>
          </cell>
          <cell r="J1797">
            <v>0</v>
          </cell>
          <cell r="K1797">
            <v>0</v>
          </cell>
          <cell r="L1797">
            <v>0</v>
          </cell>
          <cell r="M1797">
            <v>0</v>
          </cell>
          <cell r="N1797">
            <v>0</v>
          </cell>
          <cell r="O1797">
            <v>0</v>
          </cell>
          <cell r="P1797">
            <v>0</v>
          </cell>
          <cell r="Q1797">
            <v>0</v>
          </cell>
          <cell r="R1797">
            <v>0</v>
          </cell>
          <cell r="S1797">
            <v>0</v>
          </cell>
          <cell r="T1797">
            <v>0</v>
          </cell>
          <cell r="U1797">
            <v>0</v>
          </cell>
          <cell r="V1797">
            <v>0</v>
          </cell>
          <cell r="W1797">
            <v>0</v>
          </cell>
          <cell r="X1797">
            <v>0</v>
          </cell>
          <cell r="Y1797">
            <v>0</v>
          </cell>
          <cell r="Z1797">
            <v>0</v>
          </cell>
          <cell r="AA1797">
            <v>0</v>
          </cell>
          <cell r="AB1797">
            <v>0</v>
          </cell>
          <cell r="AC1797">
            <v>0</v>
          </cell>
          <cell r="AD1797">
            <v>0</v>
          </cell>
          <cell r="AE1797">
            <v>0</v>
          </cell>
          <cell r="AF1797">
            <v>0</v>
          </cell>
          <cell r="AG1797">
            <v>0</v>
          </cell>
          <cell r="AH1797">
            <v>0</v>
          </cell>
          <cell r="AI1797">
            <v>0</v>
          </cell>
          <cell r="AJ1797">
            <v>0</v>
          </cell>
          <cell r="AK1797">
            <v>0</v>
          </cell>
          <cell r="AL1797">
            <v>0</v>
          </cell>
          <cell r="AM1797">
            <v>0</v>
          </cell>
          <cell r="AN1797">
            <v>0</v>
          </cell>
          <cell r="AO1797">
            <v>0</v>
          </cell>
          <cell r="AP1797">
            <v>0</v>
          </cell>
          <cell r="AQ1797">
            <v>0</v>
          </cell>
          <cell r="AR1797">
            <v>0</v>
          </cell>
          <cell r="AS1797">
            <v>0</v>
          </cell>
          <cell r="AT1797">
            <v>0</v>
          </cell>
          <cell r="AU1797">
            <v>0</v>
          </cell>
          <cell r="AV1797">
            <v>0</v>
          </cell>
          <cell r="AW1797">
            <v>0</v>
          </cell>
          <cell r="AX1797">
            <v>0</v>
          </cell>
          <cell r="AY1797">
            <v>0</v>
          </cell>
          <cell r="AZ1797">
            <v>0</v>
          </cell>
          <cell r="BA1797">
            <v>0</v>
          </cell>
          <cell r="BB1797">
            <v>0</v>
          </cell>
          <cell r="BC1797">
            <v>0</v>
          </cell>
          <cell r="BD1797">
            <v>0</v>
          </cell>
          <cell r="BE1797">
            <v>0</v>
          </cell>
          <cell r="BF1797">
            <v>0</v>
          </cell>
          <cell r="BG1797">
            <v>0</v>
          </cell>
          <cell r="BH1797">
            <v>0</v>
          </cell>
          <cell r="BI1797">
            <v>0</v>
          </cell>
          <cell r="BJ1797">
            <v>0</v>
          </cell>
          <cell r="BK1797">
            <v>0</v>
          </cell>
          <cell r="BL1797">
            <v>0</v>
          </cell>
          <cell r="BM1797">
            <v>0</v>
          </cell>
          <cell r="BN1797">
            <v>0</v>
          </cell>
          <cell r="BO1797">
            <v>0</v>
          </cell>
          <cell r="BP1797">
            <v>0</v>
          </cell>
          <cell r="BQ1797">
            <v>0</v>
          </cell>
          <cell r="BR1797">
            <v>0</v>
          </cell>
          <cell r="BS1797">
            <v>100.79518451618479</v>
          </cell>
          <cell r="BT1797">
            <v>100.79518451618479</v>
          </cell>
          <cell r="BU1797">
            <v>100.79518451618479</v>
          </cell>
          <cell r="BV1797">
            <v>0</v>
          </cell>
          <cell r="BW1797">
            <v>129.51352428029162</v>
          </cell>
          <cell r="BX1797">
            <v>129.51352428029162</v>
          </cell>
          <cell r="BY1797">
            <v>72.076844752077974</v>
          </cell>
          <cell r="BZ1797">
            <v>0</v>
          </cell>
          <cell r="CA1797">
            <v>0</v>
          </cell>
          <cell r="CB1797">
            <v>0</v>
          </cell>
          <cell r="CC1797">
            <v>0</v>
          </cell>
          <cell r="CD1797">
            <v>0</v>
          </cell>
        </row>
        <row r="1808">
          <cell r="G1808">
            <v>104.81612487527688</v>
          </cell>
          <cell r="H1808">
            <v>43.427476020129767</v>
          </cell>
          <cell r="I1808">
            <v>31.371793650196096</v>
          </cell>
          <cell r="J1808">
            <v>33.49548491872433</v>
          </cell>
          <cell r="K1808">
            <v>37.825133169970925</v>
          </cell>
          <cell r="L1808">
            <v>37.387014806368093</v>
          </cell>
          <cell r="M1808">
            <v>33.240534145996705</v>
          </cell>
          <cell r="N1808">
            <v>60.155028880617564</v>
          </cell>
          <cell r="O1808">
            <v>69.07788518609739</v>
          </cell>
          <cell r="P1808">
            <v>25.333357964456408</v>
          </cell>
          <cell r="Q1808">
            <v>60.960573242181255</v>
          </cell>
          <cell r="R1808">
            <v>67.491187732693277</v>
          </cell>
          <cell r="S1808">
            <v>36.800571952635494</v>
          </cell>
          <cell r="T1808">
            <v>36.866537195597232</v>
          </cell>
          <cell r="U1808">
            <v>45.829425438397031</v>
          </cell>
          <cell r="V1808">
            <v>60.554033041195119</v>
          </cell>
          <cell r="W1808">
            <v>153.89344763089122</v>
          </cell>
          <cell r="X1808">
            <v>254.14431673254813</v>
          </cell>
          <cell r="Y1808">
            <v>50.548791266383091</v>
          </cell>
          <cell r="Z1808">
            <v>88.81543518531582</v>
          </cell>
          <cell r="AA1808">
            <v>75.296454680852335</v>
          </cell>
          <cell r="AB1808">
            <v>77.309391959455922</v>
          </cell>
          <cell r="AC1808">
            <v>130.23248885905369</v>
          </cell>
          <cell r="AD1808">
            <v>71.141764714252119</v>
          </cell>
          <cell r="AE1808">
            <v>35.357152292787028</v>
          </cell>
          <cell r="AF1808">
            <v>30.051468111170852</v>
          </cell>
          <cell r="AG1808">
            <v>54.839749694206247</v>
          </cell>
          <cell r="AH1808">
            <v>57.450436303576808</v>
          </cell>
          <cell r="AI1808">
            <v>39.665818768445149</v>
          </cell>
          <cell r="AJ1808">
            <v>40.427265207682531</v>
          </cell>
          <cell r="AK1808">
            <v>53.526118769491269</v>
          </cell>
          <cell r="AL1808">
            <v>28.516036024880368</v>
          </cell>
          <cell r="AM1808">
            <v>133.71199554074408</v>
          </cell>
          <cell r="AN1808">
            <v>208.52728859183324</v>
          </cell>
          <cell r="AO1808">
            <v>160.01581113709875</v>
          </cell>
          <cell r="AP1808">
            <v>93.954939941224609</v>
          </cell>
          <cell r="AQ1808">
            <v>27.696256849299115</v>
          </cell>
          <cell r="AR1808">
            <v>41.304403887957214</v>
          </cell>
          <cell r="AS1808">
            <v>83.269700570929587</v>
          </cell>
          <cell r="AT1808">
            <v>55.476897055151078</v>
          </cell>
          <cell r="AU1808">
            <v>38.228618322700243</v>
          </cell>
          <cell r="AV1808">
            <v>54.793298630718311</v>
          </cell>
          <cell r="AW1808">
            <v>33.800086310894386</v>
          </cell>
          <cell r="AX1808">
            <v>30.752496010547951</v>
          </cell>
          <cell r="AY1808">
            <v>37.75100931044831</v>
          </cell>
          <cell r="AZ1808">
            <v>48.87043577546968</v>
          </cell>
          <cell r="BA1808">
            <v>35.752730843737808</v>
          </cell>
          <cell r="BB1808">
            <v>102.95543189828993</v>
          </cell>
          <cell r="BC1808">
            <v>86.97213101277049</v>
          </cell>
          <cell r="BD1808">
            <v>23.321611291509537</v>
          </cell>
          <cell r="BE1808">
            <v>40.878821894494358</v>
          </cell>
          <cell r="BF1808">
            <v>33.285625780393268</v>
          </cell>
          <cell r="BG1808">
            <v>179.86527338584477</v>
          </cell>
          <cell r="BH1808">
            <v>61.004565956716554</v>
          </cell>
          <cell r="BI1808">
            <v>136.56164785793328</v>
          </cell>
          <cell r="BJ1808">
            <v>40.516545748546342</v>
          </cell>
          <cell r="BK1808">
            <v>179.07514762325448</v>
          </cell>
          <cell r="BL1808">
            <v>66.936034386479093</v>
          </cell>
          <cell r="BM1808">
            <v>20.286248411342427</v>
          </cell>
          <cell r="BN1808">
            <v>102.67578365842131</v>
          </cell>
          <cell r="BO1808">
            <v>39.921758194737116</v>
          </cell>
          <cell r="BP1808">
            <v>82.979615210555409</v>
          </cell>
          <cell r="BQ1808">
            <v>31.260478914277073</v>
          </cell>
          <cell r="BR1808">
            <v>55.745276027667039</v>
          </cell>
          <cell r="BS1808">
            <v>171.82358409861473</v>
          </cell>
          <cell r="BT1808">
            <v>220.76916142068714</v>
          </cell>
          <cell r="BU1808">
            <v>54.509490029367157</v>
          </cell>
          <cell r="BV1808">
            <v>114.67677951385525</v>
          </cell>
          <cell r="BW1808">
            <v>161.76119573934116</v>
          </cell>
          <cell r="BX1808">
            <v>163.31959223659737</v>
          </cell>
          <cell r="BY1808">
            <v>206.50085709045661</v>
          </cell>
          <cell r="BZ1808">
            <v>57.479707521454053</v>
          </cell>
          <cell r="CA1808">
            <v>55.134171333703392</v>
          </cell>
          <cell r="CB1808">
            <v>75.594114904617811</v>
          </cell>
          <cell r="CC1808">
            <v>160.09495152354512</v>
          </cell>
          <cell r="CD1808" t="e">
            <v>#N/A</v>
          </cell>
        </row>
        <row r="1809">
          <cell r="G1809">
            <v>31.036342912255932</v>
          </cell>
          <cell r="H1809">
            <v>33.435553065967234</v>
          </cell>
          <cell r="I1809">
            <v>31.935434942632078</v>
          </cell>
          <cell r="J1809">
            <v>29.855061249944306</v>
          </cell>
          <cell r="K1809">
            <v>19.17722490936583</v>
          </cell>
          <cell r="L1809">
            <v>20.54328522919144</v>
          </cell>
          <cell r="M1809">
            <v>95.288737242244238</v>
          </cell>
          <cell r="N1809">
            <v>53.370560154805347</v>
          </cell>
          <cell r="O1809">
            <v>37.996244810438647</v>
          </cell>
          <cell r="P1809">
            <v>28.409077555518888</v>
          </cell>
          <cell r="Q1809">
            <v>75.331382368123101</v>
          </cell>
          <cell r="R1809">
            <v>15.518876166067585</v>
          </cell>
          <cell r="S1809">
            <v>75.999855799098498</v>
          </cell>
          <cell r="T1809">
            <v>30.394949242912933</v>
          </cell>
          <cell r="U1809">
            <v>37.227085232766221</v>
          </cell>
          <cell r="V1809">
            <v>32.180429331444913</v>
          </cell>
          <cell r="W1809">
            <v>98.997171590143651</v>
          </cell>
          <cell r="X1809">
            <v>11.193665341064019</v>
          </cell>
          <cell r="Y1809">
            <v>31.503626112064079</v>
          </cell>
          <cell r="Z1809">
            <v>32.82607655642375</v>
          </cell>
          <cell r="AA1809">
            <v>31.023768016045604</v>
          </cell>
          <cell r="AB1809">
            <v>31.56323432853933</v>
          </cell>
          <cell r="AC1809">
            <v>34.005770888847877</v>
          </cell>
          <cell r="AD1809">
            <v>44.193376974667615</v>
          </cell>
          <cell r="AE1809">
            <v>35.362677554972883</v>
          </cell>
          <cell r="AF1809">
            <v>43.679997240567189</v>
          </cell>
          <cell r="AG1809">
            <v>24.297209915135593</v>
          </cell>
          <cell r="AH1809">
            <v>34.369565025728953</v>
          </cell>
          <cell r="AI1809">
            <v>26.640187786555156</v>
          </cell>
          <cell r="AJ1809">
            <v>24.545868606400756</v>
          </cell>
          <cell r="AK1809">
            <v>17.412572997456138</v>
          </cell>
          <cell r="AL1809">
            <v>23.651346332188282</v>
          </cell>
          <cell r="AM1809">
            <v>24.828140626340112</v>
          </cell>
          <cell r="AN1809">
            <v>12.133770761506884</v>
          </cell>
          <cell r="AO1809">
            <v>24.828140626340112</v>
          </cell>
          <cell r="AP1809">
            <v>17.090353312729523</v>
          </cell>
          <cell r="AQ1809">
            <v>30.813514116985463</v>
          </cell>
          <cell r="AR1809">
            <v>19.514429866074433</v>
          </cell>
          <cell r="AS1809">
            <v>32.355126892157983</v>
          </cell>
          <cell r="AT1809">
            <v>37.179205750875965</v>
          </cell>
          <cell r="AU1809">
            <v>32.122977760740817</v>
          </cell>
          <cell r="AV1809">
            <v>18.902789915012086</v>
          </cell>
          <cell r="AW1809">
            <v>32.046248888674619</v>
          </cell>
          <cell r="AX1809">
            <v>27.548288545974806</v>
          </cell>
          <cell r="AY1809">
            <v>30.41801462044425</v>
          </cell>
          <cell r="AZ1809">
            <v>47.104627127527941</v>
          </cell>
          <cell r="BA1809">
            <v>33.364901194195973</v>
          </cell>
          <cell r="BB1809">
            <v>28.824324166572769</v>
          </cell>
          <cell r="BC1809">
            <v>21.006815027673429</v>
          </cell>
          <cell r="BD1809">
            <v>21.006815027673429</v>
          </cell>
          <cell r="BE1809">
            <v>19.260543644899872</v>
          </cell>
          <cell r="BF1809">
            <v>25.678538557789384</v>
          </cell>
          <cell r="BG1809">
            <v>32.821828103933136</v>
          </cell>
          <cell r="BH1809">
            <v>18.292759138369711</v>
          </cell>
          <cell r="BI1809">
            <v>18.731965597870229</v>
          </cell>
          <cell r="BJ1809">
            <v>33.790697342840289</v>
          </cell>
          <cell r="BK1809">
            <v>92.229856770604684</v>
          </cell>
          <cell r="BL1809">
            <v>19.196091495573672</v>
          </cell>
          <cell r="BM1809">
            <v>19.196091495573672</v>
          </cell>
          <cell r="BN1809">
            <v>110.23797805197509</v>
          </cell>
          <cell r="BO1809">
            <v>36.419365285064266</v>
          </cell>
          <cell r="BP1809">
            <v>19.260543644899872</v>
          </cell>
          <cell r="BQ1809">
            <v>36.074362195976967</v>
          </cell>
          <cell r="BR1809">
            <v>101.58499352546863</v>
          </cell>
          <cell r="BS1809">
            <v>22.947412566509147</v>
          </cell>
          <cell r="BT1809">
            <v>71.668998007581806</v>
          </cell>
          <cell r="BU1809">
            <v>94.337931025060584</v>
          </cell>
          <cell r="BV1809">
            <v>72.982098187109543</v>
          </cell>
          <cell r="BW1809">
            <v>101.18458503975556</v>
          </cell>
          <cell r="BX1809">
            <v>17.152277986952292</v>
          </cell>
          <cell r="BY1809">
            <v>52.343953154585762</v>
          </cell>
          <cell r="BZ1809">
            <v>53.974452593079995</v>
          </cell>
          <cell r="CA1809">
            <v>15.305247544076364</v>
          </cell>
          <cell r="CB1809">
            <v>20.659124685431948</v>
          </cell>
          <cell r="CC1809">
            <v>30.246434162607432</v>
          </cell>
          <cell r="CD1809">
            <v>0</v>
          </cell>
        </row>
        <row r="1810">
          <cell r="G1810">
            <v>8.3860199362330174</v>
          </cell>
          <cell r="H1810">
            <v>10.746194924715434</v>
          </cell>
          <cell r="I1810">
            <v>10.9012704776211</v>
          </cell>
          <cell r="J1810">
            <v>11.519753794862094</v>
          </cell>
          <cell r="K1810">
            <v>9.7985722784005773</v>
          </cell>
          <cell r="L1810">
            <v>10.666879608547852</v>
          </cell>
          <cell r="M1810">
            <v>11.010077002221008</v>
          </cell>
          <cell r="N1810">
            <v>10.784278469400741</v>
          </cell>
          <cell r="O1810">
            <v>10.747297709533886</v>
          </cell>
          <cell r="P1810">
            <v>10.562389437843066</v>
          </cell>
          <cell r="Q1810">
            <v>11.83975580303682</v>
          </cell>
          <cell r="R1810">
            <v>10.337542494519056</v>
          </cell>
          <cell r="S1810">
            <v>11.375235717342438</v>
          </cell>
          <cell r="T1810">
            <v>10.911300848076346</v>
          </cell>
          <cell r="U1810">
            <v>10.323975200253486</v>
          </cell>
          <cell r="V1810">
            <v>10.930081855785478</v>
          </cell>
          <cell r="W1810">
            <v>10.916777987034202</v>
          </cell>
          <cell r="X1810">
            <v>10.784176309792956</v>
          </cell>
          <cell r="Y1810">
            <v>11.045994092913478</v>
          </cell>
          <cell r="Z1810">
            <v>10.739803273030951</v>
          </cell>
          <cell r="AA1810">
            <v>10.780237628725544</v>
          </cell>
          <cell r="AB1810">
            <v>11.081033990541888</v>
          </cell>
          <cell r="AC1810">
            <v>10.707256009634214</v>
          </cell>
          <cell r="AD1810">
            <v>10.483178890330509</v>
          </cell>
          <cell r="AE1810">
            <v>9.7029034969987595</v>
          </cell>
          <cell r="AF1810">
            <v>11.255960938528055</v>
          </cell>
          <cell r="AG1810">
            <v>11.201167924822158</v>
          </cell>
          <cell r="AH1810">
            <v>10.437026953384771</v>
          </cell>
          <cell r="AI1810">
            <v>10.519896142992208</v>
          </cell>
          <cell r="AJ1810">
            <v>11.412557061212549</v>
          </cell>
          <cell r="AK1810">
            <v>9.8123750050093523</v>
          </cell>
          <cell r="AL1810">
            <v>10.881533151857099</v>
          </cell>
          <cell r="AM1810">
            <v>10.790552218451719</v>
          </cell>
          <cell r="AN1810">
            <v>10.797168412233093</v>
          </cell>
          <cell r="AO1810">
            <v>10.790552218451719</v>
          </cell>
          <cell r="AP1810">
            <v>10.60319007123968</v>
          </cell>
          <cell r="AQ1810">
            <v>10.392527123436144</v>
          </cell>
          <cell r="AR1810">
            <v>10.505485881357167</v>
          </cell>
          <cell r="AS1810">
            <v>9.9618093166703847</v>
          </cell>
          <cell r="AT1810">
            <v>10.598375344093233</v>
          </cell>
          <cell r="AU1810">
            <v>10.682062177692856</v>
          </cell>
          <cell r="AV1810">
            <v>10.488202452412944</v>
          </cell>
          <cell r="AW1810">
            <v>10.530667834086984</v>
          </cell>
          <cell r="AX1810">
            <v>10.968894256301546</v>
          </cell>
          <cell r="AY1810">
            <v>10.850519054218775</v>
          </cell>
          <cell r="AZ1810">
            <v>10.678625329643685</v>
          </cell>
          <cell r="BA1810">
            <v>10.071701527635543</v>
          </cell>
          <cell r="BB1810">
            <v>10.732173255455143</v>
          </cell>
          <cell r="BC1810">
            <v>10.333914246721388</v>
          </cell>
          <cell r="BD1810">
            <v>10.333914246721388</v>
          </cell>
          <cell r="BE1810">
            <v>10.173150113384853</v>
          </cell>
          <cell r="BF1810">
            <v>9.5150295719756066</v>
          </cell>
          <cell r="BG1810">
            <v>8.7896541339486483</v>
          </cell>
          <cell r="BH1810">
            <v>10.473896866538556</v>
          </cell>
          <cell r="BI1810">
            <v>10.523808494164413</v>
          </cell>
          <cell r="BJ1810">
            <v>10.864592905529413</v>
          </cell>
          <cell r="BK1810">
            <v>10.856795932059629</v>
          </cell>
          <cell r="BL1810">
            <v>10.475327751644654</v>
          </cell>
          <cell r="BM1810">
            <v>10.475327751644654</v>
          </cell>
          <cell r="BN1810">
            <v>11.40434769799702</v>
          </cell>
          <cell r="BO1810">
            <v>10.561461001655509</v>
          </cell>
          <cell r="BP1810">
            <v>10.173150113384853</v>
          </cell>
          <cell r="BQ1810">
            <v>10.446967814234819</v>
          </cell>
          <cell r="BR1810">
            <v>11.110262113578457</v>
          </cell>
          <cell r="BS1810">
            <v>13.45441456865173</v>
          </cell>
          <cell r="BT1810">
            <v>13.580110278487226</v>
          </cell>
          <cell r="BU1810">
            <v>13.881419021035628</v>
          </cell>
          <cell r="BV1810">
            <v>10.822978231798054</v>
          </cell>
          <cell r="BW1810">
            <v>14.215677147484628</v>
          </cell>
          <cell r="BX1810">
            <v>13.776734643236091</v>
          </cell>
          <cell r="BY1810">
            <v>12.426469713904954</v>
          </cell>
          <cell r="BZ1810">
            <v>10.221264552529011</v>
          </cell>
          <cell r="CA1810">
            <v>11.063671203503816</v>
          </cell>
          <cell r="CB1810">
            <v>10.490890356318733</v>
          </cell>
          <cell r="CC1810">
            <v>10.257687025022841</v>
          </cell>
          <cell r="CD1810">
            <v>0</v>
          </cell>
        </row>
        <row r="1812">
          <cell r="G1812">
            <v>366.01445128162499</v>
          </cell>
          <cell r="H1812">
            <v>439.52335826260878</v>
          </cell>
          <cell r="I1812">
            <v>444.64306126150245</v>
          </cell>
          <cell r="J1812">
            <v>439.70790149934481</v>
          </cell>
          <cell r="K1812">
            <v>411.18944732454923</v>
          </cell>
          <cell r="L1812">
            <v>435.87782917999476</v>
          </cell>
          <cell r="M1812">
            <v>469.35267453636004</v>
          </cell>
          <cell r="N1812">
            <v>446.28293460211557</v>
          </cell>
          <cell r="O1812">
            <v>427.17953981686588</v>
          </cell>
          <cell r="P1812">
            <v>436.043758804839</v>
          </cell>
          <cell r="Q1812">
            <v>482.94567127263173</v>
          </cell>
          <cell r="R1812">
            <v>431.99268238312914</v>
          </cell>
          <cell r="S1812">
            <v>482.51542663675758</v>
          </cell>
          <cell r="T1812">
            <v>442.52250250847459</v>
          </cell>
          <cell r="U1812">
            <v>428.77203106491038</v>
          </cell>
          <cell r="V1812">
            <v>443.31974770872193</v>
          </cell>
          <cell r="W1812">
            <v>469.31872842334349</v>
          </cell>
          <cell r="X1812">
            <v>446.58004302196224</v>
          </cell>
          <cell r="Y1812">
            <v>439.0345026114955</v>
          </cell>
          <cell r="Z1812">
            <v>436.26747704177797</v>
          </cell>
          <cell r="AA1812">
            <v>432.06022803406864</v>
          </cell>
          <cell r="AB1812">
            <v>426.2434878781105</v>
          </cell>
          <cell r="AC1812">
            <v>433.52012866785287</v>
          </cell>
          <cell r="AD1812">
            <v>422.67957896625484</v>
          </cell>
          <cell r="AE1812">
            <v>397.34462868123921</v>
          </cell>
          <cell r="AF1812">
            <v>441.48030282456932</v>
          </cell>
          <cell r="AG1812">
            <v>427.75824946242778</v>
          </cell>
          <cell r="AH1812">
            <v>429.76519349191631</v>
          </cell>
          <cell r="AI1812">
            <v>429.70870473989385</v>
          </cell>
          <cell r="AJ1812">
            <v>442.18651018697886</v>
          </cell>
          <cell r="AK1812">
            <v>402.35580359139823</v>
          </cell>
          <cell r="AL1812">
            <v>454.30438631052289</v>
          </cell>
          <cell r="AM1812">
            <v>457.02826031973109</v>
          </cell>
          <cell r="AN1812">
            <v>434.99041392099474</v>
          </cell>
          <cell r="AO1812">
            <v>457.02826031973109</v>
          </cell>
          <cell r="AP1812">
            <v>428.77530296886448</v>
          </cell>
          <cell r="AQ1812">
            <v>426.48800053351374</v>
          </cell>
          <cell r="AR1812">
            <v>429.82690135022801</v>
          </cell>
          <cell r="AS1812">
            <v>409.03987724709788</v>
          </cell>
          <cell r="AT1812">
            <v>430.52496850887906</v>
          </cell>
          <cell r="AU1812">
            <v>434.23808867680731</v>
          </cell>
          <cell r="AV1812">
            <v>428.76731506865747</v>
          </cell>
          <cell r="AW1812">
            <v>429.65936380406617</v>
          </cell>
          <cell r="AX1812">
            <v>440.12394675201318</v>
          </cell>
          <cell r="AY1812">
            <v>438.39850270532742</v>
          </cell>
          <cell r="AZ1812">
            <v>433.95082188550344</v>
          </cell>
          <cell r="BA1812">
            <v>416.3204332227379</v>
          </cell>
          <cell r="BB1812">
            <v>436.63529537666057</v>
          </cell>
          <cell r="BC1812">
            <v>429.14448786936134</v>
          </cell>
          <cell r="BD1812">
            <v>429.14448786936134</v>
          </cell>
          <cell r="BE1812">
            <v>421.28624567334862</v>
          </cell>
          <cell r="BF1812">
            <v>402.12791152344118</v>
          </cell>
          <cell r="BG1812">
            <v>380.64751054241464</v>
          </cell>
          <cell r="BH1812">
            <v>433.10537788737446</v>
          </cell>
          <cell r="BI1812">
            <v>434.81785422701728</v>
          </cell>
          <cell r="BJ1812">
            <v>438.16192711983547</v>
          </cell>
          <cell r="BK1812">
            <v>463.65039668853768</v>
          </cell>
          <cell r="BL1812">
            <v>430.08061801608</v>
          </cell>
          <cell r="BM1812">
            <v>430.08061801608</v>
          </cell>
          <cell r="BN1812">
            <v>487.57419107330577</v>
          </cell>
          <cell r="BO1812">
            <v>433.3221064680755</v>
          </cell>
          <cell r="BP1812">
            <v>421.28624567334862</v>
          </cell>
          <cell r="BQ1812">
            <v>428.56330948931065</v>
          </cell>
          <cell r="BR1812">
            <v>477.55323917626725</v>
          </cell>
          <cell r="BS1812">
            <v>551.27612334586286</v>
          </cell>
          <cell r="BT1812">
            <v>585.11658851165021</v>
          </cell>
          <cell r="BU1812">
            <v>596.66288709450134</v>
          </cell>
          <cell r="BV1812">
            <v>465.23479589031632</v>
          </cell>
          <cell r="BW1812">
            <v>594.86242532590643</v>
          </cell>
          <cell r="BX1812">
            <v>573.84791208358035</v>
          </cell>
          <cell r="BY1812">
            <v>517.49562384715853</v>
          </cell>
          <cell r="BZ1812">
            <v>419.72760235705664</v>
          </cell>
          <cell r="CA1812">
            <v>445.0483746979084</v>
          </cell>
          <cell r="CB1812">
            <v>432.72291125148331</v>
          </cell>
          <cell r="CC1812">
            <v>421.43326436256399</v>
          </cell>
          <cell r="CD1812">
            <v>0</v>
          </cell>
        </row>
        <row r="1835">
          <cell r="G1835">
            <v>0.10098143195728339</v>
          </cell>
          <cell r="H1835">
            <v>8.8057552262712169E-2</v>
          </cell>
          <cell r="I1835">
            <v>8.5866759901028461E-2</v>
          </cell>
          <cell r="J1835">
            <v>8.5969047159279971E-2</v>
          </cell>
          <cell r="K1835">
            <v>8.4771466265843004E-2</v>
          </cell>
          <cell r="L1835">
            <v>8.4696190148016007E-2</v>
          </cell>
          <cell r="M1835">
            <v>9.8921970052749941E-2</v>
          </cell>
          <cell r="N1835">
            <v>9.4199533421361073E-2</v>
          </cell>
          <cell r="O1835">
            <v>9.3987312218320795E-2</v>
          </cell>
          <cell r="P1835">
            <v>8.4131783501059598E-2</v>
          </cell>
          <cell r="Q1835">
            <v>0.1010218176504491</v>
          </cell>
          <cell r="R1835">
            <v>8.8978883081939353E-2</v>
          </cell>
          <cell r="S1835">
            <v>9.6660787022308389E-2</v>
          </cell>
          <cell r="T1835">
            <v>8.6507620958367434E-2</v>
          </cell>
          <cell r="U1835">
            <v>8.9572220750567769E-2</v>
          </cell>
          <cell r="V1835">
            <v>9.0853030887624545E-2</v>
          </cell>
          <cell r="W1835">
            <v>0.12073525302131263</v>
          </cell>
          <cell r="X1835">
            <v>0.11894297483217522</v>
          </cell>
          <cell r="Y1835">
            <v>8.9166818096732936E-2</v>
          </cell>
          <cell r="Z1835">
            <v>9.5918525201257182E-2</v>
          </cell>
          <cell r="AA1835">
            <v>9.353886683212273E-2</v>
          </cell>
          <cell r="AB1835">
            <v>9.4413184715496257E-2</v>
          </cell>
          <cell r="AC1835">
            <v>0.10341739948407641</v>
          </cell>
          <cell r="AD1835">
            <v>9.5554447378509849E-2</v>
          </cell>
          <cell r="AE1835">
            <v>8.840164775231342E-2</v>
          </cell>
          <cell r="AF1835">
            <v>8.7846031832709906E-2</v>
          </cell>
          <cell r="AG1835">
            <v>8.9032418846864927E-2</v>
          </cell>
          <cell r="AH1835">
            <v>9.1009310567128715E-2</v>
          </cell>
          <cell r="AI1835">
            <v>8.6557532138853255E-2</v>
          </cell>
          <cell r="AJ1835">
            <v>8.6155811149253289E-2</v>
          </cell>
          <cell r="AK1835">
            <v>8.7825822606310902E-2</v>
          </cell>
          <cell r="AL1835">
            <v>8.382271472086493E-2</v>
          </cell>
          <cell r="AM1835">
            <v>0.10070439280428109</v>
          </cell>
          <cell r="AN1835">
            <v>0.11251677594359694</v>
          </cell>
          <cell r="AO1835">
            <v>0.10500758606953738</v>
          </cell>
          <cell r="AP1835">
            <v>9.4208282364055207E-2</v>
          </cell>
          <cell r="AQ1835">
            <v>8.4832093474504627E-2</v>
          </cell>
          <cell r="AR1835">
            <v>8.5243292227302883E-2</v>
          </cell>
          <cell r="AS1835">
            <v>9.6072700939799097E-2</v>
          </cell>
          <cell r="AT1835">
            <v>9.117371893311281E-2</v>
          </cell>
          <cell r="AU1835">
            <v>8.7203807374864425E-2</v>
          </cell>
          <cell r="AV1835">
            <v>8.7570616897082801E-2</v>
          </cell>
          <cell r="AW1835">
            <v>8.6550689676118051E-2</v>
          </cell>
          <cell r="AX1835">
            <v>8.4966405094691069E-2</v>
          </cell>
          <cell r="AY1835">
            <v>8.674965922296432E-2</v>
          </cell>
          <cell r="AZ1835">
            <v>9.1655353698737785E-2</v>
          </cell>
          <cell r="BA1835">
            <v>8.7425667668019472E-2</v>
          </cell>
          <cell r="BB1835">
            <v>9.7588481148462511E-2</v>
          </cell>
          <cell r="BC1835">
            <v>9.3453386190466919E-2</v>
          </cell>
          <cell r="BD1835">
            <v>8.2378917594978687E-2</v>
          </cell>
          <cell r="BE1835">
            <v>8.5259087903214542E-2</v>
          </cell>
          <cell r="BF1835">
            <v>8.5236506836543172E-2</v>
          </cell>
          <cell r="BG1835">
            <v>0.11518956022275306</v>
          </cell>
          <cell r="BH1835">
            <v>8.8362213816471219E-2</v>
          </cell>
          <cell r="BI1835">
            <v>0.10157873933406429</v>
          </cell>
          <cell r="BJ1835">
            <v>8.7834847181105624E-2</v>
          </cell>
          <cell r="BK1835">
            <v>0.12167774289518407</v>
          </cell>
          <cell r="BL1835">
            <v>8.9720243674090344E-2</v>
          </cell>
          <cell r="BM1835">
            <v>8.1612287769267974E-2</v>
          </cell>
          <cell r="BN1835">
            <v>0.11140426926308251</v>
          </cell>
          <cell r="BO1835">
            <v>8.8187991695283158E-2</v>
          </cell>
          <cell r="BP1835">
            <v>9.2715017032300534E-2</v>
          </cell>
          <cell r="BQ1835">
            <v>8.6779175234443298E-2</v>
          </cell>
          <cell r="BR1835">
            <v>0.10220531528768725</v>
          </cell>
          <cell r="BS1835">
            <v>0.10840484597043566</v>
          </cell>
          <cell r="BT1835">
            <v>0.12639917640537612</v>
          </cell>
          <cell r="BU1835">
            <v>0.10571526271946914</v>
          </cell>
          <cell r="BV1835">
            <v>0.11214361720297462</v>
          </cell>
          <cell r="BW1835">
            <v>0.11789772057701017</v>
          </cell>
          <cell r="BX1835">
            <v>0.10666311146087409</v>
          </cell>
          <cell r="BY1835">
            <v>0.11894963447420487</v>
          </cell>
          <cell r="BZ1835">
            <v>9.4825142515178332E-2</v>
          </cell>
          <cell r="CA1835">
            <v>8.6537734883148698E-2</v>
          </cell>
          <cell r="CB1835">
            <v>9.1425344548277263E-2</v>
          </cell>
          <cell r="CC1835">
            <v>0.10856339317940558</v>
          </cell>
          <cell r="CD1835" t="e">
            <v>#N/A</v>
          </cell>
        </row>
        <row r="1861">
          <cell r="G1861">
            <v>52.580819022208935</v>
          </cell>
          <cell r="H1861">
            <v>49.607915244491522</v>
          </cell>
          <cell r="I1861">
            <v>48.889722993823845</v>
          </cell>
          <cell r="J1861">
            <v>45.140670921042194</v>
          </cell>
          <cell r="K1861">
            <v>45.329144019419665</v>
          </cell>
          <cell r="L1861">
            <v>44.804595998722107</v>
          </cell>
          <cell r="M1861">
            <v>52.487581566131041</v>
          </cell>
          <cell r="N1861">
            <v>53.794572092697393</v>
          </cell>
          <cell r="O1861">
            <v>48.370838311377128</v>
          </cell>
          <cell r="P1861">
            <v>48.62377329529523</v>
          </cell>
          <cell r="Q1861">
            <v>52.377835088700166</v>
          </cell>
          <cell r="R1861">
            <v>44.934178439971966</v>
          </cell>
          <cell r="S1861">
            <v>52.251807789339324</v>
          </cell>
          <cell r="T1861">
            <v>48.721797036422196</v>
          </cell>
          <cell r="U1861">
            <v>51.190244154910879</v>
          </cell>
          <cell r="V1861">
            <v>48.609934259232155</v>
          </cell>
          <cell r="W1861">
            <v>51.112451766936566</v>
          </cell>
          <cell r="X1861">
            <v>43.900806333522183</v>
          </cell>
          <cell r="Y1861">
            <v>48.306264794381697</v>
          </cell>
          <cell r="Z1861">
            <v>49.167111355492331</v>
          </cell>
          <cell r="AA1861">
            <v>48.682792654699554</v>
          </cell>
          <cell r="AB1861">
            <v>44.663869346254472</v>
          </cell>
          <cell r="AC1861">
            <v>48.796793719614769</v>
          </cell>
          <cell r="AD1861">
            <v>49.12112597581595</v>
          </cell>
          <cell r="AE1861">
            <v>47.048609153780909</v>
          </cell>
          <cell r="AF1861">
            <v>46.956055514191213</v>
          </cell>
          <cell r="AG1861">
            <v>43.361713878809439</v>
          </cell>
          <cell r="AH1861">
            <v>47.484488353061202</v>
          </cell>
          <cell r="AI1861">
            <v>49.078411870249404</v>
          </cell>
          <cell r="AJ1861">
            <v>46.301852485748334</v>
          </cell>
          <cell r="AK1861">
            <v>42.843552220540587</v>
          </cell>
          <cell r="AL1861">
            <v>52.041641630953784</v>
          </cell>
          <cell r="AM1861">
            <v>48.835082821672245</v>
          </cell>
          <cell r="AN1861">
            <v>43.01605467554176</v>
          </cell>
          <cell r="AO1861">
            <v>48.835082821672245</v>
          </cell>
          <cell r="AP1861">
            <v>44.373970389500471</v>
          </cell>
          <cell r="AQ1861">
            <v>46.355833669675356</v>
          </cell>
          <cell r="AR1861">
            <v>46.263438160702101</v>
          </cell>
          <cell r="AS1861">
            <v>48.345987178649068</v>
          </cell>
          <cell r="AT1861">
            <v>46.481907298361229</v>
          </cell>
          <cell r="AU1861">
            <v>48.820953282151976</v>
          </cell>
          <cell r="AV1861">
            <v>45.649739165238529</v>
          </cell>
          <cell r="AW1861">
            <v>48.762985308554462</v>
          </cell>
          <cell r="AX1861">
            <v>48.224006760735463</v>
          </cell>
          <cell r="AY1861">
            <v>48.537912120991336</v>
          </cell>
          <cell r="AZ1861">
            <v>49.498719213344074</v>
          </cell>
          <cell r="BA1861">
            <v>49.718494614875326</v>
          </cell>
          <cell r="BB1861">
            <v>49.06630126579379</v>
          </cell>
          <cell r="BC1861">
            <v>46.911986326511673</v>
          </cell>
          <cell r="BD1861">
            <v>46.911986326511673</v>
          </cell>
          <cell r="BE1861">
            <v>46.294191381919106</v>
          </cell>
          <cell r="BF1861">
            <v>49.597681666278987</v>
          </cell>
          <cell r="BG1861">
            <v>52.871102647131117</v>
          </cell>
          <cell r="BH1861">
            <v>46.658813269918085</v>
          </cell>
          <cell r="BI1861">
            <v>46.113837543710829</v>
          </cell>
          <cell r="BJ1861">
            <v>48.196917753891533</v>
          </cell>
          <cell r="BK1861">
            <v>53.716290075891557</v>
          </cell>
          <cell r="BL1861">
            <v>45.803554099089702</v>
          </cell>
          <cell r="BM1861">
            <v>45.803554099089702</v>
          </cell>
          <cell r="BN1861">
            <v>54.458515559388331</v>
          </cell>
          <cell r="BO1861">
            <v>50.12691855581982</v>
          </cell>
          <cell r="BP1861">
            <v>46.294191381919106</v>
          </cell>
          <cell r="BQ1861">
            <v>49.86116500132475</v>
          </cell>
          <cell r="BR1861">
            <v>55.566607260211981</v>
          </cell>
          <cell r="BS1861">
            <v>54.305751132598296</v>
          </cell>
          <cell r="BT1861">
            <v>53.749077733789186</v>
          </cell>
          <cell r="BU1861">
            <v>52.238121042923495</v>
          </cell>
          <cell r="BV1861">
            <v>48.993389222971082</v>
          </cell>
          <cell r="BW1861">
            <v>57.799043696064729</v>
          </cell>
          <cell r="BX1861">
            <v>50.428934430138014</v>
          </cell>
          <cell r="BY1861">
            <v>53.466420045383373</v>
          </cell>
          <cell r="BZ1861">
            <v>50.074753920051883</v>
          </cell>
          <cell r="CA1861">
            <v>44.527051538226011</v>
          </cell>
          <cell r="CB1861">
            <v>46.565328191434844</v>
          </cell>
          <cell r="CC1861">
            <v>48.486860155672645</v>
          </cell>
          <cell r="CD1861">
            <v>0</v>
          </cell>
        </row>
        <row r="1862">
          <cell r="G1862">
            <v>9.5446767167544628</v>
          </cell>
          <cell r="H1862">
            <v>10.409354733084564</v>
          </cell>
          <cell r="I1862">
            <v>10.389715031081259</v>
          </cell>
          <cell r="J1862">
            <v>11.144239494090332</v>
          </cell>
          <cell r="K1862">
            <v>10.328714903667844</v>
          </cell>
          <cell r="L1862">
            <v>11.02137220988754</v>
          </cell>
          <cell r="M1862">
            <v>11.390921968300397</v>
          </cell>
          <cell r="N1862">
            <v>10.406412800772745</v>
          </cell>
          <cell r="O1862">
            <v>11.044953704838772</v>
          </cell>
          <cell r="P1862">
            <v>10.072977910420731</v>
          </cell>
          <cell r="Q1862">
            <v>11.82251282120151</v>
          </cell>
          <cell r="R1862">
            <v>11.461269887684439</v>
          </cell>
          <cell r="S1862">
            <v>11.39321067681702</v>
          </cell>
          <cell r="T1862">
            <v>10.46316063764835</v>
          </cell>
          <cell r="U1862">
            <v>9.9985563692016886</v>
          </cell>
          <cell r="V1862">
            <v>11.027667867696257</v>
          </cell>
          <cell r="W1862">
            <v>14.129812260572452</v>
          </cell>
          <cell r="X1862">
            <v>16.216513648678966</v>
          </cell>
          <cell r="Y1862">
            <v>10.787149911258469</v>
          </cell>
          <cell r="Z1862">
            <v>11.347198836833741</v>
          </cell>
          <cell r="AA1862">
            <v>11.058947553597143</v>
          </cell>
          <cell r="AB1862">
            <v>11.98096183780326</v>
          </cell>
          <cell r="AC1862">
            <v>12.249952155677688</v>
          </cell>
          <cell r="AD1862">
            <v>10.952817346248496</v>
          </cell>
          <cell r="AE1862">
            <v>9.9485291265275304</v>
          </cell>
          <cell r="AF1862">
            <v>10.972211412021148</v>
          </cell>
          <cell r="AG1862">
            <v>11.689925598616288</v>
          </cell>
          <cell r="AH1862">
            <v>10.9843279966098</v>
          </cell>
          <cell r="AI1862">
            <v>10.106576239798231</v>
          </cell>
          <cell r="AJ1862">
            <v>10.953333760396852</v>
          </cell>
          <cell r="AK1862">
            <v>11.04704140595123</v>
          </cell>
          <cell r="AL1862">
            <v>9.7320482750941473</v>
          </cell>
          <cell r="AM1862">
            <v>12.605044589248362</v>
          </cell>
          <cell r="AN1862">
            <v>15.242017851700561</v>
          </cell>
          <cell r="AO1862">
            <v>13.14366998059676</v>
          </cell>
          <cell r="AP1862">
            <v>12.165253446659081</v>
          </cell>
          <cell r="AQ1862">
            <v>10.462497017221585</v>
          </cell>
          <cell r="AR1862">
            <v>10.605474962754336</v>
          </cell>
          <cell r="AS1862">
            <v>10.852290651785305</v>
          </cell>
          <cell r="AT1862">
            <v>11.255585274431098</v>
          </cell>
          <cell r="AU1862">
            <v>10.335514791037824</v>
          </cell>
          <cell r="AV1862">
            <v>11.006928249811445</v>
          </cell>
          <cell r="AW1862">
            <v>10.161512792300453</v>
          </cell>
          <cell r="AX1862">
            <v>10.335614246685926</v>
          </cell>
          <cell r="AY1862">
            <v>10.436533103720858</v>
          </cell>
          <cell r="AZ1862">
            <v>10.705850438361271</v>
          </cell>
          <cell r="BA1862">
            <v>9.7637321689026564</v>
          </cell>
          <cell r="BB1862">
            <v>11.584632156444806</v>
          </cell>
          <cell r="BC1862">
            <v>11.449599046422327</v>
          </cell>
          <cell r="BD1862">
            <v>10.092791869718113</v>
          </cell>
          <cell r="BE1862">
            <v>10.399266016789547</v>
          </cell>
          <cell r="BF1862">
            <v>9.296645737680036</v>
          </cell>
          <cell r="BG1862">
            <v>11.222285564804425</v>
          </cell>
          <cell r="BH1862">
            <v>10.981906033877152</v>
          </cell>
          <cell r="BI1862">
            <v>12.79684144967246</v>
          </cell>
          <cell r="BJ1862">
            <v>10.632820397936008</v>
          </cell>
          <cell r="BK1862">
            <v>13.682169785814242</v>
          </cell>
          <cell r="BL1862">
            <v>11.270146041099286</v>
          </cell>
          <cell r="BM1862">
            <v>10.251670796269675</v>
          </cell>
          <cell r="BN1862">
            <v>12.862780881711751</v>
          </cell>
          <cell r="BO1862">
            <v>10.167455822769782</v>
          </cell>
          <cell r="BP1862">
            <v>11.308684500174142</v>
          </cell>
          <cell r="BQ1862">
            <v>9.9455789006612516</v>
          </cell>
          <cell r="BR1862">
            <v>11.425630248690856</v>
          </cell>
          <cell r="BS1862">
            <v>13.737902606104541</v>
          </cell>
          <cell r="BT1862">
            <v>16.326880105484062</v>
          </cell>
          <cell r="BU1862">
            <v>14.271384446166266</v>
          </cell>
          <cell r="BV1862">
            <v>13.326158568453659</v>
          </cell>
          <cell r="BW1862">
            <v>14.841217972667035</v>
          </cell>
          <cell r="BX1862">
            <v>14.958074978802712</v>
          </cell>
          <cell r="BY1862">
            <v>14.520149907796847</v>
          </cell>
          <cell r="BZ1862">
            <v>10.607775792960707</v>
          </cell>
          <cell r="CA1862">
            <v>11.57695773170939</v>
          </cell>
          <cell r="CB1862">
            <v>11.359871633822868</v>
          </cell>
          <cell r="CC1862">
            <v>12.617328655321126</v>
          </cell>
          <cell r="CD1862" t="e">
            <v>#N/A</v>
          </cell>
        </row>
      </sheetData>
      <sheetData sheetId="1"/>
      <sheetData sheetId="2"/>
      <sheetData sheetId="3"/>
      <sheetData sheetId="4"/>
      <sheetData sheetId="5"/>
      <sheetData sheetId="6"/>
      <sheetData sheetId="7"/>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CI - Phase II"/>
      <sheetName val="Petcoke Details"/>
      <sheetName val="Emission Factors"/>
      <sheetName val="Classification Bounds"/>
      <sheetName val="asd"/>
      <sheetName val="OCI Petcoke #"/>
      <sheetName val="OCI Petcoke #.xlsx"/>
    </sheetNames>
    <sheetDataSet>
      <sheetData sheetId="0">
        <row r="5">
          <cell r="G5" t="str">
            <v>Middle East &amp; N. Africa</v>
          </cell>
          <cell r="H5" t="str">
            <v>Sub-Saharan Africa</v>
          </cell>
          <cell r="I5" t="str">
            <v>Sub-Saharan Africa</v>
          </cell>
          <cell r="J5" t="str">
            <v>Sub-Saharan Africa</v>
          </cell>
          <cell r="K5" t="str">
            <v>Asia-Pacific</v>
          </cell>
          <cell r="L5" t="str">
            <v>Eurasia</v>
          </cell>
          <cell r="M5" t="str">
            <v>S. America &amp; Carribean</v>
          </cell>
          <cell r="N5" t="str">
            <v>S. America &amp; Carribean</v>
          </cell>
          <cell r="O5" t="str">
            <v>North America</v>
          </cell>
          <cell r="P5" t="str">
            <v>North America</v>
          </cell>
          <cell r="Q5" t="str">
            <v>Asia-Pacific</v>
          </cell>
          <cell r="R5" t="str">
            <v>Asia-Pacific</v>
          </cell>
          <cell r="S5" t="str">
            <v>Asia-Pacific</v>
          </cell>
          <cell r="T5" t="str">
            <v>S. America &amp; Carribean</v>
          </cell>
          <cell r="U5" t="str">
            <v>S. America &amp; Carribean</v>
          </cell>
          <cell r="V5" t="str">
            <v>Europe</v>
          </cell>
          <cell r="W5" t="str">
            <v>Europe</v>
          </cell>
          <cell r="X5" t="str">
            <v>Europe</v>
          </cell>
          <cell r="Y5" t="str">
            <v>S. America &amp; Carribean</v>
          </cell>
          <cell r="Z5" t="str">
            <v>Asia-Pacific</v>
          </cell>
          <cell r="AA5" t="str">
            <v>Asia-Pacific</v>
          </cell>
          <cell r="AB5" t="str">
            <v>Middle East &amp; N. Africa</v>
          </cell>
          <cell r="AC5" t="str">
            <v>Middle East &amp; N. Africa</v>
          </cell>
          <cell r="AD5" t="str">
            <v>Middle East &amp; N. Africa</v>
          </cell>
          <cell r="AE5" t="str">
            <v>Middle East &amp; N. Africa</v>
          </cell>
          <cell r="AF5" t="str">
            <v>Middle East &amp; N. Africa</v>
          </cell>
          <cell r="AG5" t="str">
            <v>Middle East &amp; N. Africa</v>
          </cell>
          <cell r="AH5" t="str">
            <v>Eurasia</v>
          </cell>
          <cell r="AI5" t="str">
            <v>Middle East &amp; N. Africa</v>
          </cell>
          <cell r="AJ5" t="str">
            <v>Middle East &amp; N. Africa</v>
          </cell>
          <cell r="AK5" t="str">
            <v>Middle East &amp; N. Africa</v>
          </cell>
          <cell r="AL5" t="str">
            <v>North America</v>
          </cell>
          <cell r="AM5" t="str">
            <v>North America</v>
          </cell>
          <cell r="AN5" t="str">
            <v>Sub-Saharan Africa</v>
          </cell>
          <cell r="AO5" t="str">
            <v>Sub-Saharan Africa</v>
          </cell>
          <cell r="AP5" t="str">
            <v>Sub-Saharan Africa</v>
          </cell>
          <cell r="AQ5" t="str">
            <v>Sub-Saharan Africa</v>
          </cell>
          <cell r="AR5" t="str">
            <v>Sub-Saharan Africa</v>
          </cell>
          <cell r="AS5" t="str">
            <v>Sub-Saharan Africa</v>
          </cell>
          <cell r="AT5" t="str">
            <v>Europe</v>
          </cell>
          <cell r="AU5" t="str">
            <v>Europe</v>
          </cell>
          <cell r="AV5" t="str">
            <v>Middle East &amp; N. Africa</v>
          </cell>
          <cell r="AW5" t="str">
            <v>Middle East &amp; N. Africa</v>
          </cell>
          <cell r="AX5" t="str">
            <v>Asia-Pacific</v>
          </cell>
          <cell r="AY5" t="str">
            <v>Asia-Pacific</v>
          </cell>
          <cell r="AZ5" t="str">
            <v>Asia-Pacific</v>
          </cell>
          <cell r="BA5" t="str">
            <v>Middle East &amp; N. Africa</v>
          </cell>
          <cell r="BB5" t="str">
            <v>Middle East &amp; N. Africa</v>
          </cell>
          <cell r="BC5" t="str">
            <v>Middle East &amp; N. Africa</v>
          </cell>
          <cell r="BD5" t="str">
            <v>Middle East &amp; N. Africa</v>
          </cell>
          <cell r="BE5" t="str">
            <v>Middle East &amp; N. Africa</v>
          </cell>
          <cell r="BF5" t="str">
            <v>Europe</v>
          </cell>
          <cell r="BG5" t="str">
            <v>Europe</v>
          </cell>
          <cell r="BH5" t="str">
            <v>Europe</v>
          </cell>
          <cell r="BI5" t="str">
            <v>Europe</v>
          </cell>
          <cell r="BJ5" t="str">
            <v>North America</v>
          </cell>
          <cell r="BK5" t="str">
            <v>North America</v>
          </cell>
          <cell r="BL5" t="str">
            <v>North America</v>
          </cell>
          <cell r="BM5" t="str">
            <v>North America</v>
          </cell>
          <cell r="BN5" t="str">
            <v>North America</v>
          </cell>
          <cell r="BO5" t="str">
            <v>North America</v>
          </cell>
          <cell r="BP5" t="str">
            <v>North America</v>
          </cell>
          <cell r="BQ5" t="str">
            <v>North America</v>
          </cell>
          <cell r="BR5" t="str">
            <v>North America</v>
          </cell>
          <cell r="BS5" t="str">
            <v>North America</v>
          </cell>
          <cell r="BT5" t="str">
            <v>North America</v>
          </cell>
          <cell r="BU5" t="str">
            <v>North America</v>
          </cell>
          <cell r="BV5" t="str">
            <v>North America</v>
          </cell>
          <cell r="BW5" t="str">
            <v>North America</v>
          </cell>
          <cell r="BX5" t="str">
            <v>North America</v>
          </cell>
          <cell r="BY5" t="str">
            <v>North America</v>
          </cell>
          <cell r="BZ5" t="str">
            <v>North America</v>
          </cell>
          <cell r="CA5" t="str">
            <v>S. America &amp; Carribean</v>
          </cell>
          <cell r="CB5" t="str">
            <v>S. America &amp; Carribean</v>
          </cell>
          <cell r="CC5" t="str">
            <v>S. America &amp; Carribean</v>
          </cell>
          <cell r="CD5" t="str">
            <v>North America</v>
          </cell>
          <cell r="CE5" t="str">
            <v>North America</v>
          </cell>
          <cell r="CF5" t="str">
            <v>North America</v>
          </cell>
          <cell r="CG5" t="str">
            <v>North America</v>
          </cell>
        </row>
        <row r="6">
          <cell r="G6" t="str">
            <v>Algeria Hassi R'Mel</v>
          </cell>
          <cell r="H6" t="str">
            <v>Angola Takula</v>
          </cell>
          <cell r="I6" t="str">
            <v>Angola Girassol</v>
          </cell>
          <cell r="J6" t="str">
            <v>Angola Kuito</v>
          </cell>
          <cell r="K6" t="str">
            <v>Australia Cossack</v>
          </cell>
          <cell r="L6" t="str">
            <v>Azerbaijan Azeri</v>
          </cell>
          <cell r="M6" t="str">
            <v>Brazil Frade</v>
          </cell>
          <cell r="N6" t="str">
            <v>Brazil Lula</v>
          </cell>
          <cell r="O6" t="str">
            <v>Canada Midale (Southeast Saskatchewan)</v>
          </cell>
          <cell r="P6" t="str">
            <v>Canada Hibernia</v>
          </cell>
          <cell r="Q6" t="str">
            <v>China Bozhong</v>
          </cell>
          <cell r="R6" t="str">
            <v>China Nanhai Light</v>
          </cell>
          <cell r="S6" t="str">
            <v>China QinHuangDao</v>
          </cell>
          <cell r="T6" t="str">
            <v>Colombia Cano Limon</v>
          </cell>
          <cell r="U6" t="str">
            <v>Colombia Cusiana</v>
          </cell>
          <cell r="V6" t="str">
            <v>Denmark Dansk blend: Dan/Gorm</v>
          </cell>
          <cell r="W6" t="str">
            <v>Denmark Danks Blend - Tyra (GAS FIELD)</v>
          </cell>
          <cell r="X6" t="str">
            <v>Dansk Blend</v>
          </cell>
          <cell r="Y6" t="str">
            <v>Ecuador Sacha</v>
          </cell>
          <cell r="Z6" t="str">
            <v>Indonesia Duri</v>
          </cell>
          <cell r="AA6" t="str">
            <v>Indonesia Minas</v>
          </cell>
          <cell r="AB6" t="str">
            <v>Iran Ardeshir</v>
          </cell>
          <cell r="AC6" t="str">
            <v>Iran Marun</v>
          </cell>
          <cell r="AD6" t="str">
            <v>Iraq Rumaila</v>
          </cell>
          <cell r="AE6" t="str">
            <v>Iraq West Qurna-2</v>
          </cell>
          <cell r="AF6" t="str">
            <v>Iraq Zubair</v>
          </cell>
          <cell r="AG6" t="str">
            <v>Iraq Kirkuk</v>
          </cell>
          <cell r="AH6" t="str">
            <v>Kazakhstan Tengiz</v>
          </cell>
          <cell r="AI6" t="str">
            <v>Kuwait Burgan</v>
          </cell>
          <cell r="AJ6" t="str">
            <v>Kuwait Ratawi</v>
          </cell>
          <cell r="AK6" t="str">
            <v>Libya Waha</v>
          </cell>
          <cell r="AL6" t="str">
            <v>Mexico Cantarell</v>
          </cell>
          <cell r="AM6" t="str">
            <v>Mexico Chuc</v>
          </cell>
          <cell r="AN6" t="str">
            <v>Nigeria Agbami</v>
          </cell>
          <cell r="AO6" t="str">
            <v>Nigeria Bonga</v>
          </cell>
          <cell r="AP6" t="str">
            <v>Nigeria Bonny</v>
          </cell>
          <cell r="AQ6" t="str">
            <v>Nigeria Escravos Beach</v>
          </cell>
          <cell r="AR6" t="str">
            <v>Nigeria Obagi</v>
          </cell>
          <cell r="AS6" t="str">
            <v>Nigeria Pennington</v>
          </cell>
          <cell r="AT6" t="str">
            <v>Norway Ekofisk</v>
          </cell>
          <cell r="AU6" t="str">
            <v>Norway North Sea Skarv</v>
          </cell>
          <cell r="AV6" t="str">
            <v>Qatar Dukhan</v>
          </cell>
          <cell r="AW6" t="str">
            <v>Qatar Bul Hanine</v>
          </cell>
          <cell r="AX6" t="str">
            <v>Russia Chayvo</v>
          </cell>
          <cell r="AY6" t="str">
            <v>Russia Romashkinskoye</v>
          </cell>
          <cell r="AZ6" t="str">
            <v>Russia Samotlor</v>
          </cell>
          <cell r="BA6" t="str">
            <v>Saudi Arabia Ghawar</v>
          </cell>
          <cell r="BB6" t="str">
            <v>Saudi Arab Safaniya</v>
          </cell>
          <cell r="BC6" t="str">
            <v>Saudi Arabia Zuluf</v>
          </cell>
          <cell r="BD6" t="str">
            <v>UAE Fateh</v>
          </cell>
          <cell r="BE6" t="str">
            <v>UAE Murban</v>
          </cell>
          <cell r="BF6" t="str">
            <v>UK Brent</v>
          </cell>
          <cell r="BG6" t="str">
            <v>UK Forties - GL</v>
          </cell>
          <cell r="BH6" t="str">
            <v>UK Forties - DP</v>
          </cell>
          <cell r="BI6" t="str">
            <v>UK Forties Average GL + DP</v>
          </cell>
          <cell r="BJ6" t="str">
            <v>US ANS</v>
          </cell>
          <cell r="BK6" t="str">
            <v>US Bakken - Flaring</v>
          </cell>
          <cell r="BL6" t="str">
            <v>US Bakken - No flaring</v>
          </cell>
          <cell r="BM6" t="str">
            <v>US Eagle Ford - Black oil</v>
          </cell>
          <cell r="BN6" t="str">
            <v>US Eagle Ford - Volatile oil</v>
          </cell>
          <cell r="BO6" t="str">
            <v>US Eagle Ford - Condensate</v>
          </cell>
          <cell r="BP6" t="str">
            <v>US East Texas Field</v>
          </cell>
          <cell r="BQ6" t="str">
            <v>US Lake Washington Field</v>
          </cell>
          <cell r="BR6" t="str">
            <v>US Mars</v>
          </cell>
          <cell r="BS6" t="str">
            <v>US Midway-Sunset</v>
          </cell>
          <cell r="BT6" t="str">
            <v>US Salt Creek</v>
          </cell>
          <cell r="BU6" t="str">
            <v>US WC</v>
          </cell>
          <cell r="BV6" t="str">
            <v>US South Belridge</v>
          </cell>
          <cell r="BW6" t="str">
            <v>US Thunder Horse</v>
          </cell>
          <cell r="BX6" t="str">
            <v>US Spraberry field</v>
          </cell>
          <cell r="BY6" t="str">
            <v>US Yates</v>
          </cell>
          <cell r="BZ6" t="str">
            <v>US Wilmington-Duffy</v>
          </cell>
          <cell r="CA6" t="str">
            <v>Venezuela Hamaca</v>
          </cell>
          <cell r="CB6" t="str">
            <v xml:space="preserve">Venezuela Orinoco Oil Belt </v>
          </cell>
          <cell r="CC6" t="str">
            <v>Venezuela Tia Juana</v>
          </cell>
          <cell r="CD6" t="str">
            <v>Canada Dilbit</v>
          </cell>
          <cell r="CE6" t="str">
            <v>Canada Heavy Sour</v>
          </cell>
          <cell r="CF6" t="str">
            <v>Canada Light Sweet</v>
          </cell>
          <cell r="CG6" t="str">
            <v>Canada Medium Sweet</v>
          </cell>
        </row>
        <row r="11">
          <cell r="G11">
            <v>66.64</v>
          </cell>
          <cell r="H11">
            <v>32</v>
          </cell>
          <cell r="I11">
            <v>32</v>
          </cell>
          <cell r="J11">
            <v>21</v>
          </cell>
          <cell r="K11">
            <v>47.3</v>
          </cell>
          <cell r="L11">
            <v>35</v>
          </cell>
          <cell r="M11">
            <v>19</v>
          </cell>
          <cell r="N11">
            <v>28</v>
          </cell>
          <cell r="O11">
            <v>28.7</v>
          </cell>
          <cell r="P11">
            <v>34.6</v>
          </cell>
          <cell r="Q11">
            <v>17.5</v>
          </cell>
          <cell r="R11">
            <v>43.6</v>
          </cell>
          <cell r="S11">
            <v>16.899999999999999</v>
          </cell>
          <cell r="T11">
            <v>29</v>
          </cell>
          <cell r="U11">
            <v>44</v>
          </cell>
          <cell r="V11">
            <v>30</v>
          </cell>
          <cell r="W11">
            <v>30</v>
          </cell>
          <cell r="X11">
            <v>30</v>
          </cell>
          <cell r="Y11">
            <v>24.1</v>
          </cell>
          <cell r="Z11">
            <v>19</v>
          </cell>
          <cell r="AA11">
            <v>34</v>
          </cell>
          <cell r="AB11">
            <v>26</v>
          </cell>
          <cell r="AC11">
            <v>34</v>
          </cell>
          <cell r="AD11">
            <v>30</v>
          </cell>
          <cell r="AE11">
            <v>21.6</v>
          </cell>
          <cell r="AF11">
            <v>30.2</v>
          </cell>
          <cell r="AG11">
            <v>36</v>
          </cell>
          <cell r="AH11">
            <v>46.4</v>
          </cell>
          <cell r="AI11">
            <v>30.8</v>
          </cell>
          <cell r="AJ11">
            <v>24.2</v>
          </cell>
          <cell r="AK11">
            <v>36.71</v>
          </cell>
          <cell r="AL11">
            <v>22</v>
          </cell>
          <cell r="AM11">
            <v>33</v>
          </cell>
          <cell r="AN11">
            <v>47</v>
          </cell>
          <cell r="AO11">
            <v>30</v>
          </cell>
          <cell r="AP11">
            <v>35.299999999999997</v>
          </cell>
          <cell r="AQ11">
            <v>35.799999999999997</v>
          </cell>
          <cell r="AR11">
            <v>35.299999999999997</v>
          </cell>
          <cell r="AS11">
            <v>33.700000000000003</v>
          </cell>
          <cell r="AT11">
            <v>38.4</v>
          </cell>
          <cell r="AU11">
            <v>38.5</v>
          </cell>
          <cell r="AV11">
            <v>40</v>
          </cell>
          <cell r="AW11">
            <v>35</v>
          </cell>
          <cell r="AX11">
            <v>36.4</v>
          </cell>
          <cell r="AY11">
            <v>31.78</v>
          </cell>
          <cell r="AZ11">
            <v>35</v>
          </cell>
          <cell r="BA11">
            <v>34</v>
          </cell>
          <cell r="BB11">
            <v>27</v>
          </cell>
          <cell r="BC11">
            <v>32</v>
          </cell>
          <cell r="BD11">
            <v>31.8</v>
          </cell>
          <cell r="BE11">
            <v>40</v>
          </cell>
          <cell r="BF11">
            <v>39</v>
          </cell>
          <cell r="BG11">
            <v>35</v>
          </cell>
          <cell r="BH11">
            <v>35</v>
          </cell>
          <cell r="BI11">
            <v>35</v>
          </cell>
          <cell r="BJ11">
            <v>28.3</v>
          </cell>
          <cell r="BK11">
            <v>41.9</v>
          </cell>
          <cell r="BL11">
            <v>41.9</v>
          </cell>
          <cell r="BM11">
            <v>46.2</v>
          </cell>
          <cell r="BN11">
            <v>46.2</v>
          </cell>
          <cell r="BO11">
            <v>58</v>
          </cell>
          <cell r="BP11">
            <v>38.9</v>
          </cell>
          <cell r="BQ11">
            <v>35.6</v>
          </cell>
          <cell r="BR11">
            <v>28.8</v>
          </cell>
          <cell r="BS11">
            <v>22.6</v>
          </cell>
          <cell r="BT11">
            <v>36.799999999999997</v>
          </cell>
          <cell r="BU11">
            <v>36.799999999999997</v>
          </cell>
          <cell r="BV11">
            <v>15</v>
          </cell>
          <cell r="BW11">
            <v>34.5</v>
          </cell>
          <cell r="BX11">
            <v>37.5</v>
          </cell>
          <cell r="BY11">
            <v>30</v>
          </cell>
          <cell r="BZ11">
            <v>19.5</v>
          </cell>
          <cell r="CA11">
            <v>8.6</v>
          </cell>
          <cell r="CB11">
            <v>8.5</v>
          </cell>
          <cell r="CC11">
            <v>12.1</v>
          </cell>
          <cell r="CD11">
            <v>10.199999999999999</v>
          </cell>
          <cell r="CE11">
            <v>8</v>
          </cell>
          <cell r="CF11">
            <v>8</v>
          </cell>
          <cell r="CG11">
            <v>8</v>
          </cell>
        </row>
        <row r="23">
          <cell r="G23">
            <v>0</v>
          </cell>
          <cell r="H23">
            <v>0</v>
          </cell>
          <cell r="J23">
            <v>0</v>
          </cell>
          <cell r="K23">
            <v>0</v>
          </cell>
          <cell r="L23">
            <v>0</v>
          </cell>
          <cell r="M23">
            <v>0</v>
          </cell>
          <cell r="N23">
            <v>0</v>
          </cell>
          <cell r="O23">
            <v>0</v>
          </cell>
          <cell r="P23">
            <v>0</v>
          </cell>
          <cell r="Q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I23">
            <v>0</v>
          </cell>
          <cell r="AJ23">
            <v>0</v>
          </cell>
          <cell r="AK23">
            <v>0</v>
          </cell>
          <cell r="AL23">
            <v>0</v>
          </cell>
          <cell r="AM23">
            <v>0</v>
          </cell>
          <cell r="AN23">
            <v>0</v>
          </cell>
          <cell r="AO23">
            <v>0</v>
          </cell>
          <cell r="AP23">
            <v>0</v>
          </cell>
          <cell r="AS23">
            <v>0</v>
          </cell>
          <cell r="AT23">
            <v>0</v>
          </cell>
          <cell r="AU23">
            <v>0</v>
          </cell>
          <cell r="AV23">
            <v>0</v>
          </cell>
          <cell r="AW23">
            <v>0</v>
          </cell>
          <cell r="AX23">
            <v>0</v>
          </cell>
          <cell r="AY23">
            <v>0</v>
          </cell>
          <cell r="AZ23">
            <v>0</v>
          </cell>
          <cell r="BA23">
            <v>0</v>
          </cell>
          <cell r="BB23">
            <v>0</v>
          </cell>
          <cell r="BC23">
            <v>0</v>
          </cell>
          <cell r="BD23">
            <v>0</v>
          </cell>
          <cell r="BE23">
            <v>0</v>
          </cell>
          <cell r="BG23">
            <v>0</v>
          </cell>
          <cell r="BH23">
            <v>0</v>
          </cell>
          <cell r="BI23">
            <v>0</v>
          </cell>
          <cell r="BJ23">
            <v>0</v>
          </cell>
          <cell r="BK23">
            <v>0</v>
          </cell>
          <cell r="BL23">
            <v>0</v>
          </cell>
          <cell r="BM23">
            <v>0</v>
          </cell>
          <cell r="BN23">
            <v>0</v>
          </cell>
          <cell r="BQ23">
            <v>0</v>
          </cell>
          <cell r="BR23">
            <v>0</v>
          </cell>
          <cell r="BS23">
            <v>0</v>
          </cell>
          <cell r="BT23">
            <v>0</v>
          </cell>
          <cell r="BU23">
            <v>0</v>
          </cell>
          <cell r="BV23">
            <v>0</v>
          </cell>
          <cell r="BW23">
            <v>0</v>
          </cell>
          <cell r="BX23">
            <v>0</v>
          </cell>
          <cell r="BY23">
            <v>0</v>
          </cell>
          <cell r="BZ23">
            <v>0</v>
          </cell>
          <cell r="CA23" t="str">
            <v>Extra-Heavy</v>
          </cell>
          <cell r="CB23" t="str">
            <v>Extra-Heavy</v>
          </cell>
          <cell r="CC23" t="str">
            <v>Extra-Heavy</v>
          </cell>
          <cell r="CD23" t="str">
            <v>Extra-Heavy</v>
          </cell>
          <cell r="CE23" t="str">
            <v>Extra-Heavy</v>
          </cell>
          <cell r="CF23" t="str">
            <v>Extra-Heavy</v>
          </cell>
          <cell r="CG23" t="str">
            <v>Extra-Heavy</v>
          </cell>
        </row>
        <row r="28">
          <cell r="G28">
            <v>484.24908819702705</v>
          </cell>
          <cell r="H28">
            <v>530.16519593088719</v>
          </cell>
          <cell r="I28">
            <v>525.5696254333858</v>
          </cell>
          <cell r="J28">
            <v>521.01001591694842</v>
          </cell>
          <cell r="K28">
            <v>473.70392021341536</v>
          </cell>
          <cell r="L28">
            <v>498.90738310746963</v>
          </cell>
          <cell r="M28">
            <v>582.96044273483938</v>
          </cell>
          <cell r="N28">
            <v>548.3530921359577</v>
          </cell>
          <cell r="O28">
            <v>531.72961074363593</v>
          </cell>
          <cell r="P28">
            <v>497.49026629720021</v>
          </cell>
          <cell r="Q28">
            <v>864.34926418722171</v>
          </cell>
          <cell r="R28">
            <v>502.36387904086507</v>
          </cell>
          <cell r="S28">
            <v>579.05023440101832</v>
          </cell>
          <cell r="T28">
            <v>511.33070706492856</v>
          </cell>
          <cell r="U28">
            <v>513.8018141534975</v>
          </cell>
          <cell r="V28">
            <v>500.01314825433911</v>
          </cell>
          <cell r="W28">
            <v>523.22714590750388</v>
          </cell>
          <cell r="X28">
            <v>511.62014708092153</v>
          </cell>
          <cell r="Y28">
            <v>540.44777625500626</v>
          </cell>
          <cell r="Z28">
            <v>697.39699864614136</v>
          </cell>
          <cell r="AA28">
            <v>729.91345208694065</v>
          </cell>
          <cell r="AB28">
            <v>528.25230676900492</v>
          </cell>
          <cell r="AC28">
            <v>563.32978641806073</v>
          </cell>
          <cell r="AD28">
            <v>536.40233947329921</v>
          </cell>
          <cell r="AE28">
            <v>543.39745131719019</v>
          </cell>
          <cell r="AF28">
            <v>548.81389295442932</v>
          </cell>
          <cell r="AG28">
            <v>532.01385414902882</v>
          </cell>
          <cell r="AH28">
            <v>461.17536877639719</v>
          </cell>
          <cell r="AI28">
            <v>521.42474391912037</v>
          </cell>
          <cell r="AJ28">
            <v>500.19626696833643</v>
          </cell>
          <cell r="AK28">
            <v>559.07421912186987</v>
          </cell>
          <cell r="AL28">
            <v>515.94918039775598</v>
          </cell>
          <cell r="AM28">
            <v>500.90200132203825</v>
          </cell>
          <cell r="AN28">
            <v>477.63359429114348</v>
          </cell>
          <cell r="AO28">
            <v>515.50302946001489</v>
          </cell>
          <cell r="AP28">
            <v>691.06550595432634</v>
          </cell>
          <cell r="AQ28">
            <v>592.94476024714766</v>
          </cell>
          <cell r="AR28">
            <v>763.62775517102614</v>
          </cell>
          <cell r="AS28">
            <v>577.56696724713856</v>
          </cell>
          <cell r="AT28">
            <v>485.40143445650801</v>
          </cell>
          <cell r="AU28">
            <v>484.66508943244423</v>
          </cell>
          <cell r="AV28">
            <v>526.14146948770485</v>
          </cell>
          <cell r="AW28">
            <v>523.50359991129756</v>
          </cell>
          <cell r="AX28">
            <v>529.30004741420976</v>
          </cell>
          <cell r="AY28">
            <v>505.44886569928116</v>
          </cell>
          <cell r="AZ28">
            <v>534.03736988636274</v>
          </cell>
          <cell r="BA28">
            <v>496.02138790745869</v>
          </cell>
          <cell r="BB28">
            <v>502.82920740148717</v>
          </cell>
          <cell r="BC28">
            <v>509.49124697385832</v>
          </cell>
          <cell r="BD28">
            <v>526.86415806455364</v>
          </cell>
          <cell r="BE28">
            <v>480.05963662318544</v>
          </cell>
          <cell r="BF28">
            <v>610.73989646435348</v>
          </cell>
          <cell r="BG28">
            <v>505.15720006791526</v>
          </cell>
          <cell r="BH28">
            <v>517.55225693123282</v>
          </cell>
          <cell r="BI28">
            <v>512.59423418590575</v>
          </cell>
          <cell r="BJ28">
            <v>571.00640018169338</v>
          </cell>
          <cell r="BK28">
            <v>535.03574204827783</v>
          </cell>
          <cell r="BL28">
            <v>473.53851208541295</v>
          </cell>
          <cell r="BM28">
            <v>485.42883000387621</v>
          </cell>
          <cell r="BN28">
            <v>458.6365939587501</v>
          </cell>
          <cell r="BO28">
            <v>409.3957017929755</v>
          </cell>
          <cell r="BP28">
            <v>514.43701478059347</v>
          </cell>
          <cell r="BQ28">
            <v>592.07027425378294</v>
          </cell>
          <cell r="BR28">
            <v>513.57201947748717</v>
          </cell>
          <cell r="BS28">
            <v>718.25758787942357</v>
          </cell>
          <cell r="BT28">
            <v>519.6092677473614</v>
          </cell>
          <cell r="BU28">
            <v>508.57209609159395</v>
          </cell>
          <cell r="BV28">
            <v>680.19003936691979</v>
          </cell>
          <cell r="BW28">
            <v>504.5119244371129</v>
          </cell>
          <cell r="BX28">
            <v>512.07311729127321</v>
          </cell>
          <cell r="BY28">
            <v>494.18769067947562</v>
          </cell>
          <cell r="BZ28">
            <v>615.57567051613535</v>
          </cell>
          <cell r="CA28">
            <v>747.08722110183305</v>
          </cell>
          <cell r="CB28">
            <v>860.74523867056041</v>
          </cell>
          <cell r="CC28">
            <v>732.96851069545653</v>
          </cell>
          <cell r="CD28">
            <v>638.61803150741753</v>
          </cell>
          <cell r="CE28">
            <v>833.30168324517319</v>
          </cell>
          <cell r="CF28">
            <v>735.66890270382635</v>
          </cell>
          <cell r="CG28">
            <v>774.21437105419272</v>
          </cell>
        </row>
        <row r="422">
          <cell r="G422">
            <v>0</v>
          </cell>
          <cell r="H422">
            <v>0</v>
          </cell>
          <cell r="I422">
            <v>0</v>
          </cell>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v>0</v>
          </cell>
          <cell r="AN422">
            <v>0</v>
          </cell>
          <cell r="AO422">
            <v>0</v>
          </cell>
          <cell r="AP422">
            <v>0</v>
          </cell>
          <cell r="AQ422">
            <v>0</v>
          </cell>
          <cell r="AR422">
            <v>0</v>
          </cell>
          <cell r="AS422">
            <v>0</v>
          </cell>
          <cell r="AT422">
            <v>0</v>
          </cell>
          <cell r="AU422">
            <v>0</v>
          </cell>
          <cell r="AV422">
            <v>0</v>
          </cell>
          <cell r="AW422">
            <v>0</v>
          </cell>
          <cell r="AX422">
            <v>0</v>
          </cell>
          <cell r="AY422">
            <v>0</v>
          </cell>
          <cell r="AZ422">
            <v>0</v>
          </cell>
          <cell r="BA422">
            <v>0</v>
          </cell>
          <cell r="BB422">
            <v>0</v>
          </cell>
          <cell r="BC422">
            <v>0</v>
          </cell>
          <cell r="BD422">
            <v>0</v>
          </cell>
          <cell r="BE422">
            <v>0</v>
          </cell>
          <cell r="BF422">
            <v>0</v>
          </cell>
          <cell r="BG422">
            <v>0</v>
          </cell>
          <cell r="BH422">
            <v>0</v>
          </cell>
          <cell r="BI422">
            <v>0</v>
          </cell>
          <cell r="BJ422">
            <v>0</v>
          </cell>
          <cell r="BK422">
            <v>0</v>
          </cell>
          <cell r="BL422">
            <v>0</v>
          </cell>
          <cell r="BM422">
            <v>0</v>
          </cell>
          <cell r="BN422">
            <v>0</v>
          </cell>
          <cell r="BO422">
            <v>0</v>
          </cell>
          <cell r="BP422">
            <v>0</v>
          </cell>
          <cell r="BQ422">
            <v>0</v>
          </cell>
          <cell r="BR422">
            <v>0</v>
          </cell>
          <cell r="BS422">
            <v>0</v>
          </cell>
          <cell r="BT422">
            <v>0</v>
          </cell>
          <cell r="BU422">
            <v>0</v>
          </cell>
          <cell r="BV422">
            <v>0</v>
          </cell>
          <cell r="BW422">
            <v>0</v>
          </cell>
          <cell r="BX422">
            <v>0</v>
          </cell>
          <cell r="BY422">
            <v>0</v>
          </cell>
          <cell r="BZ422">
            <v>0</v>
          </cell>
          <cell r="CA422">
            <v>0</v>
          </cell>
          <cell r="CB422">
            <v>0</v>
          </cell>
          <cell r="CC422">
            <v>0</v>
          </cell>
          <cell r="CD422">
            <v>0</v>
          </cell>
          <cell r="CE422">
            <v>0</v>
          </cell>
          <cell r="CF422">
            <v>0</v>
          </cell>
          <cell r="CG422">
            <v>0</v>
          </cell>
        </row>
        <row r="423">
          <cell r="G423">
            <v>2.3688915348118518</v>
          </cell>
          <cell r="H423">
            <v>0.75397400025666683</v>
          </cell>
          <cell r="I423">
            <v>0.32887851974421894</v>
          </cell>
          <cell r="J423">
            <v>0.64146191896480109</v>
          </cell>
          <cell r="K423">
            <v>1.0416347027828412</v>
          </cell>
          <cell r="L423">
            <v>0.9190542005744462</v>
          </cell>
          <cell r="M423">
            <v>0.58080132893983172</v>
          </cell>
          <cell r="N423">
            <v>7.6374348817638964</v>
          </cell>
          <cell r="O423">
            <v>20.234969799739012</v>
          </cell>
          <cell r="P423">
            <v>1.1275321703248997</v>
          </cell>
          <cell r="Q423">
            <v>1.2467771152995786</v>
          </cell>
          <cell r="R423">
            <v>1.1721923404639329</v>
          </cell>
          <cell r="S423">
            <v>0.8089363916926402</v>
          </cell>
          <cell r="T423">
            <v>7.8428488395007951</v>
          </cell>
          <cell r="U423">
            <v>9.7303480770721684</v>
          </cell>
          <cell r="V423">
            <v>0.5568087318890661</v>
          </cell>
          <cell r="W423">
            <v>0.55680873188906621</v>
          </cell>
          <cell r="X423">
            <v>0.55680873188906621</v>
          </cell>
          <cell r="Y423">
            <v>15.117289532098363</v>
          </cell>
          <cell r="Z423">
            <v>39.636370697109996</v>
          </cell>
          <cell r="AA423">
            <v>0.2314754699503854</v>
          </cell>
          <cell r="AB423">
            <v>0.86483927826035722</v>
          </cell>
          <cell r="AC423">
            <v>20.317380492624569</v>
          </cell>
          <cell r="AD423">
            <v>8.0407397669628899</v>
          </cell>
          <cell r="AE423">
            <v>21.146419290867506</v>
          </cell>
          <cell r="AF423">
            <v>1.9506055775648803</v>
          </cell>
          <cell r="AG423">
            <v>7.1793569995737467</v>
          </cell>
          <cell r="AH423">
            <v>1.6130836766910428</v>
          </cell>
          <cell r="AI423">
            <v>0.97140244577775003</v>
          </cell>
          <cell r="AJ423">
            <v>1.1490820755220357</v>
          </cell>
          <cell r="AK423">
            <v>7.4132675243301849</v>
          </cell>
          <cell r="AL423">
            <v>0.76229890282538293</v>
          </cell>
          <cell r="AM423">
            <v>2.6657204926936662</v>
          </cell>
          <cell r="AN423">
            <v>2.040740716823684</v>
          </cell>
          <cell r="AO423">
            <v>0.77138195966507861</v>
          </cell>
          <cell r="AP423">
            <v>14.877927268673464</v>
          </cell>
          <cell r="AQ423">
            <v>1.3323038680841588</v>
          </cell>
          <cell r="AR423">
            <v>13.599051974505608</v>
          </cell>
          <cell r="AS423">
            <v>1.9404086828656033</v>
          </cell>
          <cell r="AT423">
            <v>1.1094302420463984</v>
          </cell>
          <cell r="AU423">
            <v>1.5091424550724442</v>
          </cell>
          <cell r="AV423">
            <v>7.0775263792358833</v>
          </cell>
          <cell r="AW423">
            <v>1.2541555062138618</v>
          </cell>
          <cell r="AX423">
            <v>3.5562441674118643</v>
          </cell>
          <cell r="AY423">
            <v>7.52393412566183</v>
          </cell>
          <cell r="AZ423">
            <v>7.516118789747793</v>
          </cell>
          <cell r="BA423">
            <v>1.162342161742894</v>
          </cell>
          <cell r="BB423">
            <v>2.3039265794685431</v>
          </cell>
          <cell r="BC423">
            <v>1.0492695265460938</v>
          </cell>
          <cell r="BD423">
            <v>1.3658065342523245</v>
          </cell>
          <cell r="BE423">
            <v>1.2882403429441369</v>
          </cell>
          <cell r="BF423">
            <v>0.74867202268619293</v>
          </cell>
          <cell r="BG423">
            <v>0.63931528229058954</v>
          </cell>
          <cell r="BH423">
            <v>0.63931528229058932</v>
          </cell>
          <cell r="BI423">
            <v>0.63931528229058954</v>
          </cell>
          <cell r="BJ423">
            <v>1.2856011261296978</v>
          </cell>
          <cell r="BK423">
            <v>4.1668140160122924</v>
          </cell>
          <cell r="BL423">
            <v>4.1668140160122942</v>
          </cell>
          <cell r="BM423">
            <v>7.7506999568078569</v>
          </cell>
          <cell r="BN423">
            <v>7.7506999568078578</v>
          </cell>
          <cell r="BO423">
            <v>7.7506999568078507</v>
          </cell>
          <cell r="BP423">
            <v>7.1694435231055884</v>
          </cell>
          <cell r="BQ423">
            <v>1.9336107530660855</v>
          </cell>
          <cell r="BR423">
            <v>3.7234749598544918</v>
          </cell>
          <cell r="BS423">
            <v>2.2024709154870878</v>
          </cell>
          <cell r="BT423">
            <v>19.374350570916459</v>
          </cell>
          <cell r="BU423">
            <v>19.647268306329718</v>
          </cell>
          <cell r="BV423">
            <v>2.2027195176457912</v>
          </cell>
          <cell r="BW423">
            <v>3.7186357555904275</v>
          </cell>
          <cell r="BX423">
            <v>7.6303902693173642</v>
          </cell>
          <cell r="BY423">
            <v>7.7617483087542833</v>
          </cell>
          <cell r="BZ423">
            <v>0.89149456155338058</v>
          </cell>
          <cell r="CA423">
            <v>41.716693335232065</v>
          </cell>
          <cell r="CB423">
            <v>22.027173314598617</v>
          </cell>
          <cell r="CC423">
            <v>21.637057934752331</v>
          </cell>
          <cell r="CD423">
            <v>21.760465767635548</v>
          </cell>
          <cell r="CE423">
            <v>18.474779017508439</v>
          </cell>
          <cell r="CF423">
            <v>18.474779017508439</v>
          </cell>
          <cell r="CG423">
            <v>18.474779017508439</v>
          </cell>
        </row>
        <row r="424">
          <cell r="G424">
            <v>7.8971013988764707</v>
          </cell>
          <cell r="H424">
            <v>7.5413116991258331</v>
          </cell>
          <cell r="I424">
            <v>0.50930563799291217</v>
          </cell>
          <cell r="J424">
            <v>3.179134407392969</v>
          </cell>
          <cell r="K424">
            <v>2.1183524522608068</v>
          </cell>
          <cell r="L424">
            <v>5.5013622772933681</v>
          </cell>
          <cell r="M424">
            <v>3.757197974080916</v>
          </cell>
          <cell r="N424">
            <v>6.8230824171455513</v>
          </cell>
          <cell r="O424">
            <v>4.6424023885214316</v>
          </cell>
          <cell r="P424">
            <v>0.59577158662407892</v>
          </cell>
          <cell r="Q424">
            <v>6.7701997910608194</v>
          </cell>
          <cell r="R424">
            <v>8.6572017077460792</v>
          </cell>
          <cell r="S424">
            <v>3.3927266325801688</v>
          </cell>
          <cell r="T424">
            <v>1.033582402799718</v>
          </cell>
          <cell r="U424">
            <v>8.2184470608176952</v>
          </cell>
          <cell r="V424">
            <v>0</v>
          </cell>
          <cell r="W424">
            <v>0</v>
          </cell>
          <cell r="X424">
            <v>0</v>
          </cell>
          <cell r="Y424">
            <v>2.09542293858736</v>
          </cell>
          <cell r="Z424">
            <v>190.18198116161443</v>
          </cell>
          <cell r="AA424">
            <v>181.86621661486683</v>
          </cell>
          <cell r="AB424">
            <v>0.65709570718373012</v>
          </cell>
          <cell r="AC424">
            <v>17.655362716557931</v>
          </cell>
          <cell r="AD424">
            <v>4.3987792075767551</v>
          </cell>
          <cell r="AE424">
            <v>0.22568591069996374</v>
          </cell>
          <cell r="AF424">
            <v>2.5301935956189747</v>
          </cell>
          <cell r="AG424">
            <v>2.0378308921240675</v>
          </cell>
          <cell r="AH424">
            <v>0.2738218871885516</v>
          </cell>
          <cell r="AI424">
            <v>0.49492704739488713</v>
          </cell>
          <cell r="AJ424">
            <v>4.5697180432122195</v>
          </cell>
          <cell r="AK424">
            <v>13.585435221761534</v>
          </cell>
          <cell r="AL424">
            <v>6.0002708357519658</v>
          </cell>
          <cell r="AM424">
            <v>11.012996225640144</v>
          </cell>
          <cell r="AN424">
            <v>9.7000431444218798</v>
          </cell>
          <cell r="AO424">
            <v>7.865042027029065E-2</v>
          </cell>
          <cell r="AP424">
            <v>0</v>
          </cell>
          <cell r="AQ424">
            <v>2.0516021055286759</v>
          </cell>
          <cell r="AR424">
            <v>6.9592345480432867</v>
          </cell>
          <cell r="AS424">
            <v>7.3797118116785354</v>
          </cell>
          <cell r="AT424">
            <v>0.99119463642678673</v>
          </cell>
          <cell r="AU424">
            <v>0</v>
          </cell>
          <cell r="AV424">
            <v>33.879591458881535</v>
          </cell>
          <cell r="AW424">
            <v>9.0917238923592745</v>
          </cell>
          <cell r="AX424">
            <v>9.7093950251877086</v>
          </cell>
          <cell r="AY424">
            <v>3.1060545816539422</v>
          </cell>
          <cell r="AZ424">
            <v>9.5821471635142288</v>
          </cell>
          <cell r="BA424">
            <v>0.86836688192614875</v>
          </cell>
          <cell r="BB424">
            <v>0</v>
          </cell>
          <cell r="BC424">
            <v>4.0643145576741713</v>
          </cell>
          <cell r="BD424">
            <v>6.623995951751974</v>
          </cell>
          <cell r="BE424">
            <v>0</v>
          </cell>
          <cell r="BF424">
            <v>26.392473070609867</v>
          </cell>
          <cell r="BG424">
            <v>15.793491751728347</v>
          </cell>
          <cell r="BH424">
            <v>26.454137839112335</v>
          </cell>
          <cell r="BI424">
            <v>22.189879404158741</v>
          </cell>
          <cell r="BJ424">
            <v>60.409262284396057</v>
          </cell>
          <cell r="BK424">
            <v>2.1029451651292823</v>
          </cell>
          <cell r="BL424">
            <v>2.0852919256005862</v>
          </cell>
          <cell r="BM424">
            <v>1.1588122628734574</v>
          </cell>
          <cell r="BN424">
            <v>1.1627463814091612</v>
          </cell>
          <cell r="BO424">
            <v>1.0527138590853897</v>
          </cell>
          <cell r="BP424">
            <v>21.262015102067945</v>
          </cell>
          <cell r="BQ424">
            <v>96.075967656737703</v>
          </cell>
          <cell r="BR424">
            <v>8.8023709658275653</v>
          </cell>
          <cell r="BS424">
            <v>173.69227630985196</v>
          </cell>
          <cell r="BT424">
            <v>20.014445493480235</v>
          </cell>
          <cell r="BU424">
            <v>8.6106742983072504</v>
          </cell>
          <cell r="BV424">
            <v>78.395372961319254</v>
          </cell>
          <cell r="BW424">
            <v>6.2740797259008758</v>
          </cell>
          <cell r="BX424">
            <v>34.408185580485217</v>
          </cell>
          <cell r="BY424">
            <v>2.0832268883502514</v>
          </cell>
          <cell r="BZ424">
            <v>29.840660908487184</v>
          </cell>
          <cell r="CA424">
            <v>0.45888216244920943</v>
          </cell>
          <cell r="CB424">
            <v>56.074209076593036</v>
          </cell>
          <cell r="CC424">
            <v>9.5471136099709213</v>
          </cell>
          <cell r="CD424">
            <v>54.745853887429703</v>
          </cell>
          <cell r="CE424">
            <v>38.001910750785292</v>
          </cell>
          <cell r="CF424">
            <v>37.09175476414503</v>
          </cell>
          <cell r="CG424">
            <v>37.22770499541253</v>
          </cell>
        </row>
        <row r="425">
          <cell r="G425">
            <v>79.728627257126547</v>
          </cell>
          <cell r="H425">
            <v>5.4005051310687415</v>
          </cell>
          <cell r="I425">
            <v>3.6611001125212499</v>
          </cell>
          <cell r="J425">
            <v>4.2829155644643582E-2</v>
          </cell>
          <cell r="K425">
            <v>8.0195888083891322</v>
          </cell>
          <cell r="L425">
            <v>5.8768373062523427</v>
          </cell>
          <cell r="M425">
            <v>4.1068468253297796</v>
          </cell>
          <cell r="N425">
            <v>7.0298707401171656</v>
          </cell>
          <cell r="O425">
            <v>7.6537450900923893</v>
          </cell>
          <cell r="P425">
            <v>0.65726758003310271</v>
          </cell>
          <cell r="Q425">
            <v>15.207490834405341</v>
          </cell>
          <cell r="R425">
            <v>5.3975865331291253</v>
          </cell>
          <cell r="S425">
            <v>1.1799652711799651</v>
          </cell>
          <cell r="T425">
            <v>4.1909562528799807E-2</v>
          </cell>
          <cell r="U425">
            <v>6.8314159464021253</v>
          </cell>
          <cell r="V425">
            <v>5.9169064314395499</v>
          </cell>
          <cell r="W425">
            <v>51.677352004345167</v>
          </cell>
          <cell r="X425">
            <v>28.797129217892358</v>
          </cell>
          <cell r="Y425">
            <v>4.2800086055475086</v>
          </cell>
          <cell r="Z425">
            <v>4.3202515838214252E-2</v>
          </cell>
          <cell r="AA425">
            <v>5.3820202651947451</v>
          </cell>
          <cell r="AB425">
            <v>4.2414789792571952</v>
          </cell>
          <cell r="AC425">
            <v>5.2475004140907568</v>
          </cell>
          <cell r="AD425">
            <v>3.2910163043695397</v>
          </cell>
          <cell r="AE425">
            <v>3.625425920853218</v>
          </cell>
          <cell r="AF425">
            <v>3.166652594634412</v>
          </cell>
          <cell r="AG425">
            <v>5.0705312016034103</v>
          </cell>
          <cell r="AH425">
            <v>2.1615614417827631</v>
          </cell>
          <cell r="AI425">
            <v>1.1622595413752985</v>
          </cell>
          <cell r="AJ425">
            <v>4.8220951336551652</v>
          </cell>
          <cell r="AK425">
            <v>11.079758571275596</v>
          </cell>
          <cell r="AL425">
            <v>3.8831120050447532</v>
          </cell>
          <cell r="AM425">
            <v>5.7878116456113924</v>
          </cell>
          <cell r="AN425">
            <v>7.087396506131725</v>
          </cell>
          <cell r="AO425">
            <v>4.6220786823055953</v>
          </cell>
          <cell r="AP425">
            <v>53.58525632185566</v>
          </cell>
          <cell r="AQ425">
            <v>2.6507546173510308</v>
          </cell>
          <cell r="AR425">
            <v>49.028785013231058</v>
          </cell>
          <cell r="AS425">
            <v>2.9754254860500087</v>
          </cell>
          <cell r="AT425">
            <v>4.7636430888141001</v>
          </cell>
          <cell r="AU425">
            <v>16.94815521796086</v>
          </cell>
          <cell r="AV425">
            <v>8.4003467581255684</v>
          </cell>
          <cell r="AW425">
            <v>5.6599431676324405</v>
          </cell>
          <cell r="AX425">
            <v>12.4958145086753</v>
          </cell>
          <cell r="AY425">
            <v>4.1909068673912087E-2</v>
          </cell>
          <cell r="AZ425">
            <v>0.28584775587432465</v>
          </cell>
          <cell r="BA425">
            <v>3.9235410768171799</v>
          </cell>
          <cell r="BB425">
            <v>0.49591433757669373</v>
          </cell>
          <cell r="BC425">
            <v>5.8697347570021599</v>
          </cell>
          <cell r="BD425">
            <v>5.0827676068006582</v>
          </cell>
          <cell r="BE425">
            <v>5.8776280250117718</v>
          </cell>
          <cell r="BF425">
            <v>77.088085504278169</v>
          </cell>
          <cell r="BG425">
            <v>0.6047219107552636</v>
          </cell>
          <cell r="BH425">
            <v>0.54444112249779775</v>
          </cell>
          <cell r="BI425">
            <v>0.56855343780078416</v>
          </cell>
          <cell r="BJ425">
            <v>9.9819090193206037</v>
          </cell>
          <cell r="BK425">
            <v>2.3296249039504495</v>
          </cell>
          <cell r="BL425">
            <v>3.1280031506653465</v>
          </cell>
          <cell r="BM425">
            <v>4.9246607099147877</v>
          </cell>
          <cell r="BN425">
            <v>7.4727724398066409</v>
          </cell>
          <cell r="BO425">
            <v>17.23552179195168</v>
          </cell>
          <cell r="BP425">
            <v>0.80980690411973721</v>
          </cell>
          <cell r="BQ425">
            <v>5.9325237481859929</v>
          </cell>
          <cell r="BR425">
            <v>8.0885407093938824</v>
          </cell>
          <cell r="BS425">
            <v>0.39334903654442133</v>
          </cell>
          <cell r="BT425">
            <v>0.19420068127085052</v>
          </cell>
          <cell r="BU425">
            <v>13.431649815770804</v>
          </cell>
          <cell r="BV425">
            <v>2.1001374362918233</v>
          </cell>
          <cell r="BW425">
            <v>4.9892858878037227</v>
          </cell>
          <cell r="BX425">
            <v>5.9577821207293029</v>
          </cell>
          <cell r="BY425">
            <v>1.2757551934373044</v>
          </cell>
          <cell r="BZ425">
            <v>0.72478720377042494</v>
          </cell>
          <cell r="CA425">
            <v>1.171676128116296</v>
          </cell>
          <cell r="CB425">
            <v>1.1805286163829958</v>
          </cell>
          <cell r="CC425">
            <v>1.1805312442227163</v>
          </cell>
          <cell r="CD425">
            <v>0</v>
          </cell>
          <cell r="CE425">
            <v>0</v>
          </cell>
          <cell r="CF425">
            <v>0</v>
          </cell>
          <cell r="CG425">
            <v>0</v>
          </cell>
        </row>
        <row r="426">
          <cell r="G426">
            <v>0</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v>0</v>
          </cell>
          <cell r="AN426">
            <v>0</v>
          </cell>
          <cell r="AO426">
            <v>0</v>
          </cell>
          <cell r="AP426">
            <v>0</v>
          </cell>
          <cell r="AQ426">
            <v>0</v>
          </cell>
          <cell r="AR426">
            <v>0</v>
          </cell>
          <cell r="AS426">
            <v>0</v>
          </cell>
          <cell r="AT426">
            <v>0</v>
          </cell>
          <cell r="AU426">
            <v>0</v>
          </cell>
          <cell r="AV426">
            <v>0</v>
          </cell>
          <cell r="AW426">
            <v>0</v>
          </cell>
          <cell r="AX426">
            <v>0</v>
          </cell>
          <cell r="AY426">
            <v>0</v>
          </cell>
          <cell r="AZ426">
            <v>0</v>
          </cell>
          <cell r="BA426">
            <v>0</v>
          </cell>
          <cell r="BB426">
            <v>0</v>
          </cell>
          <cell r="BC426">
            <v>0</v>
          </cell>
          <cell r="BD426">
            <v>0</v>
          </cell>
          <cell r="BE426">
            <v>0</v>
          </cell>
          <cell r="BF426">
            <v>0</v>
          </cell>
          <cell r="BG426">
            <v>0</v>
          </cell>
          <cell r="BH426">
            <v>0</v>
          </cell>
          <cell r="BI426">
            <v>0</v>
          </cell>
          <cell r="BJ426">
            <v>0</v>
          </cell>
          <cell r="BK426">
            <v>0</v>
          </cell>
          <cell r="BL426">
            <v>0</v>
          </cell>
          <cell r="BM426">
            <v>0</v>
          </cell>
          <cell r="BN426">
            <v>0</v>
          </cell>
          <cell r="BO426">
            <v>0</v>
          </cell>
          <cell r="BP426">
            <v>0</v>
          </cell>
          <cell r="BQ426">
            <v>0</v>
          </cell>
          <cell r="BR426">
            <v>0</v>
          </cell>
          <cell r="BS426">
            <v>0</v>
          </cell>
          <cell r="BT426">
            <v>0</v>
          </cell>
          <cell r="BU426">
            <v>0</v>
          </cell>
          <cell r="BV426">
            <v>0</v>
          </cell>
          <cell r="BW426">
            <v>0</v>
          </cell>
          <cell r="BX426">
            <v>0</v>
          </cell>
          <cell r="BY426">
            <v>0</v>
          </cell>
          <cell r="BZ426">
            <v>0</v>
          </cell>
          <cell r="CA426">
            <v>108.62491908193469</v>
          </cell>
          <cell r="CB426">
            <v>108.62491908193468</v>
          </cell>
          <cell r="CC426">
            <v>0</v>
          </cell>
          <cell r="CD426">
            <v>0</v>
          </cell>
          <cell r="CE426">
            <v>60.769887070321772</v>
          </cell>
          <cell r="CF426">
            <v>63.858541037039622</v>
          </cell>
          <cell r="CG426">
            <v>97.648260055562986</v>
          </cell>
        </row>
        <row r="427">
          <cell r="G427">
            <v>0</v>
          </cell>
          <cell r="H427">
            <v>0</v>
          </cell>
          <cell r="I427">
            <v>0</v>
          </cell>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cell r="AO427">
            <v>0</v>
          </cell>
          <cell r="AP427">
            <v>0</v>
          </cell>
          <cell r="AQ427">
            <v>0</v>
          </cell>
          <cell r="AR427">
            <v>0</v>
          </cell>
          <cell r="AS427">
            <v>0</v>
          </cell>
          <cell r="AT427">
            <v>0</v>
          </cell>
          <cell r="AU427">
            <v>0</v>
          </cell>
          <cell r="AV427">
            <v>0</v>
          </cell>
          <cell r="AW427">
            <v>0</v>
          </cell>
          <cell r="AX427">
            <v>0</v>
          </cell>
          <cell r="AY427">
            <v>0</v>
          </cell>
          <cell r="AZ427">
            <v>0</v>
          </cell>
          <cell r="BA427">
            <v>0</v>
          </cell>
          <cell r="BB427">
            <v>0</v>
          </cell>
          <cell r="BC427">
            <v>0</v>
          </cell>
          <cell r="BD427">
            <v>0</v>
          </cell>
          <cell r="BE427">
            <v>0</v>
          </cell>
          <cell r="BF427">
            <v>0</v>
          </cell>
          <cell r="BG427">
            <v>0</v>
          </cell>
          <cell r="BH427">
            <v>0</v>
          </cell>
          <cell r="BI427">
            <v>0</v>
          </cell>
          <cell r="BJ427">
            <v>0</v>
          </cell>
          <cell r="BK427">
            <v>0</v>
          </cell>
          <cell r="BL427">
            <v>0</v>
          </cell>
          <cell r="BM427">
            <v>0</v>
          </cell>
          <cell r="BN427">
            <v>0</v>
          </cell>
          <cell r="BO427">
            <v>0</v>
          </cell>
          <cell r="BP427">
            <v>0</v>
          </cell>
          <cell r="BQ427">
            <v>0</v>
          </cell>
          <cell r="BR427">
            <v>0</v>
          </cell>
          <cell r="BS427">
            <v>0</v>
          </cell>
          <cell r="BT427">
            <v>0</v>
          </cell>
          <cell r="BU427">
            <v>0</v>
          </cell>
          <cell r="BV427">
            <v>0</v>
          </cell>
          <cell r="BW427">
            <v>0</v>
          </cell>
          <cell r="BX427">
            <v>0</v>
          </cell>
          <cell r="BY427">
            <v>0</v>
          </cell>
          <cell r="BZ427">
            <v>0</v>
          </cell>
          <cell r="CA427">
            <v>0</v>
          </cell>
          <cell r="CB427">
            <v>0</v>
          </cell>
          <cell r="CC427">
            <v>0</v>
          </cell>
          <cell r="CD427">
            <v>0</v>
          </cell>
          <cell r="CE427">
            <v>0</v>
          </cell>
          <cell r="CF427">
            <v>0</v>
          </cell>
          <cell r="CG427">
            <v>0</v>
          </cell>
        </row>
        <row r="428">
          <cell r="G428">
            <v>0</v>
          </cell>
          <cell r="H428">
            <v>0</v>
          </cell>
          <cell r="I428">
            <v>0</v>
          </cell>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cell r="AO428">
            <v>0</v>
          </cell>
          <cell r="AP428">
            <v>0</v>
          </cell>
          <cell r="AQ428">
            <v>0</v>
          </cell>
          <cell r="AR428">
            <v>0</v>
          </cell>
          <cell r="AS428">
            <v>0</v>
          </cell>
          <cell r="AT428">
            <v>0</v>
          </cell>
          <cell r="AU428">
            <v>0</v>
          </cell>
          <cell r="AV428">
            <v>0</v>
          </cell>
          <cell r="AW428">
            <v>0</v>
          </cell>
          <cell r="AX428">
            <v>0</v>
          </cell>
          <cell r="AY428">
            <v>0</v>
          </cell>
          <cell r="AZ428">
            <v>0</v>
          </cell>
          <cell r="BA428">
            <v>0</v>
          </cell>
          <cell r="BB428">
            <v>0</v>
          </cell>
          <cell r="BC428">
            <v>0</v>
          </cell>
          <cell r="BD428">
            <v>0</v>
          </cell>
          <cell r="BE428">
            <v>0</v>
          </cell>
          <cell r="BF428">
            <v>0</v>
          </cell>
          <cell r="BG428">
            <v>0</v>
          </cell>
          <cell r="BH428">
            <v>0</v>
          </cell>
          <cell r="BI428">
            <v>0</v>
          </cell>
          <cell r="BJ428">
            <v>0</v>
          </cell>
          <cell r="BK428">
            <v>0</v>
          </cell>
          <cell r="BL428">
            <v>0</v>
          </cell>
          <cell r="BM428">
            <v>0</v>
          </cell>
          <cell r="BN428">
            <v>0</v>
          </cell>
          <cell r="BO428">
            <v>0</v>
          </cell>
          <cell r="BP428">
            <v>0</v>
          </cell>
          <cell r="BQ428">
            <v>0</v>
          </cell>
          <cell r="BR428">
            <v>0</v>
          </cell>
          <cell r="BS428">
            <v>0</v>
          </cell>
          <cell r="BT428">
            <v>0</v>
          </cell>
          <cell r="BU428">
            <v>0</v>
          </cell>
          <cell r="BV428">
            <v>0</v>
          </cell>
          <cell r="BW428">
            <v>0</v>
          </cell>
          <cell r="BX428">
            <v>0</v>
          </cell>
          <cell r="BY428">
            <v>0</v>
          </cell>
          <cell r="BZ428">
            <v>0</v>
          </cell>
          <cell r="CA428">
            <v>0</v>
          </cell>
          <cell r="CB428">
            <v>0</v>
          </cell>
          <cell r="CC428">
            <v>0</v>
          </cell>
          <cell r="CD428">
            <v>0</v>
          </cell>
          <cell r="CE428">
            <v>0</v>
          </cell>
          <cell r="CF428">
            <v>0</v>
          </cell>
          <cell r="CG428">
            <v>0</v>
          </cell>
        </row>
        <row r="429">
          <cell r="G429">
            <v>183.96914524471555</v>
          </cell>
          <cell r="H429">
            <v>39.674277537704022</v>
          </cell>
          <cell r="I429">
            <v>36.408552354593709</v>
          </cell>
          <cell r="J429">
            <v>31.405385783984556</v>
          </cell>
          <cell r="K429">
            <v>32.136490410089337</v>
          </cell>
          <cell r="L429">
            <v>23.69490124331373</v>
          </cell>
          <cell r="M429">
            <v>22.122205973998902</v>
          </cell>
          <cell r="N429">
            <v>28.567970553761672</v>
          </cell>
          <cell r="O429">
            <v>36.599785604717283</v>
          </cell>
          <cell r="P429">
            <v>23.873288821769638</v>
          </cell>
          <cell r="Q429">
            <v>287.55821492922297</v>
          </cell>
          <cell r="R429">
            <v>28.319965052213554</v>
          </cell>
          <cell r="S429">
            <v>18.103047746235855</v>
          </cell>
          <cell r="T429">
            <v>22.603540637505464</v>
          </cell>
          <cell r="U429">
            <v>29.866814592473478</v>
          </cell>
          <cell r="V429">
            <v>25.320447969024418</v>
          </cell>
          <cell r="W429">
            <v>106.41310959615679</v>
          </cell>
          <cell r="X429">
            <v>65.8667787825906</v>
          </cell>
          <cell r="Y429">
            <v>39.883763840210172</v>
          </cell>
          <cell r="Z429">
            <v>15.402790896441452</v>
          </cell>
          <cell r="AA429">
            <v>40.805848759669686</v>
          </cell>
          <cell r="AB429">
            <v>41.96436019723668</v>
          </cell>
          <cell r="AC429">
            <v>43.544649633057723</v>
          </cell>
          <cell r="AD429">
            <v>46.317578666252665</v>
          </cell>
          <cell r="AE429">
            <v>46.402602750782464</v>
          </cell>
          <cell r="AF429">
            <v>63.013524440674374</v>
          </cell>
          <cell r="AG429">
            <v>49.48076038890234</v>
          </cell>
          <cell r="AH429">
            <v>18.310343997037538</v>
          </cell>
          <cell r="AI429">
            <v>22.225430251717583</v>
          </cell>
          <cell r="AJ429">
            <v>23.65960929129205</v>
          </cell>
          <cell r="AK429">
            <v>70.647051563750779</v>
          </cell>
          <cell r="AL429">
            <v>25.485055630786523</v>
          </cell>
          <cell r="AM429">
            <v>27.963515735409683</v>
          </cell>
          <cell r="AN429">
            <v>30.981701235998422</v>
          </cell>
          <cell r="AO429">
            <v>30.277275110296461</v>
          </cell>
          <cell r="AP429">
            <v>246.97080425809136</v>
          </cell>
          <cell r="AQ429">
            <v>124.51256384627574</v>
          </cell>
          <cell r="AR429">
            <v>305.84335326183191</v>
          </cell>
          <cell r="AS429">
            <v>108.66558778446901</v>
          </cell>
          <cell r="AT429">
            <v>20.560498280848893</v>
          </cell>
          <cell r="AU429">
            <v>42.682045744447535</v>
          </cell>
          <cell r="AV429">
            <v>36.929451274351848</v>
          </cell>
          <cell r="AW429">
            <v>32.044777627864718</v>
          </cell>
          <cell r="AX429">
            <v>55.933256738900901</v>
          </cell>
          <cell r="AY429">
            <v>17.503156150373297</v>
          </cell>
          <cell r="AZ429">
            <v>48.138135954167325</v>
          </cell>
          <cell r="BA429">
            <v>20.968262334861553</v>
          </cell>
          <cell r="BB429">
            <v>19.587394372973407</v>
          </cell>
          <cell r="BC429">
            <v>24.376854227134896</v>
          </cell>
          <cell r="BD429">
            <v>25.370530153404165</v>
          </cell>
          <cell r="BE429">
            <v>24.522662475260038</v>
          </cell>
          <cell r="BF429">
            <v>213.17466886621136</v>
          </cell>
          <cell r="BG429">
            <v>19.623251584447686</v>
          </cell>
          <cell r="BH429">
            <v>19.494842972862916</v>
          </cell>
          <cell r="BI429">
            <v>19.546206417496826</v>
          </cell>
          <cell r="BJ429">
            <v>39.250844339578954</v>
          </cell>
          <cell r="BK429">
            <v>76.344561341379219</v>
          </cell>
          <cell r="BL429">
            <v>19.326399794992895</v>
          </cell>
          <cell r="BM429">
            <v>32.98836971838891</v>
          </cell>
          <cell r="BN429">
            <v>37.060967426485362</v>
          </cell>
          <cell r="BO429">
            <v>52.868377265346361</v>
          </cell>
          <cell r="BP429">
            <v>26.425674412594272</v>
          </cell>
          <cell r="BQ429">
            <v>23.128000660328439</v>
          </cell>
          <cell r="BR429">
            <v>26.541338143194071</v>
          </cell>
          <cell r="BS429">
            <v>20.527002821090562</v>
          </cell>
          <cell r="BT429">
            <v>18.934454293156335</v>
          </cell>
          <cell r="BU429">
            <v>66.258362879354323</v>
          </cell>
          <cell r="BV429">
            <v>18.301170545451789</v>
          </cell>
          <cell r="BW429">
            <v>21.057969058632231</v>
          </cell>
          <cell r="BX429">
            <v>23.127430774337316</v>
          </cell>
          <cell r="BY429">
            <v>19.698718652273477</v>
          </cell>
          <cell r="BZ429">
            <v>17.817689310838457</v>
          </cell>
          <cell r="CA429">
            <v>22.636475061196744</v>
          </cell>
          <cell r="CB429">
            <v>22.54380950036602</v>
          </cell>
          <cell r="CC429">
            <v>26.064374432588988</v>
          </cell>
          <cell r="CD429">
            <v>5.7961156520594082E-2</v>
          </cell>
          <cell r="CE429">
            <v>30.301837493014538</v>
          </cell>
          <cell r="CF429">
            <v>29.576100332550919</v>
          </cell>
          <cell r="CG429">
            <v>29.684503876836384</v>
          </cell>
        </row>
        <row r="430">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cell r="AN430">
            <v>0</v>
          </cell>
          <cell r="AO430">
            <v>0</v>
          </cell>
          <cell r="AP430">
            <v>0</v>
          </cell>
          <cell r="AQ430">
            <v>0</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v>0</v>
          </cell>
          <cell r="BF430">
            <v>0</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v>0</v>
          </cell>
          <cell r="CE430">
            <v>0</v>
          </cell>
          <cell r="CF430">
            <v>0</v>
          </cell>
          <cell r="CG430">
            <v>0</v>
          </cell>
        </row>
        <row r="431">
          <cell r="G431">
            <v>2.7149619893576733</v>
          </cell>
          <cell r="H431">
            <v>2.8831376320510937</v>
          </cell>
          <cell r="I431">
            <v>2.8831376320510937</v>
          </cell>
          <cell r="J431">
            <v>3.0335872517992253</v>
          </cell>
          <cell r="K431">
            <v>2.7149619893576729</v>
          </cell>
          <cell r="L431">
            <v>2.8439188062846439</v>
          </cell>
          <cell r="M431">
            <v>3.0619488885116861</v>
          </cell>
          <cell r="N431">
            <v>2.9376451526078546</v>
          </cell>
          <cell r="O431">
            <v>2.9376451526078546</v>
          </cell>
          <cell r="P431">
            <v>2.8569917482067932</v>
          </cell>
          <cell r="Q431">
            <v>3.0903105252241465</v>
          </cell>
          <cell r="R431">
            <v>2.7413294484887891</v>
          </cell>
          <cell r="S431">
            <v>3.105599220014458</v>
          </cell>
          <cell r="T431">
            <v>2.9223564578175432</v>
          </cell>
          <cell r="U431">
            <v>2.7280349312798227</v>
          </cell>
          <cell r="V431">
            <v>2.9092835158953929</v>
          </cell>
          <cell r="W431">
            <v>2.9092835158953929</v>
          </cell>
          <cell r="X431">
            <v>2.9092835158953929</v>
          </cell>
          <cell r="Y431">
            <v>2.9921526731646155</v>
          </cell>
          <cell r="Z431">
            <v>3.0619488885116848</v>
          </cell>
          <cell r="AA431">
            <v>2.8569917482067928</v>
          </cell>
          <cell r="AB431">
            <v>2.9637910364521538</v>
          </cell>
          <cell r="AC431">
            <v>2.8569917482067932</v>
          </cell>
          <cell r="AD431">
            <v>2.9092835158953929</v>
          </cell>
          <cell r="AE431">
            <v>3.0335872517992253</v>
          </cell>
          <cell r="AF431">
            <v>2.9092835158953929</v>
          </cell>
          <cell r="AG431">
            <v>2.8264143586261716</v>
          </cell>
          <cell r="AH431">
            <v>2.7149619893576733</v>
          </cell>
          <cell r="AI431">
            <v>2.9092835158953929</v>
          </cell>
          <cell r="AJ431">
            <v>2.9921526731646151</v>
          </cell>
          <cell r="AK431">
            <v>2.8264143586261716</v>
          </cell>
          <cell r="AL431">
            <v>3.0185201322957305</v>
          </cell>
          <cell r="AM431">
            <v>2.8700646901289444</v>
          </cell>
          <cell r="AN431">
            <v>2.7149619893576733</v>
          </cell>
          <cell r="AO431">
            <v>2.9092835158953929</v>
          </cell>
          <cell r="AP431">
            <v>2.843918806284643</v>
          </cell>
          <cell r="AQ431">
            <v>2.8439188062846439</v>
          </cell>
          <cell r="AR431">
            <v>2.8439188062846439</v>
          </cell>
          <cell r="AS431">
            <v>2.8700646901289439</v>
          </cell>
          <cell r="AT431">
            <v>2.8044784052313778</v>
          </cell>
          <cell r="AU431">
            <v>2.8044784052313765</v>
          </cell>
          <cell r="AV431">
            <v>2.7783325213870786</v>
          </cell>
          <cell r="AW431">
            <v>2.843918806284643</v>
          </cell>
          <cell r="AX431">
            <v>2.8264143586261716</v>
          </cell>
          <cell r="AY431">
            <v>2.8962105739732431</v>
          </cell>
          <cell r="AZ431">
            <v>2.8439188062846439</v>
          </cell>
          <cell r="BA431">
            <v>2.8569917482067932</v>
          </cell>
          <cell r="BB431">
            <v>2.950718094530004</v>
          </cell>
          <cell r="BC431">
            <v>2.8831376320510937</v>
          </cell>
          <cell r="BD431">
            <v>2.8962105739732431</v>
          </cell>
          <cell r="BE431">
            <v>2.7783325213870782</v>
          </cell>
          <cell r="BF431">
            <v>2.791405463309228</v>
          </cell>
          <cell r="BG431">
            <v>2.8439188062846439</v>
          </cell>
          <cell r="BH431">
            <v>2.843918806284643</v>
          </cell>
          <cell r="BI431">
            <v>2.8439188062846439</v>
          </cell>
          <cell r="BJ431">
            <v>2.9376451526078537</v>
          </cell>
          <cell r="BK431">
            <v>2.7652595794649288</v>
          </cell>
          <cell r="BL431">
            <v>2.7652595794649288</v>
          </cell>
          <cell r="BM431">
            <v>2.7149619893576733</v>
          </cell>
          <cell r="BN431">
            <v>2.7149619893576733</v>
          </cell>
          <cell r="BO431">
            <v>2.7149619893576715</v>
          </cell>
          <cell r="BP431">
            <v>2.8044784052313778</v>
          </cell>
          <cell r="BQ431">
            <v>2.8439188062846439</v>
          </cell>
          <cell r="BR431">
            <v>2.9376451526078546</v>
          </cell>
          <cell r="BS431">
            <v>3.0185201322957305</v>
          </cell>
          <cell r="BT431">
            <v>2.8264143586261716</v>
          </cell>
          <cell r="BU431">
            <v>2.8264143586261712</v>
          </cell>
          <cell r="BV431">
            <v>3.1186721619366082</v>
          </cell>
          <cell r="BW431">
            <v>2.8569917482067928</v>
          </cell>
          <cell r="BX431">
            <v>2.8175513471535281</v>
          </cell>
          <cell r="BY431">
            <v>2.9092835158953929</v>
          </cell>
          <cell r="BZ431">
            <v>3.0619488885116852</v>
          </cell>
          <cell r="CA431">
            <v>3.2186026162906698</v>
          </cell>
          <cell r="CB431">
            <v>3.2186026162906689</v>
          </cell>
          <cell r="CC431">
            <v>3.1623224934393797</v>
          </cell>
          <cell r="CD431">
            <v>3.19068413015184</v>
          </cell>
          <cell r="CE431">
            <v>3.2186026162906689</v>
          </cell>
          <cell r="CF431">
            <v>3.2186026162906689</v>
          </cell>
          <cell r="CG431">
            <v>3.2186026162906689</v>
          </cell>
        </row>
        <row r="432">
          <cell r="G432">
            <v>4.3644047749214661</v>
          </cell>
          <cell r="H432">
            <v>5.2450897484020835</v>
          </cell>
          <cell r="I432">
            <v>5.3754501732359952</v>
          </cell>
          <cell r="J432">
            <v>5.763187562780888</v>
          </cell>
          <cell r="K432">
            <v>8.680982657539337</v>
          </cell>
          <cell r="L432">
            <v>6.7988434706228391</v>
          </cell>
          <cell r="M432">
            <v>4.5348952394900497</v>
          </cell>
          <cell r="N432">
            <v>3.7179055906537575</v>
          </cell>
          <cell r="O432">
            <v>5.4131430676846408</v>
          </cell>
          <cell r="P432">
            <v>1.9563360709117075</v>
          </cell>
          <cell r="Q432">
            <v>8.7479124117996321</v>
          </cell>
          <cell r="R432">
            <v>7.7498548125201348</v>
          </cell>
          <cell r="S432">
            <v>8.7575905874940343</v>
          </cell>
          <cell r="T432">
            <v>2.6483748656182935</v>
          </cell>
          <cell r="U432">
            <v>2.5081116895692928</v>
          </cell>
          <cell r="V432">
            <v>6.1865021248880003</v>
          </cell>
          <cell r="W432">
            <v>6.1865021248880003</v>
          </cell>
          <cell r="X432">
            <v>6.1865021248880003</v>
          </cell>
          <cell r="Y432">
            <v>2.8388016430824869</v>
          </cell>
          <cell r="Z432">
            <v>10.849633612015408</v>
          </cell>
          <cell r="AA432">
            <v>9.8662831335850054</v>
          </cell>
          <cell r="AB432">
            <v>8.1594105922724101</v>
          </cell>
          <cell r="AC432">
            <v>7.9947703137551631</v>
          </cell>
          <cell r="AD432">
            <v>8.8694780029357059</v>
          </cell>
          <cell r="AE432">
            <v>8.4842333654239805</v>
          </cell>
          <cell r="AF432">
            <v>7.8726605636917659</v>
          </cell>
          <cell r="AG432">
            <v>6.7120093689397962</v>
          </cell>
          <cell r="AH432">
            <v>10.324829398004084</v>
          </cell>
          <cell r="AI432">
            <v>7.8564790085591207</v>
          </cell>
          <cell r="AJ432">
            <v>8.1410330212087967</v>
          </cell>
          <cell r="AK432">
            <v>5.804681420083468</v>
          </cell>
          <cell r="AL432">
            <v>0.54861177488766211</v>
          </cell>
          <cell r="AM432">
            <v>0.96908338792050641</v>
          </cell>
          <cell r="AN432">
            <v>4.3283944355205817</v>
          </cell>
          <cell r="AO432">
            <v>4.7304124945472603</v>
          </cell>
          <cell r="AP432">
            <v>4.5791020115475813</v>
          </cell>
          <cell r="AQ432">
            <v>4.5883580652815779</v>
          </cell>
          <cell r="AR432">
            <v>4.7119924972999723</v>
          </cell>
          <cell r="AS432">
            <v>4.6441435736740591</v>
          </cell>
          <cell r="AT432">
            <v>3.7698733056717297</v>
          </cell>
          <cell r="AU432">
            <v>3.2095571102585909</v>
          </cell>
          <cell r="AV432">
            <v>7.4778390208898067</v>
          </cell>
          <cell r="AW432">
            <v>7.7027774130421554</v>
          </cell>
          <cell r="AX432">
            <v>7.2028851082993874</v>
          </cell>
          <cell r="AY432">
            <v>7.4399370003507563</v>
          </cell>
          <cell r="AZ432">
            <v>15.490240183258788</v>
          </cell>
          <cell r="BA432">
            <v>8.1861702400337073</v>
          </cell>
          <cell r="BB432">
            <v>8.3466699188277715</v>
          </cell>
          <cell r="BC432">
            <v>7.8233604305447582</v>
          </cell>
          <cell r="BD432">
            <v>7.6515920478107651</v>
          </cell>
          <cell r="BE432">
            <v>7.6480545700337812</v>
          </cell>
          <cell r="BF432">
            <v>3.5619733837462149</v>
          </cell>
          <cell r="BG432">
            <v>3.2673869681010888</v>
          </cell>
          <cell r="BH432">
            <v>3.2673869681010888</v>
          </cell>
          <cell r="BI432">
            <v>3.2673869681010888</v>
          </cell>
          <cell r="BJ432">
            <v>7.3352647970733562</v>
          </cell>
          <cell r="BK432">
            <v>5.4552313406461055</v>
          </cell>
          <cell r="BL432">
            <v>5.4552313406461055</v>
          </cell>
          <cell r="BM432">
            <v>2.1644434950202109</v>
          </cell>
          <cell r="BN432">
            <v>2.1644434950202109</v>
          </cell>
          <cell r="BO432">
            <v>2.1644434950202109</v>
          </cell>
          <cell r="BP432">
            <v>0.54401608791021117</v>
          </cell>
          <cell r="BQ432">
            <v>0.86858188277495385</v>
          </cell>
          <cell r="BR432">
            <v>1.3397529092519487</v>
          </cell>
          <cell r="BS432">
            <v>0.33748390330776562</v>
          </cell>
          <cell r="BT432">
            <v>3.6082234239223299</v>
          </cell>
          <cell r="BU432">
            <v>3.479358301639389</v>
          </cell>
          <cell r="BV432">
            <v>0.44201176755752586</v>
          </cell>
          <cell r="BW432">
            <v>1.2911818068017271</v>
          </cell>
          <cell r="BX432">
            <v>1.2220772828013324</v>
          </cell>
          <cell r="BY432">
            <v>1.2135663435301793</v>
          </cell>
          <cell r="BZ432">
            <v>7.1710657748812329E-2</v>
          </cell>
          <cell r="CA432">
            <v>2.3610425917684119</v>
          </cell>
          <cell r="CB432">
            <v>2.1506291787651328</v>
          </cell>
          <cell r="CC432">
            <v>1.6469640573766675</v>
          </cell>
          <cell r="CD432">
            <v>7.3148712399647291</v>
          </cell>
          <cell r="CE432">
            <v>7.3931410673506317</v>
          </cell>
          <cell r="CF432">
            <v>7.3931410673506317</v>
          </cell>
          <cell r="CG432">
            <v>7.3931410673506317</v>
          </cell>
        </row>
        <row r="433">
          <cell r="G433">
            <v>-179.8795999738756</v>
          </cell>
          <cell r="H433">
            <v>-5.0673208124040219</v>
          </cell>
          <cell r="I433">
            <v>-1.7190174894331407</v>
          </cell>
          <cell r="J433">
            <v>0.74092826803837952</v>
          </cell>
          <cell r="K433">
            <v>-10.621111383595322</v>
          </cell>
          <cell r="L433">
            <v>-6.402015950652034</v>
          </cell>
          <cell r="M433">
            <v>-1.0272392998139277</v>
          </cell>
          <cell r="N433">
            <v>-3.4737300198060463</v>
          </cell>
          <cell r="O433">
            <v>-8.4038059172652186</v>
          </cell>
          <cell r="P433">
            <v>0.39396603936348135</v>
          </cell>
          <cell r="Q433">
            <v>-24.350406293335045</v>
          </cell>
          <cell r="R433">
            <v>-1.5781595415767913</v>
          </cell>
          <cell r="S433">
            <v>1.262211404857756</v>
          </cell>
          <cell r="T433">
            <v>0.39323436598330724</v>
          </cell>
          <cell r="U433">
            <v>-7.5792109882056131</v>
          </cell>
          <cell r="V433">
            <v>-7.014907049843405</v>
          </cell>
          <cell r="W433">
            <v>-110.65401659671659</v>
          </cell>
          <cell r="X433">
            <v>-58.834461823279995</v>
          </cell>
          <cell r="Y433">
            <v>-2.9839936062780148</v>
          </cell>
          <cell r="Z433">
            <v>-108.61579140823933</v>
          </cell>
          <cell r="AA433">
            <v>23.650003972827889</v>
          </cell>
          <cell r="AB433">
            <v>-3.3055160474039607</v>
          </cell>
          <cell r="AC433">
            <v>-3.2866097338332092</v>
          </cell>
          <cell r="AD433">
            <v>-0.54065058131822685</v>
          </cell>
          <cell r="AE433">
            <v>-1.871986941691095</v>
          </cell>
          <cell r="AF433">
            <v>-0.3127264847521587</v>
          </cell>
          <cell r="AG433">
            <v>-5.0194538595583946</v>
          </cell>
          <cell r="AH433">
            <v>-0.88782439184655093</v>
          </cell>
          <cell r="AI433">
            <v>-2.4510523394400545</v>
          </cell>
          <cell r="AJ433">
            <v>-3.9527838314018524</v>
          </cell>
          <cell r="AK433">
            <v>-17.352443116635822</v>
          </cell>
          <cell r="AL433">
            <v>4.643873263800085</v>
          </cell>
          <cell r="AM433">
            <v>-5.0635103374447539</v>
          </cell>
          <cell r="AN433">
            <v>0.63662039796637448</v>
          </cell>
          <cell r="AO433">
            <v>-4.0208127068419746</v>
          </cell>
          <cell r="AP433">
            <v>-114.3799942951665</v>
          </cell>
          <cell r="AQ433">
            <v>0.95610415336834265</v>
          </cell>
          <cell r="AR433">
            <v>-101.94707251321049</v>
          </cell>
          <cell r="AS433">
            <v>1.0095904811893095</v>
          </cell>
          <cell r="AT433">
            <v>-6.3470089490937944</v>
          </cell>
          <cell r="AU433">
            <v>-31.90115611237319</v>
          </cell>
          <cell r="AV433">
            <v>-8.3114563635417031</v>
          </cell>
          <cell r="AW433">
            <v>-5.2035159613349231</v>
          </cell>
          <cell r="AX433">
            <v>-16.129895002483511</v>
          </cell>
          <cell r="AY433">
            <v>0.82203167961880352</v>
          </cell>
          <cell r="AZ433">
            <v>1.3913012072615267</v>
          </cell>
          <cell r="BA433">
            <v>-2.5834430342212151</v>
          </cell>
          <cell r="BB433">
            <v>-0.95397552022101917</v>
          </cell>
          <cell r="BC433">
            <v>-6.3829726520768917</v>
          </cell>
          <cell r="BD433">
            <v>-1.4122028378768574</v>
          </cell>
          <cell r="BE433">
            <v>-7.0073158069958241</v>
          </cell>
          <cell r="BF433">
            <v>-163.66232678729591</v>
          </cell>
          <cell r="BG433">
            <v>1.1734288940418953</v>
          </cell>
          <cell r="BH433">
            <v>3.0965290698176693</v>
          </cell>
          <cell r="BI433">
            <v>2.3272889995073602</v>
          </cell>
          <cell r="BJ433">
            <v>-15.820156865284298</v>
          </cell>
          <cell r="BK433">
            <v>-7.1247352562674466</v>
          </cell>
          <cell r="BL433">
            <v>-12.384528679932242</v>
          </cell>
          <cell r="BM433">
            <v>-5.863495757474098</v>
          </cell>
          <cell r="BN433">
            <v>-20.086181939745675</v>
          </cell>
          <cell r="BO433">
            <v>-74.436564855558998</v>
          </cell>
          <cell r="BP433">
            <v>2.8250269032222324</v>
          </cell>
          <cell r="BQ433">
            <v>7.0313015122821181</v>
          </cell>
          <cell r="BR433">
            <v>-10.042567568197562</v>
          </cell>
          <cell r="BS433">
            <v>-19.662580852011484</v>
          </cell>
          <cell r="BT433">
            <v>3.6577404030345471</v>
          </cell>
          <cell r="BU433">
            <v>-56.681070391388168</v>
          </cell>
          <cell r="BV433">
            <v>-0.64422971942827478</v>
          </cell>
          <cell r="BW433">
            <v>-3.3614134233580897</v>
          </cell>
          <cell r="BX433">
            <v>-2.6806777125383041</v>
          </cell>
          <cell r="BY433">
            <v>-2.3404724963560817</v>
          </cell>
          <cell r="BZ433">
            <v>4.7695308490852932</v>
          </cell>
          <cell r="CA433">
            <v>0.30627848532586283</v>
          </cell>
          <cell r="CB433">
            <v>13.738645730416627</v>
          </cell>
          <cell r="CC433">
            <v>3.1455758711541368</v>
          </cell>
          <cell r="CD433">
            <v>27.606943332152817</v>
          </cell>
          <cell r="CE433">
            <v>3.6010377240698057</v>
          </cell>
          <cell r="CF433">
            <v>3.7066734017120941</v>
          </cell>
          <cell r="CG433">
            <v>12.853865461494987</v>
          </cell>
        </row>
        <row r="438">
          <cell r="G438">
            <v>5429.5873443</v>
          </cell>
          <cell r="H438">
            <v>5765.9177772000003</v>
          </cell>
          <cell r="I438">
            <v>5765.9177772000003</v>
          </cell>
          <cell r="J438">
            <v>6066.7983621000003</v>
          </cell>
          <cell r="K438">
            <v>5429.5873443</v>
          </cell>
          <cell r="L438">
            <v>5687.4849885000003</v>
          </cell>
          <cell r="M438">
            <v>6123.5181189000004</v>
          </cell>
          <cell r="N438">
            <v>5874.926059800001</v>
          </cell>
          <cell r="O438">
            <v>5874.926059800001</v>
          </cell>
          <cell r="P438">
            <v>5713.6292513999997</v>
          </cell>
          <cell r="Q438">
            <v>6180.2378756999997</v>
          </cell>
          <cell r="R438">
            <v>5482.3189932000005</v>
          </cell>
          <cell r="S438">
            <v>6210.8133696000004</v>
          </cell>
          <cell r="T438">
            <v>5844.3505659000011</v>
          </cell>
          <cell r="U438">
            <v>5455.7316072000003</v>
          </cell>
          <cell r="V438">
            <v>5818.2063029999999</v>
          </cell>
          <cell r="W438">
            <v>5818.2063029999999</v>
          </cell>
          <cell r="X438">
            <v>5818.2063029999999</v>
          </cell>
          <cell r="Y438">
            <v>5983.9343424000008</v>
          </cell>
          <cell r="Z438">
            <v>6123.5181189000004</v>
          </cell>
          <cell r="AA438">
            <v>5713.6292513999997</v>
          </cell>
          <cell r="AB438">
            <v>5927.2145855999997</v>
          </cell>
          <cell r="AC438">
            <v>5713.6292513999997</v>
          </cell>
          <cell r="AD438">
            <v>5818.2063029999999</v>
          </cell>
          <cell r="AE438">
            <v>6066.7983621000003</v>
          </cell>
          <cell r="AF438">
            <v>5818.2063029999999</v>
          </cell>
          <cell r="AG438">
            <v>5652.4782636</v>
          </cell>
          <cell r="AH438">
            <v>5429.5873443</v>
          </cell>
          <cell r="AI438">
            <v>5818.2063029999999</v>
          </cell>
          <cell r="AJ438">
            <v>5983.9343424000008</v>
          </cell>
          <cell r="AK438">
            <v>5652.4782636</v>
          </cell>
          <cell r="AL438">
            <v>6036.6659913000003</v>
          </cell>
          <cell r="AM438">
            <v>5739.7735143000009</v>
          </cell>
          <cell r="AN438">
            <v>5429.5873443</v>
          </cell>
          <cell r="AO438">
            <v>5818.2063029999999</v>
          </cell>
          <cell r="AP438">
            <v>5687.4849885000003</v>
          </cell>
          <cell r="AQ438">
            <v>5687.4849885000003</v>
          </cell>
          <cell r="AR438">
            <v>5687.4849885000003</v>
          </cell>
          <cell r="AS438">
            <v>5739.7735143000009</v>
          </cell>
          <cell r="AT438">
            <v>5608.6090767000005</v>
          </cell>
          <cell r="AU438">
            <v>5608.6090767000005</v>
          </cell>
          <cell r="AV438">
            <v>5556.3205508999999</v>
          </cell>
          <cell r="AW438">
            <v>5687.4849885000003</v>
          </cell>
          <cell r="AX438">
            <v>5652.4782636</v>
          </cell>
          <cell r="AY438">
            <v>5792.0620401000006</v>
          </cell>
          <cell r="AZ438">
            <v>5687.4849885000003</v>
          </cell>
          <cell r="BA438">
            <v>5713.6292513999997</v>
          </cell>
          <cell r="BB438">
            <v>5901.0703227000004</v>
          </cell>
          <cell r="BC438">
            <v>5765.9177772000003</v>
          </cell>
          <cell r="BD438">
            <v>5792.0620401000006</v>
          </cell>
          <cell r="BE438">
            <v>5556.3205508999999</v>
          </cell>
          <cell r="BF438">
            <v>5582.4648138000002</v>
          </cell>
          <cell r="BG438">
            <v>5687.4849885000003</v>
          </cell>
          <cell r="BH438">
            <v>5687.4849885000003</v>
          </cell>
          <cell r="BI438">
            <v>5687.4849885000003</v>
          </cell>
          <cell r="BJ438">
            <v>5874.926059800001</v>
          </cell>
          <cell r="BK438">
            <v>5530.1762880000006</v>
          </cell>
          <cell r="BL438">
            <v>5530.1762880000006</v>
          </cell>
          <cell r="BM438">
            <v>5429.5873443</v>
          </cell>
          <cell r="BN438">
            <v>5429.5873443</v>
          </cell>
          <cell r="BO438">
            <v>5429.5873443</v>
          </cell>
          <cell r="BP438">
            <v>5608.6090767000005</v>
          </cell>
          <cell r="BQ438">
            <v>5687.4849885000003</v>
          </cell>
          <cell r="BR438">
            <v>5874.926059800001</v>
          </cell>
          <cell r="BS438">
            <v>6036.6659913000003</v>
          </cell>
          <cell r="BT438">
            <v>5652.4782636</v>
          </cell>
          <cell r="BU438">
            <v>5652.4782636</v>
          </cell>
          <cell r="BV438">
            <v>6236.9576325000007</v>
          </cell>
          <cell r="BW438">
            <v>5713.6292513999997</v>
          </cell>
          <cell r="BX438">
            <v>5634.7533396000008</v>
          </cell>
          <cell r="BY438">
            <v>5818.2063029999999</v>
          </cell>
          <cell r="BZ438">
            <v>6123.5181189000004</v>
          </cell>
          <cell r="CA438">
            <v>6436.8061506000004</v>
          </cell>
          <cell r="CB438">
            <v>6436.8061506000004</v>
          </cell>
          <cell r="CC438">
            <v>6324.2528831999998</v>
          </cell>
          <cell r="CD438">
            <v>6380.9726400000009</v>
          </cell>
          <cell r="CE438">
            <v>6436.8061506000004</v>
          </cell>
          <cell r="CF438">
            <v>6436.8061506000004</v>
          </cell>
          <cell r="CG438">
            <v>6436.8061506000004</v>
          </cell>
        </row>
        <row r="972">
          <cell r="G972" t="str">
            <v>Hydroskimming Configuration (0)</v>
          </cell>
          <cell r="H972" t="str">
            <v>Medium Conversion: FCC &amp; GO-HC (3)</v>
          </cell>
          <cell r="I972" t="str">
            <v>Medium Conversion: FCC &amp; GO-HC (3)</v>
          </cell>
          <cell r="J972" t="str">
            <v>Medium Conversion: FCC &amp; GO-HC (3)</v>
          </cell>
          <cell r="K972" t="str">
            <v>Hydroskimming Configuration (0)</v>
          </cell>
          <cell r="L972" t="str">
            <v>Hydroskimming Configuration (0)</v>
          </cell>
          <cell r="M972" t="str">
            <v>Deep Conversion: FCC &amp; GO-HC (6)</v>
          </cell>
          <cell r="N972" t="str">
            <v>Medium Conversion: FCC &amp; GO-HC (3)</v>
          </cell>
          <cell r="O972" t="str">
            <v>Medium Conversion: FCC &amp; GO-HC (3)</v>
          </cell>
          <cell r="P972" t="str">
            <v>Medium Conversion: FCC &amp; GO-HC (3)</v>
          </cell>
          <cell r="Q972" t="str">
            <v>Deep Conversion: FCC &amp; GO-HC (6)</v>
          </cell>
          <cell r="R972" t="str">
            <v>Hydroskimming Configuration (0)</v>
          </cell>
          <cell r="S972" t="str">
            <v>Deep Conversion: FCC &amp; GO-HC (6)</v>
          </cell>
          <cell r="T972" t="str">
            <v>Medium Conversion: FCC &amp; GO-HC (3)</v>
          </cell>
          <cell r="U972" t="str">
            <v>Medium Conversion: FCC &amp; GO-HC (3)</v>
          </cell>
          <cell r="V972" t="str">
            <v>Hydroskimming Configuration (0)</v>
          </cell>
          <cell r="W972" t="str">
            <v>Hydroskimming Configuration (0)</v>
          </cell>
          <cell r="X972" t="str">
            <v>Hydroskimming Configuration (0)</v>
          </cell>
          <cell r="Y972" t="str">
            <v>Medium Conversion: FCC &amp; GO-HC (3)</v>
          </cell>
          <cell r="Z972" t="str">
            <v>Deep Conversion: FCC &amp; GO-HC (6)</v>
          </cell>
          <cell r="AA972" t="str">
            <v>Hydroskimming Configuration (0)</v>
          </cell>
          <cell r="AB972" t="str">
            <v>Medium Conversion: FCC &amp; GO-HC (3)</v>
          </cell>
          <cell r="AC972" t="str">
            <v>Medium Conversion: FCC &amp; GO-HC (3)</v>
          </cell>
          <cell r="AD972" t="str">
            <v>Medium Conversion: FCC &amp; GO-HC (3)</v>
          </cell>
          <cell r="AE972" t="str">
            <v>Medium Conversion: FCC &amp; GO-HC (3)</v>
          </cell>
          <cell r="AF972" t="str">
            <v>Medium Conversion: FCC &amp; GO-HC (3)</v>
          </cell>
          <cell r="AG972" t="str">
            <v>Medium Conversion: FCC &amp; GO-HC (3)</v>
          </cell>
          <cell r="AH972" t="str">
            <v>Medium Conversion: FCC &amp; GO-HC (3)</v>
          </cell>
          <cell r="AI972" t="str">
            <v>Medium Conversion: FCC &amp; GO-HC (3)</v>
          </cell>
          <cell r="AJ972" t="str">
            <v>Medium Conversion: FCC &amp; GO-HC (3)</v>
          </cell>
          <cell r="AK972" t="str">
            <v>Medium Conversion: FCC &amp; GO-HC (3)</v>
          </cell>
          <cell r="AL972" t="str">
            <v>Medium Conversion: FCC &amp; GO-HC (3)</v>
          </cell>
          <cell r="AM972" t="str">
            <v>Medium Conversion: FCC &amp; GO-HC (3)</v>
          </cell>
          <cell r="AN972" t="str">
            <v>Hydroskimming Configuration (0)</v>
          </cell>
          <cell r="AO972" t="str">
            <v>Medium Conversion: FCC &amp; GO-HC (3)</v>
          </cell>
          <cell r="AP972" t="str">
            <v>Hydroskimming Configuration (0)</v>
          </cell>
          <cell r="AQ972" t="str">
            <v>Hydroskimming Configuration (0)</v>
          </cell>
          <cell r="AR972" t="str">
            <v>Hydroskimming Configuration (0)</v>
          </cell>
          <cell r="AS972" t="str">
            <v>Hydroskimming Configuration (0)</v>
          </cell>
          <cell r="AT972" t="str">
            <v>Hydroskimming Configuration (0)</v>
          </cell>
          <cell r="AU972" t="str">
            <v>Hydroskimming Configuration (0)</v>
          </cell>
          <cell r="AV972" t="str">
            <v>Medium Conversion: FCC &amp; GO-HC (3)</v>
          </cell>
          <cell r="AW972" t="str">
            <v>Medium Conversion: FCC &amp; GO-HC (3)</v>
          </cell>
          <cell r="AX972" t="str">
            <v>Hydroskimming Configuration (0)</v>
          </cell>
          <cell r="AY972" t="str">
            <v>Medium Conversion: FCC &amp; GO-HC (3)</v>
          </cell>
          <cell r="AZ972" t="str">
            <v>Hydroskimming Configuration (0)</v>
          </cell>
          <cell r="BA972" t="str">
            <v>Medium Conversion: FCC &amp; GO-HC (3)</v>
          </cell>
          <cell r="BB972" t="str">
            <v>Medium Conversion: FCC &amp; GO-HC (3)</v>
          </cell>
          <cell r="BC972" t="str">
            <v>Medium Conversion: FCC &amp; GO-HC (3)</v>
          </cell>
          <cell r="BD972" t="str">
            <v>Medium Conversion: FCC &amp; GO-HC (3)</v>
          </cell>
          <cell r="BE972" t="str">
            <v>Medium Conversion: FCC &amp; GO-HC (3)</v>
          </cell>
          <cell r="BF972" t="str">
            <v>Medium Conversion: FCC &amp; GO-HC (3)</v>
          </cell>
          <cell r="BG972" t="str">
            <v>Medium Conversion: FCC &amp; GO-HC (3)</v>
          </cell>
          <cell r="BH972" t="str">
            <v>Medium Conversion: FCC &amp; GO-HC (3)</v>
          </cell>
          <cell r="BI972" t="str">
            <v>Medium Conversion: FCC &amp; GO-HC (3)</v>
          </cell>
          <cell r="BJ972" t="str">
            <v>Medium Conversion: FCC &amp; GO-HC (3)</v>
          </cell>
          <cell r="BK972" t="str">
            <v>Hydroskimming Configuration (0)</v>
          </cell>
          <cell r="BL972" t="str">
            <v>Hydroskimming Configuration (0)</v>
          </cell>
          <cell r="BM972" t="str">
            <v>Hydroskimming Configuration (0)</v>
          </cell>
          <cell r="BN972" t="str">
            <v>Hydroskimming Configuration (0)</v>
          </cell>
          <cell r="BO972" t="str">
            <v>Hydroskimming Configuration (0)</v>
          </cell>
          <cell r="BP972" t="str">
            <v>Hydroskimming Configuration (0)</v>
          </cell>
          <cell r="BQ972" t="str">
            <v>Hydroskimming Configuration (0)</v>
          </cell>
          <cell r="BR972" t="str">
            <v>Medium Conversion: FCC &amp; GO-HC (3)</v>
          </cell>
          <cell r="BS972" t="str">
            <v>Deep Conversion: FCC &amp; GO-HC (6)</v>
          </cell>
          <cell r="BT972" t="str">
            <v>Hydroskimming Configuration (0)</v>
          </cell>
          <cell r="BU972" t="str">
            <v>Hydroskimming Configuration (0)</v>
          </cell>
          <cell r="BV972" t="str">
            <v>Deep Conversion: FCC &amp; GO-HC (6)</v>
          </cell>
          <cell r="BW972" t="str">
            <v>Medium Conversion: FCC &amp; GO-HC (3)</v>
          </cell>
          <cell r="BX972" t="str">
            <v>Hydroskimming Configuration (0)</v>
          </cell>
          <cell r="BY972" t="str">
            <v>Medium Conversion: FCC &amp; GO-HC (3)</v>
          </cell>
          <cell r="BZ972" t="str">
            <v>Deep Conversion: FCC &amp; GO-HC (6)</v>
          </cell>
          <cell r="CA972" t="str">
            <v>Medium Conversion: FCC &amp; GO-HC (3)</v>
          </cell>
          <cell r="CB972" t="str">
            <v>Deep Conversion: FCC &amp; GO-HC (6)</v>
          </cell>
          <cell r="CC972" t="str">
            <v>Deep Conversion: FCC &amp; GO-HC (6)</v>
          </cell>
          <cell r="CD972" t="str">
            <v>Deep Conversion: FCC &amp; GO-HC (6)</v>
          </cell>
          <cell r="CE972" t="str">
            <v>Deep Conversion: FCC &amp; GO-HC (6)</v>
          </cell>
          <cell r="CF972" t="str">
            <v>Hydroskimming Configuration (0)</v>
          </cell>
          <cell r="CG972" t="str">
            <v>Medium Conversion: FCC &amp; GO-HC (3)</v>
          </cell>
        </row>
        <row r="1014">
          <cell r="G1014">
            <v>3.8527052049606434</v>
          </cell>
          <cell r="H1014">
            <v>4.2545509574673126</v>
          </cell>
          <cell r="I1014">
            <v>4.1520029690982128</v>
          </cell>
          <cell r="J1014">
            <v>4.0085529011959888</v>
          </cell>
          <cell r="K1014">
            <v>2.7176591897314988</v>
          </cell>
          <cell r="L1014">
            <v>2.5319863452364499</v>
          </cell>
          <cell r="M1014">
            <v>10.977186367207112</v>
          </cell>
          <cell r="N1014">
            <v>6.4766791213177148</v>
          </cell>
          <cell r="O1014">
            <v>4.8342986298283686</v>
          </cell>
          <cell r="P1014">
            <v>3.7967305267110394</v>
          </cell>
          <cell r="Q1014">
            <v>7.8441679871182854</v>
          </cell>
          <cell r="R1014">
            <v>2.2666774672278378</v>
          </cell>
          <cell r="S1014">
            <v>7.825551972371537</v>
          </cell>
          <cell r="T1014">
            <v>4.4594339822799638</v>
          </cell>
          <cell r="U1014">
            <v>4.9795577195275609</v>
          </cell>
          <cell r="V1014">
            <v>2.6408979780938928</v>
          </cell>
          <cell r="W1014">
            <v>2.6408979780938928</v>
          </cell>
          <cell r="X1014">
            <v>2.6408979780938928</v>
          </cell>
          <cell r="Y1014">
            <v>4.4288417019764283</v>
          </cell>
          <cell r="Z1014">
            <v>10.969454008538436</v>
          </cell>
          <cell r="AA1014">
            <v>1.6119118326870063</v>
          </cell>
          <cell r="AB1014">
            <v>3.9996748601652992</v>
          </cell>
          <cell r="AC1014">
            <v>4.3167545825883655</v>
          </cell>
          <cell r="AD1014">
            <v>4.2861154982667848</v>
          </cell>
          <cell r="AE1014">
            <v>4.5784177295255315</v>
          </cell>
          <cell r="AF1014">
            <v>4.5483603896276676</v>
          </cell>
          <cell r="AG1014">
            <v>5.5830038176468664</v>
          </cell>
          <cell r="AH1014">
            <v>5.7593333540746876</v>
          </cell>
          <cell r="AI1014">
            <v>5.8227891663517548</v>
          </cell>
          <cell r="AJ1014">
            <v>3.6832942182919211</v>
          </cell>
          <cell r="AK1014">
            <v>5.1369870152562909</v>
          </cell>
          <cell r="AL1014">
            <v>3.5703474326020412</v>
          </cell>
          <cell r="AM1014">
            <v>4.2504526430326441</v>
          </cell>
          <cell r="AN1014">
            <v>2.5472128813014367</v>
          </cell>
          <cell r="AO1014">
            <v>3.0519802024895717</v>
          </cell>
          <cell r="AP1014">
            <v>3.5426001457127607</v>
          </cell>
          <cell r="AQ1014">
            <v>2.0121875222683139</v>
          </cell>
          <cell r="AR1014">
            <v>3.5426001457127607</v>
          </cell>
          <cell r="AS1014">
            <v>2.9606027143663018</v>
          </cell>
          <cell r="AT1014">
            <v>3.0487946666038117</v>
          </cell>
          <cell r="AU1014">
            <v>3.3838475238213461</v>
          </cell>
          <cell r="AV1014">
            <v>4.6834143718635834</v>
          </cell>
          <cell r="AW1014">
            <v>5.113499690287254</v>
          </cell>
          <cell r="AX1014">
            <v>3.392295452182732</v>
          </cell>
          <cell r="AY1014">
            <v>4.2945313817312201</v>
          </cell>
          <cell r="AZ1014">
            <v>2.8706310894980063</v>
          </cell>
          <cell r="BA1014">
            <v>4.4714378590072332</v>
          </cell>
          <cell r="BB1014">
            <v>3.8824425299191416</v>
          </cell>
          <cell r="BC1014">
            <v>4.3175264093858008</v>
          </cell>
          <cell r="BD1014">
            <v>6.6908261980540402</v>
          </cell>
          <cell r="BE1014">
            <v>4.7842663745420921</v>
          </cell>
          <cell r="BF1014">
            <v>4.1404423143327751</v>
          </cell>
          <cell r="BG1014">
            <v>6.0332428872514505</v>
          </cell>
          <cell r="BH1014">
            <v>6.0332428872514505</v>
          </cell>
          <cell r="BI1014">
            <v>6.0332428872514505</v>
          </cell>
          <cell r="BJ1014">
            <v>4.0314761318835908</v>
          </cell>
          <cell r="BK1014">
            <v>3.6371328168467794</v>
          </cell>
          <cell r="BL1014">
            <v>3.6371328168467794</v>
          </cell>
          <cell r="BM1014">
            <v>2.7947679536919359</v>
          </cell>
          <cell r="BN1014">
            <v>3.5645423559636007</v>
          </cell>
          <cell r="BO1014">
            <v>4.4013062953043711</v>
          </cell>
          <cell r="BP1014">
            <v>2.7178780626332371</v>
          </cell>
          <cell r="BQ1014">
            <v>3.2715564133665902</v>
          </cell>
          <cell r="BR1014">
            <v>4.8965877092353054</v>
          </cell>
          <cell r="BS1014">
            <v>10.583900236604549</v>
          </cell>
          <cell r="BT1014">
            <v>3.3245668250145912</v>
          </cell>
          <cell r="BU1014">
            <v>3.3245668250145912</v>
          </cell>
          <cell r="BV1014">
            <v>11.543441410768027</v>
          </cell>
          <cell r="BW1014">
            <v>4.9321107917170393</v>
          </cell>
          <cell r="BX1014">
            <v>2.7947679536919359</v>
          </cell>
          <cell r="BY1014">
            <v>5.0857060460767274</v>
          </cell>
          <cell r="BZ1014">
            <v>10.511056933316453</v>
          </cell>
          <cell r="CA1014">
            <v>3.8616957141259354</v>
          </cell>
          <cell r="CB1014">
            <v>8.1877306218585826</v>
          </cell>
          <cell r="CC1014">
            <v>10.994966714577938</v>
          </cell>
          <cell r="CD1014">
            <v>9.592632158668513</v>
          </cell>
          <cell r="CE1014">
            <v>12.267981176599163</v>
          </cell>
          <cell r="CF1014">
            <v>2.8401109132187696</v>
          </cell>
          <cell r="CG1014">
            <v>6.5380337929478483</v>
          </cell>
        </row>
        <row r="1016">
          <cell r="G1016">
            <v>17.007196336175223</v>
          </cell>
          <cell r="H1016">
            <v>8.0492971463128828</v>
          </cell>
          <cell r="I1016">
            <v>7.0381724118981133</v>
          </cell>
          <cell r="J1016">
            <v>5.522804107113048</v>
          </cell>
          <cell r="K1016">
            <v>8.7445135990601575</v>
          </cell>
          <cell r="L1016">
            <v>5.3241708649334916</v>
          </cell>
          <cell r="M1016">
            <v>23.736213241779165</v>
          </cell>
          <cell r="N1016">
            <v>9.8304615217695552</v>
          </cell>
          <cell r="O1016">
            <v>8.9359819167500039</v>
          </cell>
          <cell r="P1016">
            <v>7.5783938990104973</v>
          </cell>
          <cell r="Q1016">
            <v>18.999375835155739</v>
          </cell>
          <cell r="R1016">
            <v>6.0380128281694478</v>
          </cell>
          <cell r="S1016">
            <v>19.033879469680286</v>
          </cell>
          <cell r="T1016">
            <v>7.8129475812381974</v>
          </cell>
          <cell r="U1016">
            <v>9.7806698592863501</v>
          </cell>
          <cell r="V1016">
            <v>6.0686025610284462</v>
          </cell>
          <cell r="W1016">
            <v>6.0686025610284462</v>
          </cell>
          <cell r="X1016">
            <v>6.0686025610284462</v>
          </cell>
          <cell r="Y1016">
            <v>7.6301929334607133</v>
          </cell>
          <cell r="Z1016">
            <v>23.866165328831478</v>
          </cell>
          <cell r="AA1016">
            <v>3.9464445128537959</v>
          </cell>
          <cell r="AB1016">
            <v>6.6213499710980948</v>
          </cell>
          <cell r="AC1016">
            <v>8.3165690169891615</v>
          </cell>
          <cell r="AD1016">
            <v>7.9453905914372207</v>
          </cell>
          <cell r="AE1016">
            <v>5.9503758921229641</v>
          </cell>
          <cell r="AF1016">
            <v>8.2817980479067455</v>
          </cell>
          <cell r="AG1016">
            <v>9.7332086962575843</v>
          </cell>
          <cell r="AH1016">
            <v>11.782875830463444</v>
          </cell>
          <cell r="AI1016">
            <v>6.6938590355166685</v>
          </cell>
          <cell r="AJ1016">
            <v>5.5404948468425879</v>
          </cell>
          <cell r="AK1016">
            <v>8.0170662594474233</v>
          </cell>
          <cell r="AL1016">
            <v>6.3167284663340038</v>
          </cell>
          <cell r="AM1016">
            <v>9.5484756259021868</v>
          </cell>
          <cell r="AN1016">
            <v>7.1455677801398387</v>
          </cell>
          <cell r="AO1016">
            <v>6.6453680038084348</v>
          </cell>
          <cell r="AP1016">
            <v>6.4975231465046894</v>
          </cell>
          <cell r="AQ1016">
            <v>4.1232062620586705</v>
          </cell>
          <cell r="AR1016">
            <v>6.4975231465046894</v>
          </cell>
          <cell r="AS1016">
            <v>6.4862878760351848</v>
          </cell>
          <cell r="AT1016">
            <v>7.3026795480955649</v>
          </cell>
          <cell r="AU1016">
            <v>7.7509298814241827</v>
          </cell>
          <cell r="AV1016">
            <v>10.065025543481408</v>
          </cell>
          <cell r="AW1016">
            <v>7.3988378066529492</v>
          </cell>
          <cell r="AX1016">
            <v>7.9159015887329218</v>
          </cell>
          <cell r="AY1016">
            <v>8.4211527765222041</v>
          </cell>
          <cell r="AZ1016">
            <v>7.6800417909866017</v>
          </cell>
          <cell r="BA1016">
            <v>8.6991045104645544</v>
          </cell>
          <cell r="BB1016">
            <v>7.1884541138855251</v>
          </cell>
          <cell r="BC1016">
            <v>7.8063647873967454</v>
          </cell>
          <cell r="BD1016">
            <v>9.4574073472582825</v>
          </cell>
          <cell r="BE1016">
            <v>10.393711178568957</v>
          </cell>
          <cell r="BF1016">
            <v>9.2867469510811897</v>
          </cell>
          <cell r="BG1016">
            <v>10.706320358822447</v>
          </cell>
          <cell r="BH1016">
            <v>10.706320358822447</v>
          </cell>
          <cell r="BI1016">
            <v>10.706320358822447</v>
          </cell>
          <cell r="BJ1016">
            <v>8.4180590952653773</v>
          </cell>
          <cell r="BK1016">
            <v>8.4078034382580817</v>
          </cell>
          <cell r="BL1016">
            <v>8.4078034382580817</v>
          </cell>
          <cell r="BM1016">
            <v>8.6758730209587913</v>
          </cell>
          <cell r="BN1016">
            <v>12.239908269888108</v>
          </cell>
          <cell r="BO1016">
            <v>16.512220145053526</v>
          </cell>
          <cell r="BP1016">
            <v>7.0785387037334591</v>
          </cell>
          <cell r="BQ1016">
            <v>6.9847116330955634</v>
          </cell>
          <cell r="BR1016">
            <v>8.6878595308562119</v>
          </cell>
          <cell r="BS1016">
            <v>24.26559404264604</v>
          </cell>
          <cell r="BT1016">
            <v>6.764562072295349</v>
          </cell>
          <cell r="BU1016">
            <v>6.764562072295349</v>
          </cell>
          <cell r="BV1016">
            <v>24.584469079005835</v>
          </cell>
          <cell r="BW1016">
            <v>9.1656406749195742</v>
          </cell>
          <cell r="BX1016">
            <v>8.6758730209587913</v>
          </cell>
          <cell r="BY1016">
            <v>9.9740785409228074</v>
          </cell>
          <cell r="BZ1016">
            <v>24.207766659225957</v>
          </cell>
          <cell r="CA1016">
            <v>7.1688999028492555</v>
          </cell>
          <cell r="CB1016">
            <v>20.173513201787706</v>
          </cell>
          <cell r="CC1016">
            <v>22.641477361358334</v>
          </cell>
          <cell r="CD1016">
            <v>21.615782615437922</v>
          </cell>
          <cell r="CE1016">
            <v>11.068909487823502</v>
          </cell>
          <cell r="CF1016">
            <v>5.3256724766855283</v>
          </cell>
          <cell r="CG1016">
            <v>8.5765286058523387</v>
          </cell>
        </row>
        <row r="1017">
          <cell r="G1017">
            <v>3.7988285077654833</v>
          </cell>
          <cell r="H1017">
            <v>4.2665905855899302</v>
          </cell>
          <cell r="I1017">
            <v>4.9525651306751017</v>
          </cell>
          <cell r="J1017">
            <v>4.0966519859334714</v>
          </cell>
          <cell r="K1017">
            <v>3.6398037020480953</v>
          </cell>
          <cell r="L1017">
            <v>4.1916208527379792</v>
          </cell>
          <cell r="M1017">
            <v>0</v>
          </cell>
          <cell r="N1017">
            <v>6.4488299974308019</v>
          </cell>
          <cell r="O1017">
            <v>6.2776153869629585</v>
          </cell>
          <cell r="P1017">
            <v>4.3576352366266988</v>
          </cell>
          <cell r="Q1017">
            <v>0</v>
          </cell>
          <cell r="R1017">
            <v>3.9874067794097248</v>
          </cell>
          <cell r="S1017">
            <v>0</v>
          </cell>
          <cell r="T1017">
            <v>4.3537825467353626</v>
          </cell>
          <cell r="U1017">
            <v>6.558590386069949</v>
          </cell>
          <cell r="V1017">
            <v>3.2059792701842613</v>
          </cell>
          <cell r="W1017">
            <v>3.2059792701842613</v>
          </cell>
          <cell r="X1017">
            <v>3.2059792701842613</v>
          </cell>
          <cell r="Y1017">
            <v>5.3334857419141422</v>
          </cell>
          <cell r="Z1017">
            <v>0</v>
          </cell>
          <cell r="AA1017">
            <v>3.1665453965977757</v>
          </cell>
          <cell r="AB1017">
            <v>5.7055234045155538</v>
          </cell>
          <cell r="AC1017">
            <v>5.4628421568898702</v>
          </cell>
          <cell r="AD1017">
            <v>5.8849498578810362</v>
          </cell>
          <cell r="AE1017">
            <v>6.7602371320071732</v>
          </cell>
          <cell r="AF1017">
            <v>6.216703675171714</v>
          </cell>
          <cell r="AG1017">
            <v>6.8962753478839334</v>
          </cell>
          <cell r="AH1017">
            <v>5.1734762536376069</v>
          </cell>
          <cell r="AI1017">
            <v>7.7070576407592766</v>
          </cell>
          <cell r="AJ1017">
            <v>4.4426521933289385</v>
          </cell>
          <cell r="AK1017">
            <v>5.9952626070084314</v>
          </cell>
          <cell r="AL1017">
            <v>4.5297432374333439</v>
          </cell>
          <cell r="AM1017">
            <v>4.2680748791181689</v>
          </cell>
          <cell r="AN1017">
            <v>4.0882735295353276</v>
          </cell>
          <cell r="AO1017">
            <v>6.7295837384223169</v>
          </cell>
          <cell r="AP1017">
            <v>6.7529007660194953</v>
          </cell>
          <cell r="AQ1017">
            <v>3.4312222488447088</v>
          </cell>
          <cell r="AR1017">
            <v>6.7529007660194953</v>
          </cell>
          <cell r="AS1017">
            <v>4.1539137619148079</v>
          </cell>
          <cell r="AT1017">
            <v>4.3712234292033223</v>
          </cell>
          <cell r="AU1017">
            <v>4.52464648105689</v>
          </cell>
          <cell r="AV1017">
            <v>5.9955334507416946</v>
          </cell>
          <cell r="AW1017">
            <v>6.9233355034948039</v>
          </cell>
          <cell r="AX1017">
            <v>4.5034319551001234</v>
          </cell>
          <cell r="AY1017">
            <v>5.0051307014173183</v>
          </cell>
          <cell r="AZ1017">
            <v>4.5857358529542989</v>
          </cell>
          <cell r="BA1017">
            <v>5.4551791921853328</v>
          </cell>
          <cell r="BB1017">
            <v>4.6729269668269673</v>
          </cell>
          <cell r="BC1017">
            <v>5.3946546541889395</v>
          </cell>
          <cell r="BD1017">
            <v>7.5496297349017407</v>
          </cell>
          <cell r="BE1017">
            <v>5.7736573768394059</v>
          </cell>
          <cell r="BF1017">
            <v>4.2619055941659463</v>
          </cell>
          <cell r="BG1017">
            <v>7.1248038164848833</v>
          </cell>
          <cell r="BH1017">
            <v>7.1248038164848833</v>
          </cell>
          <cell r="BI1017">
            <v>7.1248038164848833</v>
          </cell>
          <cell r="BJ1017">
            <v>4.8009919005827415</v>
          </cell>
          <cell r="BK1017">
            <v>4.8039867835617107</v>
          </cell>
          <cell r="BL1017">
            <v>4.8039867835617107</v>
          </cell>
          <cell r="BM1017">
            <v>3.7937004631404925</v>
          </cell>
          <cell r="BN1017">
            <v>4.7972285689232717</v>
          </cell>
          <cell r="BO1017">
            <v>5.4489810396063252</v>
          </cell>
          <cell r="BP1017">
            <v>5.0149478860563255</v>
          </cell>
          <cell r="BQ1017">
            <v>4.9009339596806756</v>
          </cell>
          <cell r="BR1017">
            <v>5.7812225870446277</v>
          </cell>
          <cell r="BS1017">
            <v>0</v>
          </cell>
          <cell r="BT1017">
            <v>5.5905239993469884</v>
          </cell>
          <cell r="BU1017">
            <v>5.5905239993469884</v>
          </cell>
          <cell r="BV1017">
            <v>0</v>
          </cell>
          <cell r="BW1017">
            <v>6.1024487221773507</v>
          </cell>
          <cell r="BX1017">
            <v>3.7937004631404925</v>
          </cell>
          <cell r="BY1017">
            <v>5.6318687836538741</v>
          </cell>
          <cell r="BZ1017">
            <v>0</v>
          </cell>
          <cell r="CA1017">
            <v>5.410630776195533</v>
          </cell>
          <cell r="CB1017">
            <v>0</v>
          </cell>
          <cell r="CC1017">
            <v>0</v>
          </cell>
          <cell r="CD1017">
            <v>0.84742357136226232</v>
          </cell>
          <cell r="CE1017">
            <v>14.072435211179512</v>
          </cell>
          <cell r="CF1017">
            <v>5.9573691999060676</v>
          </cell>
          <cell r="CG1017">
            <v>8.7740398096528001</v>
          </cell>
        </row>
        <row r="1019">
          <cell r="G1019">
            <v>0</v>
          </cell>
          <cell r="H1019">
            <v>0</v>
          </cell>
          <cell r="I1019">
            <v>0</v>
          </cell>
          <cell r="J1019">
            <v>0</v>
          </cell>
          <cell r="K1019">
            <v>0</v>
          </cell>
          <cell r="L1019">
            <v>0</v>
          </cell>
          <cell r="M1019">
            <v>4.4264434552314134</v>
          </cell>
          <cell r="N1019">
            <v>0</v>
          </cell>
          <cell r="O1019">
            <v>0</v>
          </cell>
          <cell r="P1019">
            <v>0</v>
          </cell>
          <cell r="Q1019">
            <v>3.8779938093609045</v>
          </cell>
          <cell r="R1019">
            <v>0</v>
          </cell>
          <cell r="S1019">
            <v>3.9430435899753702</v>
          </cell>
          <cell r="T1019">
            <v>0</v>
          </cell>
          <cell r="U1019">
            <v>0</v>
          </cell>
          <cell r="V1019">
            <v>0</v>
          </cell>
          <cell r="W1019">
            <v>0</v>
          </cell>
          <cell r="X1019">
            <v>0</v>
          </cell>
          <cell r="Y1019">
            <v>0</v>
          </cell>
          <cell r="Z1019">
            <v>5.3451071732723578</v>
          </cell>
          <cell r="AA1019">
            <v>0</v>
          </cell>
          <cell r="AB1019">
            <v>0</v>
          </cell>
          <cell r="AC1019">
            <v>0</v>
          </cell>
          <cell r="AD1019">
            <v>0</v>
          </cell>
          <cell r="AE1019">
            <v>0</v>
          </cell>
          <cell r="AF1019">
            <v>0</v>
          </cell>
          <cell r="AG1019">
            <v>0</v>
          </cell>
          <cell r="AH1019">
            <v>0</v>
          </cell>
          <cell r="AI1019">
            <v>0</v>
          </cell>
          <cell r="AJ1019">
            <v>0</v>
          </cell>
          <cell r="AK1019">
            <v>0</v>
          </cell>
          <cell r="AL1019">
            <v>0</v>
          </cell>
          <cell r="AM1019">
            <v>0</v>
          </cell>
          <cell r="AN1019">
            <v>0</v>
          </cell>
          <cell r="AO1019">
            <v>0</v>
          </cell>
          <cell r="AP1019">
            <v>0</v>
          </cell>
          <cell r="AQ1019">
            <v>0</v>
          </cell>
          <cell r="AR1019">
            <v>0</v>
          </cell>
          <cell r="AS1019">
            <v>0</v>
          </cell>
          <cell r="AT1019">
            <v>0</v>
          </cell>
          <cell r="AU1019">
            <v>0</v>
          </cell>
          <cell r="AV1019">
            <v>0</v>
          </cell>
          <cell r="AW1019">
            <v>0</v>
          </cell>
          <cell r="AX1019">
            <v>0</v>
          </cell>
          <cell r="AY1019">
            <v>0</v>
          </cell>
          <cell r="AZ1019">
            <v>0</v>
          </cell>
          <cell r="BA1019">
            <v>0</v>
          </cell>
          <cell r="BB1019">
            <v>0</v>
          </cell>
          <cell r="BC1019">
            <v>0</v>
          </cell>
          <cell r="BD1019">
            <v>0</v>
          </cell>
          <cell r="BE1019">
            <v>0</v>
          </cell>
          <cell r="BF1019">
            <v>0</v>
          </cell>
          <cell r="BG1019">
            <v>0</v>
          </cell>
          <cell r="BH1019">
            <v>0</v>
          </cell>
          <cell r="BI1019">
            <v>0</v>
          </cell>
          <cell r="BJ1019">
            <v>0</v>
          </cell>
          <cell r="BK1019">
            <v>0</v>
          </cell>
          <cell r="BL1019">
            <v>0</v>
          </cell>
          <cell r="BM1019">
            <v>0</v>
          </cell>
          <cell r="BN1019">
            <v>0</v>
          </cell>
          <cell r="BO1019">
            <v>0</v>
          </cell>
          <cell r="BP1019">
            <v>0</v>
          </cell>
          <cell r="BQ1019">
            <v>0</v>
          </cell>
          <cell r="BR1019">
            <v>0</v>
          </cell>
          <cell r="BS1019">
            <v>1.3863552942856341</v>
          </cell>
          <cell r="BT1019">
            <v>0</v>
          </cell>
          <cell r="BU1019">
            <v>0</v>
          </cell>
          <cell r="BV1019">
            <v>5.3925603492366818</v>
          </cell>
          <cell r="BW1019">
            <v>0</v>
          </cell>
          <cell r="BX1019">
            <v>0</v>
          </cell>
          <cell r="BY1019">
            <v>0</v>
          </cell>
          <cell r="BZ1019">
            <v>4.8681633418267216</v>
          </cell>
          <cell r="CA1019">
            <v>0</v>
          </cell>
          <cell r="CB1019">
            <v>2.6142610766711258</v>
          </cell>
          <cell r="CC1019">
            <v>3.174971544163562</v>
          </cell>
          <cell r="CD1019">
            <v>0</v>
          </cell>
          <cell r="CE1019">
            <v>0</v>
          </cell>
          <cell r="CF1019">
            <v>0</v>
          </cell>
          <cell r="CG1019">
            <v>0</v>
          </cell>
        </row>
        <row r="1020">
          <cell r="G1020">
            <v>2.1204285698769696</v>
          </cell>
          <cell r="H1020">
            <v>2.7392166120484993</v>
          </cell>
          <cell r="I1020">
            <v>2.6172893945677673</v>
          </cell>
          <cell r="J1020">
            <v>2.3562658731483874</v>
          </cell>
          <cell r="K1020">
            <v>1.7463345845347635</v>
          </cell>
          <cell r="L1020">
            <v>1.4751545881191219</v>
          </cell>
          <cell r="M1020">
            <v>0.40711155850961439</v>
          </cell>
          <cell r="N1020">
            <v>3.3866865423769927</v>
          </cell>
          <cell r="O1020">
            <v>1.8923574270647305</v>
          </cell>
          <cell r="P1020">
            <v>2.3508903465014472</v>
          </cell>
          <cell r="Q1020">
            <v>0</v>
          </cell>
          <cell r="R1020">
            <v>1.5691390704278907</v>
          </cell>
          <cell r="S1020">
            <v>0</v>
          </cell>
          <cell r="T1020">
            <v>2.562323779944871</v>
          </cell>
          <cell r="U1020">
            <v>2.3359760367646194</v>
          </cell>
          <cell r="V1020">
            <v>1.6488462387121825</v>
          </cell>
          <cell r="W1020">
            <v>1.6488462387121825</v>
          </cell>
          <cell r="X1020">
            <v>1.6488462387121825</v>
          </cell>
          <cell r="Y1020">
            <v>2.2639204049799497</v>
          </cell>
          <cell r="Z1020">
            <v>0</v>
          </cell>
          <cell r="AA1020">
            <v>1.3771683327425013</v>
          </cell>
          <cell r="AB1020">
            <v>1.8217415443227813</v>
          </cell>
          <cell r="AC1020">
            <v>2.1775791294954008</v>
          </cell>
          <cell r="AD1020">
            <v>1.737085608263756</v>
          </cell>
          <cell r="AE1020">
            <v>0.78014699033248236</v>
          </cell>
          <cell r="AF1020">
            <v>1.69191232323112</v>
          </cell>
          <cell r="AG1020">
            <v>1.9689345763404877</v>
          </cell>
          <cell r="AH1020">
            <v>2.62676070240548</v>
          </cell>
          <cell r="AI1020">
            <v>1.8032617822260428</v>
          </cell>
          <cell r="AJ1020">
            <v>1.4626744426199245</v>
          </cell>
          <cell r="AK1020">
            <v>2.4097929503119655</v>
          </cell>
          <cell r="AL1020">
            <v>1.6959423023273188</v>
          </cell>
          <cell r="AM1020">
            <v>2.2454413429652629</v>
          </cell>
          <cell r="AN1020">
            <v>1.6717669640501087</v>
          </cell>
          <cell r="AO1020">
            <v>1.6321413161415528</v>
          </cell>
          <cell r="AP1020">
            <v>1.6824747833813261</v>
          </cell>
          <cell r="AQ1020">
            <v>1.3737387912653767</v>
          </cell>
          <cell r="AR1020">
            <v>1.6824747833813261</v>
          </cell>
          <cell r="AS1020">
            <v>1.6349254398027377</v>
          </cell>
          <cell r="AT1020">
            <v>1.5787680209405117</v>
          </cell>
          <cell r="AU1020">
            <v>1.6906130526437975</v>
          </cell>
          <cell r="AV1020">
            <v>1.9862930616378125</v>
          </cell>
          <cell r="AW1020">
            <v>1.5994370630977355</v>
          </cell>
          <cell r="AX1020">
            <v>1.7108852796605278</v>
          </cell>
          <cell r="AY1020">
            <v>2.2276959494991773</v>
          </cell>
          <cell r="AZ1020">
            <v>1.7294439281627041</v>
          </cell>
          <cell r="BA1020">
            <v>2.0935139203975073</v>
          </cell>
          <cell r="BB1020">
            <v>1.8309146470992883</v>
          </cell>
          <cell r="BC1020">
            <v>1.8168202430595892</v>
          </cell>
          <cell r="BD1020">
            <v>2.2155359290655028</v>
          </cell>
          <cell r="BE1020">
            <v>2.3486664479916759</v>
          </cell>
          <cell r="BF1020">
            <v>2.4945402450221272</v>
          </cell>
          <cell r="BG1020">
            <v>2.4793371594342961</v>
          </cell>
          <cell r="BH1020">
            <v>2.4793371594342961</v>
          </cell>
          <cell r="BI1020">
            <v>2.4793371594342961</v>
          </cell>
          <cell r="BJ1020">
            <v>2.2729524004738781</v>
          </cell>
          <cell r="BK1020">
            <v>1.7925481515990869</v>
          </cell>
          <cell r="BL1020">
            <v>1.7925481515990869</v>
          </cell>
          <cell r="BM1020">
            <v>1.7278217470212769</v>
          </cell>
          <cell r="BN1020">
            <v>1.9254312940636646</v>
          </cell>
          <cell r="BO1020">
            <v>2.2146532168495079</v>
          </cell>
          <cell r="BP1020">
            <v>1.6349808185448724</v>
          </cell>
          <cell r="BQ1020">
            <v>1.6452745411416541</v>
          </cell>
          <cell r="BR1020">
            <v>2.1880244508694102</v>
          </cell>
          <cell r="BS1020">
            <v>3.1965381170427483</v>
          </cell>
          <cell r="BT1020">
            <v>1.6558659807929794</v>
          </cell>
          <cell r="BU1020">
            <v>1.6558659807929794</v>
          </cell>
          <cell r="BV1020">
            <v>0</v>
          </cell>
          <cell r="BW1020">
            <v>2.487849858387376</v>
          </cell>
          <cell r="BX1020">
            <v>1.7278217470212769</v>
          </cell>
          <cell r="BY1020">
            <v>2.3017031843557114</v>
          </cell>
          <cell r="BZ1020">
            <v>0</v>
          </cell>
          <cell r="CA1020">
            <v>2.2381010347032197</v>
          </cell>
          <cell r="CB1020">
            <v>0</v>
          </cell>
          <cell r="CC1020">
            <v>4.461426390778489E-2</v>
          </cell>
          <cell r="CD1020">
            <v>1.9054236508056066</v>
          </cell>
          <cell r="CE1020">
            <v>3.2296522995241221</v>
          </cell>
          <cell r="CF1020">
            <v>1.4039488276851171</v>
          </cell>
          <cell r="CG1020">
            <v>3.1092523173150592</v>
          </cell>
        </row>
        <row r="1021">
          <cell r="G1021">
            <v>5.096444007548178E-2</v>
          </cell>
          <cell r="H1021">
            <v>6.5836992984210724E-2</v>
          </cell>
          <cell r="I1021">
            <v>6.2906475796721803E-2</v>
          </cell>
          <cell r="J1021">
            <v>5.6632782919417708E-2</v>
          </cell>
          <cell r="K1021">
            <v>4.1973101829328452E-2</v>
          </cell>
          <cell r="L1021">
            <v>3.5455298365759655E-2</v>
          </cell>
          <cell r="M1021">
            <v>0.13788890643924726</v>
          </cell>
          <cell r="N1021">
            <v>8.1398914255068455E-2</v>
          </cell>
          <cell r="O1021">
            <v>4.5482756676226602E-2</v>
          </cell>
          <cell r="P1021">
            <v>5.6503582290090205E-2</v>
          </cell>
          <cell r="Q1021">
            <v>0.11223152222457292</v>
          </cell>
          <cell r="R1021">
            <v>3.7714212711989367E-2</v>
          </cell>
          <cell r="S1021">
            <v>0.11411410282104353</v>
          </cell>
          <cell r="T1021">
            <v>6.1585378820168998E-2</v>
          </cell>
          <cell r="U1021">
            <v>5.6145117281814129E-2</v>
          </cell>
          <cell r="V1021">
            <v>3.9629972223684126E-2</v>
          </cell>
          <cell r="W1021">
            <v>3.9629972223684126E-2</v>
          </cell>
          <cell r="X1021">
            <v>3.9629972223684126E-2</v>
          </cell>
          <cell r="Y1021">
            <v>5.4413262231208091E-2</v>
          </cell>
          <cell r="Z1021">
            <v>0.15469068389480045</v>
          </cell>
          <cell r="AA1021">
            <v>3.3100201518214162E-2</v>
          </cell>
          <cell r="AB1021">
            <v>4.3785505952714542E-2</v>
          </cell>
          <cell r="AC1021">
            <v>5.2338052142556879E-2</v>
          </cell>
          <cell r="AD1021">
            <v>4.1750802948989058E-2</v>
          </cell>
          <cell r="AE1021">
            <v>1.8750810616164348E-2</v>
          </cell>
          <cell r="AF1021">
            <v>4.0665064334274942E-2</v>
          </cell>
          <cell r="AG1021">
            <v>4.7323286270506693E-2</v>
          </cell>
          <cell r="AH1021">
            <v>6.3134118409912746E-2</v>
          </cell>
          <cell r="AI1021">
            <v>4.3341345398868095E-2</v>
          </cell>
          <cell r="AJ1021">
            <v>3.5155338425367021E-2</v>
          </cell>
          <cell r="AK1021">
            <v>5.7919304689248954E-2</v>
          </cell>
          <cell r="AL1021">
            <v>4.0761924766675922E-2</v>
          </cell>
          <cell r="AM1021">
            <v>5.396911850381373E-2</v>
          </cell>
          <cell r="AN1021">
            <v>4.0180871202110502E-2</v>
          </cell>
          <cell r="AO1021">
            <v>3.9228469887123071E-2</v>
          </cell>
          <cell r="AP1021">
            <v>4.0438233333708537E-2</v>
          </cell>
          <cell r="AQ1021">
            <v>3.3017772586827226E-2</v>
          </cell>
          <cell r="AR1021">
            <v>4.0438233333708537E-2</v>
          </cell>
          <cell r="AS1021">
            <v>3.9295386219749852E-2</v>
          </cell>
          <cell r="AT1021">
            <v>3.7945644262366338E-2</v>
          </cell>
          <cell r="AU1021">
            <v>4.06338364028416E-2</v>
          </cell>
          <cell r="AV1021">
            <v>4.7740496968525135E-2</v>
          </cell>
          <cell r="AW1021">
            <v>3.8442424099897274E-2</v>
          </cell>
          <cell r="AX1021">
            <v>4.1121078799811694E-2</v>
          </cell>
          <cell r="AY1021">
            <v>5.3542608479016915E-2</v>
          </cell>
          <cell r="AZ1021">
            <v>4.1567135386158284E-2</v>
          </cell>
          <cell r="BA1021">
            <v>5.0317547244459311E-2</v>
          </cell>
          <cell r="BB1021">
            <v>4.4005981215782072E-2</v>
          </cell>
          <cell r="BC1021">
            <v>4.3667222617503727E-2</v>
          </cell>
          <cell r="BD1021">
            <v>5.3250342735424984E-2</v>
          </cell>
          <cell r="BE1021">
            <v>5.6450130952966499E-2</v>
          </cell>
          <cell r="BF1021">
            <v>5.9956203495543516E-2</v>
          </cell>
          <cell r="BG1021">
            <v>5.9590797767941739E-2</v>
          </cell>
          <cell r="BH1021">
            <v>5.9590797767941739E-2</v>
          </cell>
          <cell r="BI1021">
            <v>5.9590797767941739E-2</v>
          </cell>
          <cell r="BJ1021">
            <v>5.4630345984771685E-2</v>
          </cell>
          <cell r="BK1021">
            <v>4.3083843592943059E-2</v>
          </cell>
          <cell r="BL1021">
            <v>4.3083843592943059E-2</v>
          </cell>
          <cell r="BM1021">
            <v>4.1528146308785756E-2</v>
          </cell>
          <cell r="BN1021">
            <v>4.6277686124300124E-2</v>
          </cell>
          <cell r="BO1021">
            <v>5.322912677254131E-2</v>
          </cell>
          <cell r="BP1021">
            <v>3.929671724623434E-2</v>
          </cell>
          <cell r="BQ1021">
            <v>3.9544126574655024E-2</v>
          </cell>
          <cell r="BR1021">
            <v>5.2589105143255571E-2</v>
          </cell>
          <cell r="BS1021">
            <v>0.11695067583026181</v>
          </cell>
          <cell r="BT1021">
            <v>3.9798691523972966E-2</v>
          </cell>
          <cell r="BU1021">
            <v>3.9798691523972966E-2</v>
          </cell>
          <cell r="BV1021">
            <v>0.15606400794704905</v>
          </cell>
          <cell r="BW1021">
            <v>5.9795400243987461E-2</v>
          </cell>
          <cell r="BX1021">
            <v>4.1528146308785756E-2</v>
          </cell>
          <cell r="BY1021">
            <v>5.5321370253678712E-2</v>
          </cell>
          <cell r="BZ1021">
            <v>0.14088763653315828</v>
          </cell>
          <cell r="CA1021">
            <v>5.3792694404520391E-2</v>
          </cell>
          <cell r="CB1021">
            <v>7.5658320912999164E-2</v>
          </cell>
          <cell r="CC1021">
            <v>9.2957928718844424E-2</v>
          </cell>
          <cell r="CD1021">
            <v>4.5796802990407962E-2</v>
          </cell>
          <cell r="CE1021">
            <v>7.7624600716113379E-2</v>
          </cell>
          <cell r="CF1021">
            <v>3.3743869948777656E-2</v>
          </cell>
          <cell r="CG1021">
            <v>7.4730790584730894E-2</v>
          </cell>
        </row>
        <row r="1023">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cell r="AF1023">
            <v>0</v>
          </cell>
          <cell r="AG1023">
            <v>0</v>
          </cell>
          <cell r="AH1023">
            <v>0</v>
          </cell>
          <cell r="AI1023">
            <v>0</v>
          </cell>
          <cell r="AJ1023">
            <v>0</v>
          </cell>
          <cell r="AK1023">
            <v>0</v>
          </cell>
          <cell r="AL1023">
            <v>0</v>
          </cell>
          <cell r="AM1023">
            <v>0</v>
          </cell>
          <cell r="AN1023">
            <v>0</v>
          </cell>
          <cell r="AO1023">
            <v>0</v>
          </cell>
          <cell r="AP1023">
            <v>0</v>
          </cell>
          <cell r="AQ1023">
            <v>0</v>
          </cell>
          <cell r="AR1023">
            <v>0</v>
          </cell>
          <cell r="AS1023">
            <v>0</v>
          </cell>
          <cell r="AT1023">
            <v>0</v>
          </cell>
          <cell r="AU1023">
            <v>0</v>
          </cell>
          <cell r="AV1023">
            <v>0</v>
          </cell>
          <cell r="AW1023">
            <v>0</v>
          </cell>
          <cell r="AX1023">
            <v>0</v>
          </cell>
          <cell r="AY1023">
            <v>0</v>
          </cell>
          <cell r="AZ1023">
            <v>0</v>
          </cell>
          <cell r="BA1023">
            <v>0</v>
          </cell>
          <cell r="BB1023">
            <v>0</v>
          </cell>
          <cell r="BC1023">
            <v>0</v>
          </cell>
          <cell r="BD1023">
            <v>0</v>
          </cell>
          <cell r="BE1023">
            <v>0</v>
          </cell>
          <cell r="BF1023">
            <v>0</v>
          </cell>
          <cell r="BG1023">
            <v>0</v>
          </cell>
          <cell r="BH1023">
            <v>0</v>
          </cell>
          <cell r="BI1023">
            <v>0</v>
          </cell>
          <cell r="BJ1023">
            <v>0</v>
          </cell>
          <cell r="BK1023">
            <v>0</v>
          </cell>
          <cell r="BL1023">
            <v>0</v>
          </cell>
          <cell r="BM1023">
            <v>0</v>
          </cell>
          <cell r="BN1023">
            <v>0</v>
          </cell>
          <cell r="BO1023">
            <v>0</v>
          </cell>
          <cell r="BP1023">
            <v>0</v>
          </cell>
          <cell r="BQ1023">
            <v>0</v>
          </cell>
          <cell r="BR1023">
            <v>0</v>
          </cell>
          <cell r="BS1023">
            <v>0</v>
          </cell>
          <cell r="BT1023">
            <v>0</v>
          </cell>
          <cell r="BU1023">
            <v>0</v>
          </cell>
          <cell r="BV1023">
            <v>0</v>
          </cell>
          <cell r="BW1023">
            <v>0</v>
          </cell>
          <cell r="BX1023">
            <v>0</v>
          </cell>
          <cell r="BY1023">
            <v>0</v>
          </cell>
          <cell r="BZ1023">
            <v>0</v>
          </cell>
          <cell r="CA1023">
            <v>0</v>
          </cell>
          <cell r="CB1023">
            <v>0</v>
          </cell>
          <cell r="CC1023">
            <v>0</v>
          </cell>
          <cell r="CD1023">
            <v>0</v>
          </cell>
          <cell r="CE1023">
            <v>0</v>
          </cell>
          <cell r="CF1023">
            <v>0</v>
          </cell>
          <cell r="CG1023">
            <v>0</v>
          </cell>
        </row>
        <row r="1024">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cell r="AF1024">
            <v>0</v>
          </cell>
          <cell r="AG1024">
            <v>0</v>
          </cell>
          <cell r="AH1024">
            <v>0</v>
          </cell>
          <cell r="AI1024">
            <v>0</v>
          </cell>
          <cell r="AJ1024">
            <v>0</v>
          </cell>
          <cell r="AK1024">
            <v>0</v>
          </cell>
          <cell r="AL1024">
            <v>0</v>
          </cell>
          <cell r="AM1024">
            <v>0</v>
          </cell>
          <cell r="AN1024">
            <v>0</v>
          </cell>
          <cell r="AO1024">
            <v>0</v>
          </cell>
          <cell r="AP1024">
            <v>0</v>
          </cell>
          <cell r="AQ1024">
            <v>0</v>
          </cell>
          <cell r="AR1024">
            <v>0</v>
          </cell>
          <cell r="AS1024">
            <v>0</v>
          </cell>
          <cell r="AT1024">
            <v>0</v>
          </cell>
          <cell r="AU1024">
            <v>0</v>
          </cell>
          <cell r="AV1024">
            <v>0</v>
          </cell>
          <cell r="AW1024">
            <v>0</v>
          </cell>
          <cell r="AX1024">
            <v>0</v>
          </cell>
          <cell r="AY1024">
            <v>0</v>
          </cell>
          <cell r="AZ1024">
            <v>0</v>
          </cell>
          <cell r="BA1024">
            <v>0</v>
          </cell>
          <cell r="BB1024">
            <v>0</v>
          </cell>
          <cell r="BC1024">
            <v>0</v>
          </cell>
          <cell r="BD1024">
            <v>0</v>
          </cell>
          <cell r="BE1024">
            <v>0</v>
          </cell>
          <cell r="BF1024">
            <v>0</v>
          </cell>
          <cell r="BG1024">
            <v>0</v>
          </cell>
          <cell r="BH1024">
            <v>0</v>
          </cell>
          <cell r="BI1024">
            <v>0</v>
          </cell>
          <cell r="BJ1024">
            <v>0</v>
          </cell>
          <cell r="BK1024">
            <v>0</v>
          </cell>
          <cell r="BL1024">
            <v>0</v>
          </cell>
          <cell r="BM1024">
            <v>0</v>
          </cell>
          <cell r="BN1024">
            <v>0</v>
          </cell>
          <cell r="BO1024">
            <v>0</v>
          </cell>
          <cell r="BP1024">
            <v>0</v>
          </cell>
          <cell r="BQ1024">
            <v>0</v>
          </cell>
          <cell r="BR1024">
            <v>0</v>
          </cell>
          <cell r="BS1024">
            <v>0</v>
          </cell>
          <cell r="BT1024">
            <v>0</v>
          </cell>
          <cell r="BU1024">
            <v>0</v>
          </cell>
          <cell r="BV1024">
            <v>0</v>
          </cell>
          <cell r="BW1024">
            <v>0</v>
          </cell>
          <cell r="BX1024">
            <v>0</v>
          </cell>
          <cell r="BY1024">
            <v>0</v>
          </cell>
          <cell r="BZ1024">
            <v>0</v>
          </cell>
          <cell r="CA1024">
            <v>0</v>
          </cell>
          <cell r="CB1024">
            <v>0</v>
          </cell>
          <cell r="CC1024">
            <v>0</v>
          </cell>
          <cell r="CD1024">
            <v>0</v>
          </cell>
          <cell r="CE1024">
            <v>0</v>
          </cell>
          <cell r="CF1024">
            <v>0</v>
          </cell>
          <cell r="CG1024">
            <v>0</v>
          </cell>
        </row>
        <row r="1025">
          <cell r="G1025">
            <v>0</v>
          </cell>
          <cell r="H1025">
            <v>0.24658717442231468</v>
          </cell>
          <cell r="I1025">
            <v>0.23067318301003212</v>
          </cell>
          <cell r="J1025">
            <v>0.26807871096600583</v>
          </cell>
          <cell r="K1025">
            <v>0</v>
          </cell>
          <cell r="L1025">
            <v>0.14866753176774583</v>
          </cell>
          <cell r="M1025">
            <v>1.2029191703079332</v>
          </cell>
          <cell r="N1025">
            <v>0.54938244605495279</v>
          </cell>
          <cell r="O1025">
            <v>0.28668996458651752</v>
          </cell>
          <cell r="P1025">
            <v>0.16865460388551179</v>
          </cell>
          <cell r="Q1025">
            <v>0.9299985819501807</v>
          </cell>
          <cell r="R1025">
            <v>0</v>
          </cell>
          <cell r="S1025">
            <v>0.9408963470060222</v>
          </cell>
          <cell r="T1025">
            <v>0.17844780894406739</v>
          </cell>
          <cell r="U1025">
            <v>0.23393436999513534</v>
          </cell>
          <cell r="V1025">
            <v>0</v>
          </cell>
          <cell r="W1025">
            <v>0</v>
          </cell>
          <cell r="X1025">
            <v>0</v>
          </cell>
          <cell r="Y1025">
            <v>0.2325117744068215</v>
          </cell>
          <cell r="Z1025">
            <v>1.2817894116076105</v>
          </cell>
          <cell r="AA1025">
            <v>0</v>
          </cell>
          <cell r="AB1025">
            <v>0.25906747946113701</v>
          </cell>
          <cell r="AC1025">
            <v>0.22561416135326293</v>
          </cell>
          <cell r="AD1025">
            <v>0.19288775630740754</v>
          </cell>
          <cell r="AE1025">
            <v>0.2715067509626799</v>
          </cell>
          <cell r="AF1025">
            <v>0.24537157340835222</v>
          </cell>
          <cell r="AG1025">
            <v>0.41848333530788023</v>
          </cell>
          <cell r="AH1025">
            <v>0.12602022851903591</v>
          </cell>
          <cell r="AI1025">
            <v>0.46660272832849797</v>
          </cell>
          <cell r="AJ1025">
            <v>0.16350034303999983</v>
          </cell>
          <cell r="AK1025">
            <v>0.23462708649353423</v>
          </cell>
          <cell r="AL1025">
            <v>0.1392243589996835</v>
          </cell>
          <cell r="AM1025">
            <v>4.6622124789391116E-2</v>
          </cell>
          <cell r="AN1025">
            <v>0</v>
          </cell>
          <cell r="AO1025">
            <v>9.0585355837587367E-2</v>
          </cell>
          <cell r="AP1025">
            <v>0.12406133127554489</v>
          </cell>
          <cell r="AQ1025">
            <v>0</v>
          </cell>
          <cell r="AR1025">
            <v>0.12406133127554489</v>
          </cell>
          <cell r="AS1025">
            <v>0</v>
          </cell>
          <cell r="AT1025">
            <v>0.34101516648205826</v>
          </cell>
          <cell r="AU1025">
            <v>0</v>
          </cell>
          <cell r="AV1025">
            <v>0.14108588090266991</v>
          </cell>
          <cell r="AW1025">
            <v>0.33448513598919516</v>
          </cell>
          <cell r="AX1025">
            <v>2.5867996606950727E-2</v>
          </cell>
          <cell r="AY1025">
            <v>0.21017617936082386</v>
          </cell>
          <cell r="AZ1025">
            <v>0</v>
          </cell>
          <cell r="BA1025">
            <v>0.18665583986468975</v>
          </cell>
          <cell r="BB1025">
            <v>0.16300914861398672</v>
          </cell>
          <cell r="BC1025">
            <v>0.18765819206820852</v>
          </cell>
          <cell r="BD1025">
            <v>0.44555085525739907</v>
          </cell>
          <cell r="BE1025">
            <v>0.14019748385995301</v>
          </cell>
          <cell r="BF1025">
            <v>0.14727070931927255</v>
          </cell>
          <cell r="BG1025">
            <v>0.3337217637405171</v>
          </cell>
          <cell r="BH1025">
            <v>0.3337217637405171</v>
          </cell>
          <cell r="BI1025">
            <v>0.3337217637405171</v>
          </cell>
          <cell r="BJ1025">
            <v>0.13685349421654355</v>
          </cell>
          <cell r="BK1025">
            <v>0</v>
          </cell>
          <cell r="BL1025">
            <v>0</v>
          </cell>
          <cell r="BM1025">
            <v>0</v>
          </cell>
          <cell r="BN1025">
            <v>0</v>
          </cell>
          <cell r="BO1025">
            <v>0</v>
          </cell>
          <cell r="BP1025">
            <v>0</v>
          </cell>
          <cell r="BQ1025">
            <v>0</v>
          </cell>
          <cell r="BR1025">
            <v>0.21613046321669147</v>
          </cell>
          <cell r="BS1025">
            <v>1.1679066618958687</v>
          </cell>
          <cell r="BT1025">
            <v>0</v>
          </cell>
          <cell r="BU1025">
            <v>0</v>
          </cell>
          <cell r="BV1025">
            <v>1.5476928569951132</v>
          </cell>
          <cell r="BW1025">
            <v>0.24312034224568643</v>
          </cell>
          <cell r="BX1025">
            <v>0</v>
          </cell>
          <cell r="BY1025">
            <v>0.22152980789858198</v>
          </cell>
          <cell r="BZ1025">
            <v>1.3964944770359895</v>
          </cell>
          <cell r="CA1025">
            <v>-1.018979530284234E-2</v>
          </cell>
          <cell r="CB1025">
            <v>0.85221627519365517</v>
          </cell>
          <cell r="CC1025">
            <v>1.2825341690265828</v>
          </cell>
          <cell r="CD1025">
            <v>0.84212479426961173</v>
          </cell>
          <cell r="CE1025">
            <v>1.4134888202613745</v>
          </cell>
          <cell r="CF1025">
            <v>3.9573682209997811E-3</v>
          </cell>
          <cell r="CG1025">
            <v>0.52635233544045623</v>
          </cell>
        </row>
        <row r="1026">
          <cell r="G1026">
            <v>0</v>
          </cell>
          <cell r="H1026">
            <v>0</v>
          </cell>
          <cell r="I1026">
            <v>0</v>
          </cell>
          <cell r="J1026">
            <v>0</v>
          </cell>
          <cell r="K1026">
            <v>0</v>
          </cell>
          <cell r="L1026">
            <v>0</v>
          </cell>
          <cell r="M1026">
            <v>0</v>
          </cell>
          <cell r="N1026">
            <v>0</v>
          </cell>
          <cell r="O1026">
            <v>0</v>
          </cell>
          <cell r="P1026">
            <v>0</v>
          </cell>
          <cell r="Q1026">
            <v>2.788088306512595</v>
          </cell>
          <cell r="R1026">
            <v>0</v>
          </cell>
          <cell r="S1026">
            <v>1.9458079914310704</v>
          </cell>
          <cell r="T1026">
            <v>0</v>
          </cell>
          <cell r="U1026">
            <v>0</v>
          </cell>
          <cell r="V1026">
            <v>0</v>
          </cell>
          <cell r="W1026">
            <v>0</v>
          </cell>
          <cell r="X1026">
            <v>0</v>
          </cell>
          <cell r="Y1026">
            <v>0</v>
          </cell>
          <cell r="Z1026">
            <v>3.1857233720188369</v>
          </cell>
          <cell r="AA1026">
            <v>0</v>
          </cell>
          <cell r="AB1026">
            <v>0</v>
          </cell>
          <cell r="AC1026">
            <v>0</v>
          </cell>
          <cell r="AD1026">
            <v>0</v>
          </cell>
          <cell r="AE1026">
            <v>0</v>
          </cell>
          <cell r="AF1026">
            <v>0</v>
          </cell>
          <cell r="AG1026">
            <v>0</v>
          </cell>
          <cell r="AH1026">
            <v>0</v>
          </cell>
          <cell r="AI1026">
            <v>0</v>
          </cell>
          <cell r="AJ1026">
            <v>0</v>
          </cell>
          <cell r="AK1026">
            <v>0</v>
          </cell>
          <cell r="AL1026">
            <v>0</v>
          </cell>
          <cell r="AM1026">
            <v>0</v>
          </cell>
          <cell r="AN1026">
            <v>0</v>
          </cell>
          <cell r="AO1026">
            <v>0</v>
          </cell>
          <cell r="AP1026">
            <v>0</v>
          </cell>
          <cell r="AQ1026">
            <v>0</v>
          </cell>
          <cell r="AR1026">
            <v>0</v>
          </cell>
          <cell r="AS1026">
            <v>0</v>
          </cell>
          <cell r="AT1026">
            <v>0</v>
          </cell>
          <cell r="AU1026">
            <v>0</v>
          </cell>
          <cell r="AV1026">
            <v>0</v>
          </cell>
          <cell r="AW1026">
            <v>0</v>
          </cell>
          <cell r="AX1026">
            <v>0</v>
          </cell>
          <cell r="AY1026">
            <v>0</v>
          </cell>
          <cell r="AZ1026">
            <v>0</v>
          </cell>
          <cell r="BA1026">
            <v>0</v>
          </cell>
          <cell r="BB1026">
            <v>0</v>
          </cell>
          <cell r="BC1026">
            <v>0</v>
          </cell>
          <cell r="BD1026">
            <v>0</v>
          </cell>
          <cell r="BE1026">
            <v>0</v>
          </cell>
          <cell r="BF1026">
            <v>0</v>
          </cell>
          <cell r="BG1026">
            <v>0</v>
          </cell>
          <cell r="BH1026">
            <v>0</v>
          </cell>
          <cell r="BI1026">
            <v>0</v>
          </cell>
          <cell r="BJ1026">
            <v>0</v>
          </cell>
          <cell r="BK1026">
            <v>0</v>
          </cell>
          <cell r="BL1026">
            <v>0</v>
          </cell>
          <cell r="BM1026">
            <v>0</v>
          </cell>
          <cell r="BN1026">
            <v>0</v>
          </cell>
          <cell r="BO1026">
            <v>0</v>
          </cell>
          <cell r="BP1026">
            <v>0</v>
          </cell>
          <cell r="BQ1026">
            <v>0</v>
          </cell>
          <cell r="BR1026">
            <v>0</v>
          </cell>
          <cell r="BS1026">
            <v>0</v>
          </cell>
          <cell r="BT1026">
            <v>0</v>
          </cell>
          <cell r="BU1026">
            <v>0</v>
          </cell>
          <cell r="BV1026">
            <v>1.5781804289109593</v>
          </cell>
          <cell r="BW1026">
            <v>0</v>
          </cell>
          <cell r="BX1026">
            <v>0</v>
          </cell>
          <cell r="BY1026">
            <v>0</v>
          </cell>
          <cell r="BZ1026">
            <v>0.19551118851100927</v>
          </cell>
          <cell r="CA1026">
            <v>-0.15510042392210877</v>
          </cell>
          <cell r="CB1026">
            <v>5.0269977982775114</v>
          </cell>
          <cell r="CC1026">
            <v>0</v>
          </cell>
          <cell r="CD1026">
            <v>0</v>
          </cell>
          <cell r="CE1026">
            <v>0</v>
          </cell>
          <cell r="CF1026">
            <v>0</v>
          </cell>
          <cell r="CG1026">
            <v>0</v>
          </cell>
        </row>
        <row r="1027">
          <cell r="G1027">
            <v>0</v>
          </cell>
          <cell r="H1027">
            <v>4.5194141508985952</v>
          </cell>
          <cell r="I1027">
            <v>4.2277448126435075</v>
          </cell>
          <cell r="J1027">
            <v>4.9133079314963046</v>
          </cell>
          <cell r="K1027">
            <v>0</v>
          </cell>
          <cell r="L1027">
            <v>2.7247570698856061</v>
          </cell>
          <cell r="M1027">
            <v>22.046928975170989</v>
          </cell>
          <cell r="N1027">
            <v>10.069002196779911</v>
          </cell>
          <cell r="O1027">
            <v>5.2544123022956128</v>
          </cell>
          <cell r="P1027">
            <v>3.0910772435754179</v>
          </cell>
          <cell r="Q1027">
            <v>13.687730504814825</v>
          </cell>
          <cell r="R1027">
            <v>0</v>
          </cell>
          <cell r="S1027">
            <v>14.901656576844994</v>
          </cell>
          <cell r="T1027">
            <v>3.2705656927535864</v>
          </cell>
          <cell r="U1027">
            <v>4.2875153771253398</v>
          </cell>
          <cell r="V1027">
            <v>0</v>
          </cell>
          <cell r="W1027">
            <v>0</v>
          </cell>
          <cell r="X1027">
            <v>0</v>
          </cell>
          <cell r="Y1027">
            <v>4.261442250459714</v>
          </cell>
          <cell r="Z1027">
            <v>19.656507948927167</v>
          </cell>
          <cell r="AA1027">
            <v>0</v>
          </cell>
          <cell r="AB1027">
            <v>4.7481513807732743</v>
          </cell>
          <cell r="AC1027">
            <v>4.1350237937224348</v>
          </cell>
          <cell r="AD1027">
            <v>3.5352189643805345</v>
          </cell>
          <cell r="AE1027">
            <v>4.9761365538977334</v>
          </cell>
          <cell r="AF1027">
            <v>4.4971347909228827</v>
          </cell>
          <cell r="AG1027">
            <v>7.6699021834224164</v>
          </cell>
          <cell r="AH1027">
            <v>2.309680563892563</v>
          </cell>
          <cell r="AI1027">
            <v>8.551827475196033</v>
          </cell>
          <cell r="AJ1027">
            <v>2.9966106945458453</v>
          </cell>
          <cell r="AK1027">
            <v>4.3002113851507326</v>
          </cell>
          <cell r="AL1027">
            <v>2.5516839620188114</v>
          </cell>
          <cell r="AM1027">
            <v>0.85448357568375977</v>
          </cell>
          <cell r="AN1027">
            <v>0</v>
          </cell>
          <cell r="AO1027">
            <v>1.6602353305506283</v>
          </cell>
          <cell r="AP1027">
            <v>2.273778177877841</v>
          </cell>
          <cell r="AQ1027">
            <v>0</v>
          </cell>
          <cell r="AR1027">
            <v>2.273778177877841</v>
          </cell>
          <cell r="AS1027">
            <v>0</v>
          </cell>
          <cell r="AT1027">
            <v>6.2500767636460877</v>
          </cell>
          <cell r="AU1027">
            <v>0</v>
          </cell>
          <cell r="AV1027">
            <v>2.5858016668437842</v>
          </cell>
          <cell r="AW1027">
            <v>6.1303953070399917</v>
          </cell>
          <cell r="AX1027">
            <v>0.47410490912486991</v>
          </cell>
          <cell r="AY1027">
            <v>3.8520786874272677</v>
          </cell>
          <cell r="AZ1027">
            <v>0</v>
          </cell>
          <cell r="BA1027">
            <v>3.4210012990683856</v>
          </cell>
          <cell r="BB1027">
            <v>2.9876081539840063</v>
          </cell>
          <cell r="BC1027">
            <v>3.4393722656175569</v>
          </cell>
          <cell r="BD1027">
            <v>8.1659917832816511</v>
          </cell>
          <cell r="BE1027">
            <v>2.5695192540383438</v>
          </cell>
          <cell r="BF1027">
            <v>2.6991563096079796</v>
          </cell>
          <cell r="BG1027">
            <v>6.1164043306189289</v>
          </cell>
          <cell r="BH1027">
            <v>6.1164043306189289</v>
          </cell>
          <cell r="BI1027">
            <v>6.1164043306189289</v>
          </cell>
          <cell r="BJ1027">
            <v>2.5082310943832917</v>
          </cell>
          <cell r="BK1027">
            <v>0</v>
          </cell>
          <cell r="BL1027">
            <v>0</v>
          </cell>
          <cell r="BM1027">
            <v>0</v>
          </cell>
          <cell r="BN1027">
            <v>0</v>
          </cell>
          <cell r="BO1027">
            <v>0</v>
          </cell>
          <cell r="BP1027">
            <v>0</v>
          </cell>
          <cell r="BQ1027">
            <v>0</v>
          </cell>
          <cell r="BR1027">
            <v>3.9612079427493141</v>
          </cell>
          <cell r="BS1027">
            <v>21.405224773212211</v>
          </cell>
          <cell r="BT1027">
            <v>0</v>
          </cell>
          <cell r="BU1027">
            <v>0</v>
          </cell>
          <cell r="BV1027">
            <v>26.465597406591137</v>
          </cell>
          <cell r="BW1027">
            <v>4.4558745510205799</v>
          </cell>
          <cell r="BX1027">
            <v>0</v>
          </cell>
          <cell r="BY1027">
            <v>4.0601663529670482</v>
          </cell>
          <cell r="BZ1027">
            <v>25.359333388338605</v>
          </cell>
          <cell r="CA1027">
            <v>0</v>
          </cell>
          <cell r="CB1027">
            <v>9.5662669114191594</v>
          </cell>
          <cell r="CC1027">
            <v>23.506101183440869</v>
          </cell>
          <cell r="CD1027">
            <v>15.434341712868251</v>
          </cell>
          <cell r="CE1027">
            <v>25.906219134842914</v>
          </cell>
          <cell r="CF1027">
            <v>7.2530073716130475E-2</v>
          </cell>
          <cell r="CG1027">
            <v>9.6469096526248812</v>
          </cell>
        </row>
        <row r="1028">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cell r="AF1028">
            <v>0</v>
          </cell>
          <cell r="AG1028">
            <v>0</v>
          </cell>
          <cell r="AH1028">
            <v>0</v>
          </cell>
          <cell r="AI1028">
            <v>0</v>
          </cell>
          <cell r="AJ1028">
            <v>0</v>
          </cell>
          <cell r="AK1028">
            <v>0</v>
          </cell>
          <cell r="AL1028">
            <v>0</v>
          </cell>
          <cell r="AM1028">
            <v>0</v>
          </cell>
          <cell r="AN1028">
            <v>0</v>
          </cell>
          <cell r="AO1028">
            <v>0</v>
          </cell>
          <cell r="AP1028">
            <v>0</v>
          </cell>
          <cell r="AQ1028">
            <v>0</v>
          </cell>
          <cell r="AR1028">
            <v>0</v>
          </cell>
          <cell r="AS1028">
            <v>0</v>
          </cell>
          <cell r="AT1028">
            <v>0</v>
          </cell>
          <cell r="AU1028">
            <v>0</v>
          </cell>
          <cell r="AV1028">
            <v>0</v>
          </cell>
          <cell r="AW1028">
            <v>0</v>
          </cell>
          <cell r="AX1028">
            <v>0</v>
          </cell>
          <cell r="AY1028">
            <v>0</v>
          </cell>
          <cell r="AZ1028">
            <v>0</v>
          </cell>
          <cell r="BA1028">
            <v>0</v>
          </cell>
          <cell r="BB1028">
            <v>0</v>
          </cell>
          <cell r="BC1028">
            <v>0</v>
          </cell>
          <cell r="BD1028">
            <v>0</v>
          </cell>
          <cell r="BE1028">
            <v>0</v>
          </cell>
          <cell r="BF1028">
            <v>0</v>
          </cell>
          <cell r="BG1028">
            <v>0</v>
          </cell>
          <cell r="BH1028">
            <v>0</v>
          </cell>
          <cell r="BI1028">
            <v>0</v>
          </cell>
          <cell r="BJ1028">
            <v>0</v>
          </cell>
          <cell r="BK1028">
            <v>0</v>
          </cell>
          <cell r="BL1028">
            <v>0</v>
          </cell>
          <cell r="BM1028">
            <v>0</v>
          </cell>
          <cell r="BN1028">
            <v>0</v>
          </cell>
          <cell r="BO1028">
            <v>0</v>
          </cell>
          <cell r="BP1028">
            <v>0</v>
          </cell>
          <cell r="BQ1028">
            <v>0</v>
          </cell>
          <cell r="BR1028">
            <v>0</v>
          </cell>
          <cell r="BS1028">
            <v>0</v>
          </cell>
          <cell r="BT1028">
            <v>0</v>
          </cell>
          <cell r="BU1028">
            <v>0</v>
          </cell>
          <cell r="BV1028">
            <v>0</v>
          </cell>
          <cell r="BW1028">
            <v>0</v>
          </cell>
          <cell r="BX1028">
            <v>0</v>
          </cell>
          <cell r="BY1028">
            <v>0</v>
          </cell>
          <cell r="BZ1028">
            <v>0</v>
          </cell>
          <cell r="CA1028">
            <v>-0.10379497531211204</v>
          </cell>
          <cell r="CB1028">
            <v>0</v>
          </cell>
          <cell r="CC1028">
            <v>0</v>
          </cell>
          <cell r="CD1028">
            <v>0</v>
          </cell>
          <cell r="CE1028">
            <v>0</v>
          </cell>
          <cell r="CF1028">
            <v>0</v>
          </cell>
          <cell r="CG1028">
            <v>0</v>
          </cell>
        </row>
        <row r="1029">
          <cell r="G1029">
            <v>0</v>
          </cell>
          <cell r="H1029">
            <v>3.9846084011325593</v>
          </cell>
          <cell r="I1029">
            <v>3.7274538105684449</v>
          </cell>
          <cell r="J1029">
            <v>4.3318906848355097</v>
          </cell>
          <cell r="K1029">
            <v>0</v>
          </cell>
          <cell r="L1029">
            <v>2.4023224137475445</v>
          </cell>
          <cell r="M1029">
            <v>19.438001360457804</v>
          </cell>
          <cell r="N1029">
            <v>8.8774848696559872</v>
          </cell>
          <cell r="O1029">
            <v>4.6326304037833124</v>
          </cell>
          <cell r="P1029">
            <v>2.7252940186619874</v>
          </cell>
          <cell r="Q1029">
            <v>15.02787065613383</v>
          </cell>
          <cell r="R1029">
            <v>0</v>
          </cell>
          <cell r="S1029">
            <v>15.203967917870187</v>
          </cell>
          <cell r="T1029">
            <v>2.8835426674076183</v>
          </cell>
          <cell r="U1029">
            <v>3.7801514137140626</v>
          </cell>
          <cell r="V1029">
            <v>0</v>
          </cell>
          <cell r="W1029">
            <v>0</v>
          </cell>
          <cell r="X1029">
            <v>0</v>
          </cell>
          <cell r="Y1029">
            <v>3.757163655547445</v>
          </cell>
          <cell r="Z1029">
            <v>20.712467588550517</v>
          </cell>
          <cell r="AA1029">
            <v>0</v>
          </cell>
          <cell r="AB1029">
            <v>4.1862779665626757</v>
          </cell>
          <cell r="AC1029">
            <v>3.6457049513980548</v>
          </cell>
          <cell r="AD1029">
            <v>3.1168781428258816</v>
          </cell>
          <cell r="AE1029">
            <v>4.3872844700239177</v>
          </cell>
          <cell r="AF1029">
            <v>3.9649654735390731</v>
          </cell>
          <cell r="AG1029">
            <v>6.762282821514237</v>
          </cell>
          <cell r="AH1029">
            <v>2.036364066565802</v>
          </cell>
          <cell r="AI1029">
            <v>7.5398453128990388</v>
          </cell>
          <cell r="AJ1029">
            <v>2.6420061870269085</v>
          </cell>
          <cell r="AK1029">
            <v>3.7913450371682811</v>
          </cell>
          <cell r="AL1029">
            <v>2.2497299456554072</v>
          </cell>
          <cell r="AM1029">
            <v>0.75336809608880961</v>
          </cell>
          <cell r="AN1029">
            <v>0</v>
          </cell>
          <cell r="AO1029">
            <v>1.4637710608251711</v>
          </cell>
          <cell r="AP1029">
            <v>2.0047101963608505</v>
          </cell>
          <cell r="AQ1029">
            <v>0</v>
          </cell>
          <cell r="AR1029">
            <v>2.0047101963608505</v>
          </cell>
          <cell r="AS1029">
            <v>0</v>
          </cell>
          <cell r="AT1029">
            <v>5.5104727180614601</v>
          </cell>
          <cell r="AU1029">
            <v>0</v>
          </cell>
          <cell r="AV1029">
            <v>2.2798103252652098</v>
          </cell>
          <cell r="AW1029">
            <v>5.4049537898265649</v>
          </cell>
          <cell r="AX1029">
            <v>0.41800161278459763</v>
          </cell>
          <cell r="AY1029">
            <v>3.3962422091134377</v>
          </cell>
          <cell r="AZ1029">
            <v>0</v>
          </cell>
          <cell r="BA1029">
            <v>3.0161764470828527</v>
          </cell>
          <cell r="BB1029">
            <v>2.634068963847858</v>
          </cell>
          <cell r="BC1029">
            <v>3.0323734817436834</v>
          </cell>
          <cell r="BD1029">
            <v>7.1996675623927793</v>
          </cell>
          <cell r="BE1029">
            <v>2.2654546949359191</v>
          </cell>
          <cell r="BF1029">
            <v>2.37975112440082</v>
          </cell>
          <cell r="BG1029">
            <v>5.3926184383128453</v>
          </cell>
          <cell r="BH1029">
            <v>5.3926184383128453</v>
          </cell>
          <cell r="BI1029">
            <v>5.3926184383128453</v>
          </cell>
          <cell r="BJ1029">
            <v>2.2114190815361341</v>
          </cell>
          <cell r="BK1029">
            <v>0</v>
          </cell>
          <cell r="BL1029">
            <v>0</v>
          </cell>
          <cell r="BM1029">
            <v>0</v>
          </cell>
          <cell r="BN1029">
            <v>0</v>
          </cell>
          <cell r="BO1029">
            <v>0</v>
          </cell>
          <cell r="BP1029">
            <v>0</v>
          </cell>
          <cell r="BQ1029">
            <v>0</v>
          </cell>
          <cell r="BR1029">
            <v>3.4924576328490793</v>
          </cell>
          <cell r="BS1029">
            <v>18.872233349650788</v>
          </cell>
          <cell r="BT1029">
            <v>0</v>
          </cell>
          <cell r="BU1029">
            <v>0</v>
          </cell>
          <cell r="BV1029">
            <v>25.009208101771854</v>
          </cell>
          <cell r="BW1029">
            <v>3.9285877721251032</v>
          </cell>
          <cell r="BX1029">
            <v>0</v>
          </cell>
          <cell r="BY1029">
            <v>3.5797057804077417</v>
          </cell>
          <cell r="BZ1029">
            <v>22.565989647956609</v>
          </cell>
          <cell r="CA1029">
            <v>0</v>
          </cell>
          <cell r="CB1029">
            <v>13.770984389897132</v>
          </cell>
          <cell r="CC1029">
            <v>20.724502142559238</v>
          </cell>
          <cell r="CD1029">
            <v>13.607915893881408</v>
          </cell>
          <cell r="CE1029">
            <v>22.840601670849683</v>
          </cell>
          <cell r="CF1029">
            <v>6.3947213380874751E-2</v>
          </cell>
          <cell r="CG1029">
            <v>8.5053407285484148</v>
          </cell>
        </row>
        <row r="1030">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cell r="AF1030">
            <v>0</v>
          </cell>
          <cell r="AG1030">
            <v>0</v>
          </cell>
          <cell r="AH1030">
            <v>0</v>
          </cell>
          <cell r="AI1030">
            <v>0</v>
          </cell>
          <cell r="AJ1030">
            <v>0</v>
          </cell>
          <cell r="AK1030">
            <v>0</v>
          </cell>
          <cell r="AL1030">
            <v>0</v>
          </cell>
          <cell r="AM1030">
            <v>0</v>
          </cell>
          <cell r="AN1030">
            <v>0</v>
          </cell>
          <cell r="AO1030">
            <v>0</v>
          </cell>
          <cell r="AP1030">
            <v>0</v>
          </cell>
          <cell r="AQ1030">
            <v>0</v>
          </cell>
          <cell r="AR1030">
            <v>0</v>
          </cell>
          <cell r="AS1030">
            <v>0</v>
          </cell>
          <cell r="AT1030">
            <v>0</v>
          </cell>
          <cell r="AU1030">
            <v>0</v>
          </cell>
          <cell r="AV1030">
            <v>0</v>
          </cell>
          <cell r="AW1030">
            <v>0</v>
          </cell>
          <cell r="AX1030">
            <v>0</v>
          </cell>
          <cell r="AY1030">
            <v>0</v>
          </cell>
          <cell r="AZ1030">
            <v>0</v>
          </cell>
          <cell r="BA1030">
            <v>0</v>
          </cell>
          <cell r="BB1030">
            <v>0</v>
          </cell>
          <cell r="BC1030">
            <v>0</v>
          </cell>
          <cell r="BD1030">
            <v>0</v>
          </cell>
          <cell r="BE1030">
            <v>0</v>
          </cell>
          <cell r="BF1030">
            <v>0</v>
          </cell>
          <cell r="BG1030">
            <v>0</v>
          </cell>
          <cell r="BH1030">
            <v>0</v>
          </cell>
          <cell r="BI1030">
            <v>0</v>
          </cell>
          <cell r="BJ1030">
            <v>0</v>
          </cell>
          <cell r="BK1030">
            <v>0</v>
          </cell>
          <cell r="BL1030">
            <v>0</v>
          </cell>
          <cell r="BM1030">
            <v>0</v>
          </cell>
          <cell r="BN1030">
            <v>0</v>
          </cell>
          <cell r="BO1030">
            <v>0</v>
          </cell>
          <cell r="BP1030">
            <v>0</v>
          </cell>
          <cell r="BQ1030">
            <v>0</v>
          </cell>
          <cell r="BR1030">
            <v>0</v>
          </cell>
          <cell r="BS1030">
            <v>0</v>
          </cell>
          <cell r="BT1030">
            <v>0</v>
          </cell>
          <cell r="BU1030">
            <v>0</v>
          </cell>
          <cell r="BV1030">
            <v>0</v>
          </cell>
          <cell r="BW1030">
            <v>0</v>
          </cell>
          <cell r="BX1030">
            <v>0</v>
          </cell>
          <cell r="BY1030">
            <v>0</v>
          </cell>
          <cell r="BZ1030">
            <v>0</v>
          </cell>
          <cell r="CA1030">
            <v>0</v>
          </cell>
          <cell r="CB1030">
            <v>0</v>
          </cell>
          <cell r="CC1030">
            <v>0</v>
          </cell>
          <cell r="CD1030">
            <v>0</v>
          </cell>
          <cell r="CE1030">
            <v>0</v>
          </cell>
          <cell r="CF1030">
            <v>0</v>
          </cell>
          <cell r="CG1030">
            <v>0</v>
          </cell>
        </row>
        <row r="1031">
          <cell r="G1031">
            <v>-7.0885716316564254E-19</v>
          </cell>
          <cell r="H1031">
            <v>3.1133743526518942</v>
          </cell>
          <cell r="I1031">
            <v>3.0619366245735349</v>
          </cell>
          <cell r="J1031">
            <v>2.8021528104812958</v>
          </cell>
          <cell r="K1031">
            <v>3.847504128051246E-20</v>
          </cell>
          <cell r="L1031">
            <v>4.2990741681123835E-20</v>
          </cell>
          <cell r="M1031">
            <v>6.2909484427553028</v>
          </cell>
          <cell r="N1031">
            <v>4.8757922974191157</v>
          </cell>
          <cell r="O1031">
            <v>2.7553951142235706</v>
          </cell>
          <cell r="P1031">
            <v>2.3016669367638993</v>
          </cell>
          <cell r="Q1031">
            <v>6.3157629994772648</v>
          </cell>
          <cell r="R1031">
            <v>4.0117578484900102E-20</v>
          </cell>
          <cell r="S1031">
            <v>6.4613042294024439</v>
          </cell>
          <cell r="T1031">
            <v>2.6326958627680401</v>
          </cell>
          <cell r="U1031">
            <v>2.7918128854707267</v>
          </cell>
          <cell r="V1031">
            <v>4.4244663131151442E-20</v>
          </cell>
          <cell r="W1031">
            <v>4.4244663131151442E-20</v>
          </cell>
          <cell r="X1031">
            <v>4.4244663131151442E-20</v>
          </cell>
          <cell r="Y1031">
            <v>2.150762089318464</v>
          </cell>
          <cell r="Z1031">
            <v>6.4670690265648609</v>
          </cell>
          <cell r="AA1031">
            <v>4.0629204636496682E-20</v>
          </cell>
          <cell r="AB1031">
            <v>2.5574635103693497</v>
          </cell>
          <cell r="AC1031">
            <v>2.4067626518520111</v>
          </cell>
          <cell r="AD1031">
            <v>2.4471073088092332</v>
          </cell>
          <cell r="AE1031">
            <v>2.4728309984086727</v>
          </cell>
          <cell r="AF1031">
            <v>2.5703898543245298</v>
          </cell>
          <cell r="AG1031">
            <v>2.6175043207179165</v>
          </cell>
          <cell r="AH1031">
            <v>2.3455374958156834</v>
          </cell>
          <cell r="AI1031">
            <v>3.3833915074709187</v>
          </cell>
          <cell r="AJ1031">
            <v>2.0533928220633322</v>
          </cell>
          <cell r="AK1031">
            <v>2.2440996142053597</v>
          </cell>
          <cell r="AL1031">
            <v>1.9699082094378437</v>
          </cell>
          <cell r="AM1031">
            <v>2.4425762513775933</v>
          </cell>
          <cell r="AN1031">
            <v>4.5043180885797516E-20</v>
          </cell>
          <cell r="AO1031">
            <v>0.66242252269101676</v>
          </cell>
          <cell r="AP1031">
            <v>4.1513488068979862E-20</v>
          </cell>
          <cell r="AQ1031">
            <v>4.5603201373516341E-20</v>
          </cell>
          <cell r="AR1031">
            <v>4.1513488068979862E-20</v>
          </cell>
          <cell r="AS1031">
            <v>4.2842687623966865E-20</v>
          </cell>
          <cell r="AT1031">
            <v>4.2649241749367956E-20</v>
          </cell>
          <cell r="AU1031">
            <v>4.0811788320722471E-20</v>
          </cell>
          <cell r="AV1031">
            <v>2.1774122006153802</v>
          </cell>
          <cell r="AW1031">
            <v>2.4051385925437589</v>
          </cell>
          <cell r="AX1031">
            <v>4.3440332971292313E-20</v>
          </cell>
          <cell r="AY1031">
            <v>2.5930478462332527</v>
          </cell>
          <cell r="AZ1031">
            <v>3.9597162914855411E-20</v>
          </cell>
          <cell r="BA1031">
            <v>2.5527032745688545</v>
          </cell>
          <cell r="BB1031">
            <v>2.5056233425262948</v>
          </cell>
          <cell r="BC1031">
            <v>2.5717435975050602</v>
          </cell>
          <cell r="BD1031">
            <v>2.8986704537177332</v>
          </cell>
          <cell r="BE1031">
            <v>2.4998522500563265</v>
          </cell>
          <cell r="BF1031">
            <v>2.3667619180713131</v>
          </cell>
          <cell r="BG1031">
            <v>2.3467871269755474</v>
          </cell>
          <cell r="BH1031">
            <v>2.3467871269755474</v>
          </cell>
          <cell r="BI1031">
            <v>2.3467871269755474</v>
          </cell>
          <cell r="BJ1031">
            <v>2.3130307032616839</v>
          </cell>
          <cell r="BK1031">
            <v>4.0633414639724481E-20</v>
          </cell>
          <cell r="BL1031">
            <v>4.0633414639724481E-20</v>
          </cell>
          <cell r="BM1031">
            <v>4.2603921583054652E-20</v>
          </cell>
          <cell r="BN1031">
            <v>4.1079757926411255E-20</v>
          </cell>
          <cell r="BO1031">
            <v>4.4360223650836024E-20</v>
          </cell>
          <cell r="BP1031">
            <v>4.0720972741506184E-20</v>
          </cell>
          <cell r="BQ1031">
            <v>4.1649253310212781E-20</v>
          </cell>
          <cell r="BR1031">
            <v>2.3405435560447958</v>
          </cell>
          <cell r="BS1031">
            <v>5.0679697442467875</v>
          </cell>
          <cell r="BT1031">
            <v>4.0538375730218954E-20</v>
          </cell>
          <cell r="BU1031">
            <v>4.0538375730218954E-20</v>
          </cell>
          <cell r="BV1031">
            <v>6.631074196360319</v>
          </cell>
          <cell r="BW1031">
            <v>2.6839739832700422</v>
          </cell>
          <cell r="BX1031">
            <v>4.2603921583054652E-20</v>
          </cell>
          <cell r="BY1031">
            <v>2.7357242176748318</v>
          </cell>
          <cell r="BZ1031">
            <v>5.4363893829368042</v>
          </cell>
          <cell r="CA1031">
            <v>2.956837627479278</v>
          </cell>
          <cell r="CB1031">
            <v>4.7458832225438741</v>
          </cell>
          <cell r="CC1031">
            <v>5.4935667015639229</v>
          </cell>
          <cell r="CD1031">
            <v>3.8105976094897209</v>
          </cell>
          <cell r="CE1031">
            <v>7.3956890037341871</v>
          </cell>
          <cell r="CF1031">
            <v>4.3812731744908664E-20</v>
          </cell>
          <cell r="CG1031">
            <v>3.9647282949196261</v>
          </cell>
        </row>
        <row r="1032">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cell r="AF1032">
            <v>0</v>
          </cell>
          <cell r="AG1032">
            <v>0</v>
          </cell>
          <cell r="AH1032">
            <v>0</v>
          </cell>
          <cell r="AI1032">
            <v>0</v>
          </cell>
          <cell r="AJ1032">
            <v>0</v>
          </cell>
          <cell r="AK1032">
            <v>0</v>
          </cell>
          <cell r="AL1032">
            <v>0</v>
          </cell>
          <cell r="AM1032">
            <v>0</v>
          </cell>
          <cell r="AN1032">
            <v>0</v>
          </cell>
          <cell r="AO1032">
            <v>0</v>
          </cell>
          <cell r="AP1032">
            <v>0</v>
          </cell>
          <cell r="AQ1032">
            <v>0</v>
          </cell>
          <cell r="AR1032">
            <v>0</v>
          </cell>
          <cell r="AS1032">
            <v>0</v>
          </cell>
          <cell r="AT1032">
            <v>0</v>
          </cell>
          <cell r="AU1032">
            <v>0</v>
          </cell>
          <cell r="AV1032">
            <v>0</v>
          </cell>
          <cell r="AW1032">
            <v>0</v>
          </cell>
          <cell r="AX1032">
            <v>0</v>
          </cell>
          <cell r="AY1032">
            <v>0</v>
          </cell>
          <cell r="AZ1032">
            <v>0</v>
          </cell>
          <cell r="BA1032">
            <v>0</v>
          </cell>
          <cell r="BB1032">
            <v>0</v>
          </cell>
          <cell r="BC1032">
            <v>0</v>
          </cell>
          <cell r="BD1032">
            <v>0</v>
          </cell>
          <cell r="BE1032">
            <v>0</v>
          </cell>
          <cell r="BF1032">
            <v>0</v>
          </cell>
          <cell r="BG1032">
            <v>0</v>
          </cell>
          <cell r="BH1032">
            <v>0</v>
          </cell>
          <cell r="BI1032">
            <v>0</v>
          </cell>
          <cell r="BJ1032">
            <v>0</v>
          </cell>
          <cell r="BK1032">
            <v>0</v>
          </cell>
          <cell r="BL1032">
            <v>0</v>
          </cell>
          <cell r="BM1032">
            <v>0</v>
          </cell>
          <cell r="BN1032">
            <v>0</v>
          </cell>
          <cell r="BO1032">
            <v>0</v>
          </cell>
          <cell r="BP1032">
            <v>0</v>
          </cell>
          <cell r="BQ1032">
            <v>0</v>
          </cell>
          <cell r="BR1032">
            <v>0</v>
          </cell>
          <cell r="BS1032">
            <v>0</v>
          </cell>
          <cell r="BT1032">
            <v>0</v>
          </cell>
          <cell r="BU1032">
            <v>0</v>
          </cell>
          <cell r="BV1032">
            <v>0</v>
          </cell>
          <cell r="BW1032">
            <v>0</v>
          </cell>
          <cell r="BX1032">
            <v>0</v>
          </cell>
          <cell r="BY1032">
            <v>0</v>
          </cell>
          <cell r="BZ1032">
            <v>0</v>
          </cell>
          <cell r="CA1032">
            <v>0</v>
          </cell>
          <cell r="CB1032">
            <v>0</v>
          </cell>
          <cell r="CC1032">
            <v>0</v>
          </cell>
          <cell r="CD1032">
            <v>0</v>
          </cell>
          <cell r="CE1032">
            <v>0</v>
          </cell>
          <cell r="CF1032">
            <v>0</v>
          </cell>
          <cell r="CG1032">
            <v>0</v>
          </cell>
        </row>
        <row r="1061">
          <cell r="G1061">
            <v>314.16923712191652</v>
          </cell>
          <cell r="H1061">
            <v>145.74851672370875</v>
          </cell>
          <cell r="I1061">
            <v>119.44109311203044</v>
          </cell>
          <cell r="J1061">
            <v>86.930887092832549</v>
          </cell>
          <cell r="K1061">
            <v>116.07075122325169</v>
          </cell>
          <cell r="L1061">
            <v>65.104064891886551</v>
          </cell>
          <cell r="M1061">
            <v>181.94218874368954</v>
          </cell>
          <cell r="N1061">
            <v>181.64402704510752</v>
          </cell>
          <cell r="O1061">
            <v>135.14350661008055</v>
          </cell>
          <cell r="P1061">
            <v>138.75114047084625</v>
          </cell>
          <cell r="Q1061">
            <v>169.04559098054844</v>
          </cell>
          <cell r="R1061">
            <v>70.84285446988514</v>
          </cell>
          <cell r="S1061">
            <v>164.74363058987137</v>
          </cell>
          <cell r="T1061">
            <v>123.96724265393064</v>
          </cell>
          <cell r="U1061">
            <v>170.32933891290347</v>
          </cell>
          <cell r="V1061">
            <v>65.01467642841537</v>
          </cell>
          <cell r="W1061">
            <v>65.01467642841537</v>
          </cell>
          <cell r="X1061">
            <v>65.01467642841537</v>
          </cell>
          <cell r="Y1061">
            <v>119.0603497148403</v>
          </cell>
          <cell r="Z1061">
            <v>182.35713948910768</v>
          </cell>
          <cell r="AA1061">
            <v>46.294832377947635</v>
          </cell>
          <cell r="AB1061">
            <v>123.64149642823827</v>
          </cell>
          <cell r="AC1061">
            <v>140.95268701308123</v>
          </cell>
          <cell r="AD1061">
            <v>137.76138486522902</v>
          </cell>
          <cell r="AE1061">
            <v>91.245503601329219</v>
          </cell>
          <cell r="AF1061">
            <v>139.63039098623068</v>
          </cell>
          <cell r="AG1061">
            <v>152.12597146373088</v>
          </cell>
          <cell r="AH1061">
            <v>152.77165413066081</v>
          </cell>
          <cell r="AI1061">
            <v>96.918786230560684</v>
          </cell>
          <cell r="AJ1061">
            <v>77.793946218289079</v>
          </cell>
          <cell r="AK1061">
            <v>126.24323054283694</v>
          </cell>
          <cell r="AL1061">
            <v>97.90135759666758</v>
          </cell>
          <cell r="AM1061">
            <v>146.72335760088879</v>
          </cell>
          <cell r="AN1061">
            <v>81.879265561759951</v>
          </cell>
          <cell r="AO1061">
            <v>144.05265094573843</v>
          </cell>
          <cell r="AP1061">
            <v>89.69050009976273</v>
          </cell>
          <cell r="AQ1061">
            <v>46.678458918606573</v>
          </cell>
          <cell r="AR1061">
            <v>89.69050009976273</v>
          </cell>
          <cell r="AS1061">
            <v>68.034044667679765</v>
          </cell>
          <cell r="AT1061">
            <v>109.63534437978564</v>
          </cell>
          <cell r="AU1061">
            <v>96.827366632506639</v>
          </cell>
          <cell r="AV1061">
            <v>164.18587935353673</v>
          </cell>
          <cell r="AW1061">
            <v>112.11899992466897</v>
          </cell>
          <cell r="AX1061">
            <v>101.81534644560205</v>
          </cell>
          <cell r="AY1061">
            <v>136.43348353633058</v>
          </cell>
          <cell r="AZ1061">
            <v>96.171253207860701</v>
          </cell>
          <cell r="BA1061">
            <v>140.05385709052248</v>
          </cell>
          <cell r="BB1061">
            <v>125.32097596577572</v>
          </cell>
          <cell r="BC1061">
            <v>127.4789486201952</v>
          </cell>
          <cell r="BD1061">
            <v>144.54453338409732</v>
          </cell>
          <cell r="BE1061">
            <v>168.66277195909518</v>
          </cell>
          <cell r="BF1061">
            <v>162.49295342894325</v>
          </cell>
          <cell r="BG1061">
            <v>180.12301441447022</v>
          </cell>
          <cell r="BH1061">
            <v>180.12301441447022</v>
          </cell>
          <cell r="BI1061">
            <v>180.12301441447022</v>
          </cell>
          <cell r="BJ1061">
            <v>141.12836844730825</v>
          </cell>
          <cell r="BK1061">
            <v>107.37835716458889</v>
          </cell>
          <cell r="BL1061">
            <v>107.37835716458889</v>
          </cell>
          <cell r="BM1061">
            <v>114.06608800745778</v>
          </cell>
          <cell r="BN1061">
            <v>195.43838229217513</v>
          </cell>
          <cell r="BO1061">
            <v>290.45072372343373</v>
          </cell>
          <cell r="BP1061">
            <v>103.79048647445046</v>
          </cell>
          <cell r="BQ1061">
            <v>84.629745174671527</v>
          </cell>
          <cell r="BR1061">
            <v>121.56957143348792</v>
          </cell>
          <cell r="BS1061">
            <v>194.81616421510407</v>
          </cell>
          <cell r="BT1061">
            <v>95.283169589708578</v>
          </cell>
          <cell r="BU1061">
            <v>95.283169589708578</v>
          </cell>
          <cell r="BV1061">
            <v>186.69666437949721</v>
          </cell>
          <cell r="BW1061">
            <v>156.32645845580683</v>
          </cell>
          <cell r="BX1061">
            <v>114.06608800745778</v>
          </cell>
          <cell r="BY1061">
            <v>156.94966395013222</v>
          </cell>
          <cell r="BZ1061">
            <v>213.44080763895181</v>
          </cell>
          <cell r="CA1061">
            <v>161.13033593624377</v>
          </cell>
          <cell r="CB1061">
            <v>211.9245388542295</v>
          </cell>
          <cell r="CC1061">
            <v>155.49470113686178</v>
          </cell>
          <cell r="CD1061">
            <v>178.24342373290662</v>
          </cell>
          <cell r="CE1061">
            <v>157.29169568478139</v>
          </cell>
          <cell r="CF1061">
            <v>67.770077923306275</v>
          </cell>
          <cell r="CG1061">
            <v>134.23548158167031</v>
          </cell>
        </row>
        <row r="1062">
          <cell r="G1062">
            <v>30.712338045515086</v>
          </cell>
          <cell r="H1062">
            <v>65.815929756233444</v>
          </cell>
          <cell r="I1062">
            <v>75.64971261073832</v>
          </cell>
          <cell r="J1062">
            <v>42.004196666135734</v>
          </cell>
          <cell r="K1062">
            <v>80.447322104066643</v>
          </cell>
          <cell r="L1062">
            <v>98.938455441468761</v>
          </cell>
          <cell r="M1062">
            <v>37.890715224118132</v>
          </cell>
          <cell r="N1062">
            <v>75.932872602194067</v>
          </cell>
          <cell r="O1062">
            <v>79.183258656858939</v>
          </cell>
          <cell r="P1062">
            <v>77.740642907379765</v>
          </cell>
          <cell r="Q1062">
            <v>33.864957825358211</v>
          </cell>
          <cell r="R1062">
            <v>94.475428945883351</v>
          </cell>
          <cell r="S1062">
            <v>39.270403024833215</v>
          </cell>
          <cell r="T1062">
            <v>91.409091698814706</v>
          </cell>
          <cell r="U1062">
            <v>102.22960217059793</v>
          </cell>
          <cell r="V1062">
            <v>73.92838800318988</v>
          </cell>
          <cell r="W1062">
            <v>73.92838800318988</v>
          </cell>
          <cell r="X1062">
            <v>73.92838800318988</v>
          </cell>
          <cell r="Y1062">
            <v>98.072290841935484</v>
          </cell>
          <cell r="Z1062">
            <v>23.635142781362045</v>
          </cell>
          <cell r="AA1062">
            <v>73.773866027833066</v>
          </cell>
          <cell r="AB1062">
            <v>81.053713777291406</v>
          </cell>
          <cell r="AC1062">
            <v>83.590776787698417</v>
          </cell>
          <cell r="AD1062">
            <v>83.838589604139102</v>
          </cell>
          <cell r="AE1062">
            <v>67.786216323048691</v>
          </cell>
          <cell r="AF1062">
            <v>65.87019578941063</v>
          </cell>
          <cell r="AG1062">
            <v>83.750478594407269</v>
          </cell>
          <cell r="AH1062">
            <v>108.63207342839092</v>
          </cell>
          <cell r="AI1062">
            <v>68.979079812016224</v>
          </cell>
          <cell r="AJ1062">
            <v>59.241198170598054</v>
          </cell>
          <cell r="AK1062">
            <v>74.436123867898345</v>
          </cell>
          <cell r="AL1062">
            <v>64.609053722741109</v>
          </cell>
          <cell r="AM1062">
            <v>82.366301203639011</v>
          </cell>
          <cell r="AN1062">
            <v>100.06990067505001</v>
          </cell>
          <cell r="AO1062">
            <v>132.77476018481352</v>
          </cell>
          <cell r="AP1062">
            <v>115.62176745188194</v>
          </cell>
          <cell r="AQ1062">
            <v>43.525995206978216</v>
          </cell>
          <cell r="AR1062">
            <v>115.62176745188194</v>
          </cell>
          <cell r="AS1062">
            <v>90.2961316613885</v>
          </cell>
          <cell r="AT1062">
            <v>87.110896006219704</v>
          </cell>
          <cell r="AU1062">
            <v>85.620923382856262</v>
          </cell>
          <cell r="AV1062">
            <v>90.166601447012681</v>
          </cell>
          <cell r="AW1062">
            <v>71.690313332637515</v>
          </cell>
          <cell r="AX1062">
            <v>98.437972736927904</v>
          </cell>
          <cell r="AY1062">
            <v>83.172613523477565</v>
          </cell>
          <cell r="AZ1062">
            <v>98.568481872895205</v>
          </cell>
          <cell r="BA1062">
            <v>90.856338583571016</v>
          </cell>
          <cell r="BB1062">
            <v>71.700172384684478</v>
          </cell>
          <cell r="BC1062">
            <v>82.282164769876573</v>
          </cell>
          <cell r="BD1062">
            <v>86.349270142640336</v>
          </cell>
          <cell r="BE1062">
            <v>91.608476886612749</v>
          </cell>
          <cell r="BF1062">
            <v>75.947623118639839</v>
          </cell>
          <cell r="BG1062">
            <v>67.311498048447262</v>
          </cell>
          <cell r="BH1062">
            <v>67.311498048447262</v>
          </cell>
          <cell r="BI1062">
            <v>67.311498048447262</v>
          </cell>
          <cell r="BJ1062">
            <v>70.435990929222172</v>
          </cell>
          <cell r="BK1062">
            <v>101.38102629870831</v>
          </cell>
          <cell r="BL1062">
            <v>101.38102629870831</v>
          </cell>
          <cell r="BM1062">
            <v>95.689586887537743</v>
          </cell>
          <cell r="BN1062">
            <v>86.482200886279998</v>
          </cell>
          <cell r="BO1062">
            <v>58.941950290307055</v>
          </cell>
          <cell r="BP1062">
            <v>98.120770576481945</v>
          </cell>
          <cell r="BQ1062">
            <v>115.47139809853753</v>
          </cell>
          <cell r="BR1062">
            <v>66.681618491964173</v>
          </cell>
          <cell r="BS1062">
            <v>70.468590904313075</v>
          </cell>
          <cell r="BT1062">
            <v>97.937663531335147</v>
          </cell>
          <cell r="BU1062">
            <v>97.937663531335147</v>
          </cell>
          <cell r="BV1062">
            <v>39.750084339327032</v>
          </cell>
          <cell r="BW1062">
            <v>78.061541249705527</v>
          </cell>
          <cell r="BX1062">
            <v>95.689586887537743</v>
          </cell>
          <cell r="BY1062">
            <v>90.375767580689029</v>
          </cell>
          <cell r="BZ1062">
            <v>43.217546123354438</v>
          </cell>
          <cell r="CA1062">
            <v>86.594296856297092</v>
          </cell>
          <cell r="CB1062">
            <v>53.785842417860579</v>
          </cell>
          <cell r="CC1062">
            <v>42.574177412450275</v>
          </cell>
          <cell r="CD1062">
            <v>46.811233731328819</v>
          </cell>
          <cell r="CE1062">
            <v>28.099254217040798</v>
          </cell>
          <cell r="CF1062">
            <v>104.73440632425353</v>
          </cell>
          <cell r="CG1062">
            <v>114.65766302702056</v>
          </cell>
        </row>
        <row r="1063">
          <cell r="G1063">
            <v>1.8416214615510629</v>
          </cell>
          <cell r="H1063">
            <v>81.786470045730056</v>
          </cell>
          <cell r="I1063">
            <v>103.05993755053716</v>
          </cell>
          <cell r="J1063">
            <v>84.310155004915188</v>
          </cell>
          <cell r="K1063">
            <v>28.814510762871549</v>
          </cell>
          <cell r="L1063">
            <v>44.694539860688309</v>
          </cell>
          <cell r="M1063">
            <v>155.75226380124323</v>
          </cell>
          <cell r="N1063">
            <v>124.28768374856752</v>
          </cell>
          <cell r="O1063">
            <v>95.566691034362393</v>
          </cell>
          <cell r="P1063">
            <v>62.284754642998472</v>
          </cell>
          <cell r="Q1063">
            <v>168.55390158985321</v>
          </cell>
          <cell r="R1063">
            <v>43.913669185507437</v>
          </cell>
          <cell r="S1063">
            <v>174.52604800429273</v>
          </cell>
          <cell r="T1063">
            <v>77.423117572583209</v>
          </cell>
          <cell r="U1063">
            <v>86.983658412936848</v>
          </cell>
          <cell r="V1063">
            <v>35.640601426812154</v>
          </cell>
          <cell r="W1063">
            <v>35.640601426812154</v>
          </cell>
          <cell r="X1063">
            <v>35.640601426812154</v>
          </cell>
          <cell r="Y1063">
            <v>79.208399844720304</v>
          </cell>
          <cell r="Z1063">
            <v>150.78924777765209</v>
          </cell>
          <cell r="AA1063">
            <v>36.927751967316674</v>
          </cell>
          <cell r="AB1063">
            <v>81.731788382185826</v>
          </cell>
          <cell r="AC1063">
            <v>75.083723573263285</v>
          </cell>
          <cell r="AD1063">
            <v>79.076217467600287</v>
          </cell>
          <cell r="AE1063">
            <v>78.390643989854937</v>
          </cell>
          <cell r="AF1063">
            <v>87.552921430054823</v>
          </cell>
          <cell r="AG1063">
            <v>89.695145833628416</v>
          </cell>
          <cell r="AH1063">
            <v>69.028960192342723</v>
          </cell>
          <cell r="AI1063">
            <v>104.83947133793056</v>
          </cell>
          <cell r="AJ1063">
            <v>63.432522647236475</v>
          </cell>
          <cell r="AK1063">
            <v>76.155724835484236</v>
          </cell>
          <cell r="AL1063">
            <v>74.595841832745151</v>
          </cell>
          <cell r="AM1063">
            <v>79.121872674515657</v>
          </cell>
          <cell r="AN1063">
            <v>32.832777576992669</v>
          </cell>
          <cell r="AO1063">
            <v>84.859183047581524</v>
          </cell>
          <cell r="AP1063">
            <v>57.734044533253659</v>
          </cell>
          <cell r="AQ1063">
            <v>62.413095334323977</v>
          </cell>
          <cell r="AR1063">
            <v>57.734044533253659</v>
          </cell>
          <cell r="AS1063">
            <v>57.297841813364428</v>
          </cell>
          <cell r="AT1063">
            <v>34.357561954203014</v>
          </cell>
          <cell r="AU1063">
            <v>52.608155149164958</v>
          </cell>
          <cell r="AV1063">
            <v>63.064864447692798</v>
          </cell>
          <cell r="AW1063">
            <v>74.745753583084237</v>
          </cell>
          <cell r="AX1063">
            <v>48.117424287931065</v>
          </cell>
          <cell r="AY1063">
            <v>81.33110778225587</v>
          </cell>
          <cell r="AZ1063">
            <v>34.999166696282828</v>
          </cell>
          <cell r="BA1063">
            <v>78.268306901280482</v>
          </cell>
          <cell r="BB1063">
            <v>76.58832052814013</v>
          </cell>
          <cell r="BC1063">
            <v>81.538892403337215</v>
          </cell>
          <cell r="BD1063">
            <v>85.372017772954678</v>
          </cell>
          <cell r="BE1063">
            <v>82.046386787141628</v>
          </cell>
          <cell r="BF1063">
            <v>52.227038410532671</v>
          </cell>
          <cell r="BG1063">
            <v>88.880189512899761</v>
          </cell>
          <cell r="BH1063">
            <v>88.880189512899761</v>
          </cell>
          <cell r="BI1063">
            <v>88.880189512899761</v>
          </cell>
          <cell r="BJ1063">
            <v>79.626007291983015</v>
          </cell>
          <cell r="BK1063">
            <v>43.307953998364759</v>
          </cell>
          <cell r="BL1063">
            <v>43.307953998364759</v>
          </cell>
          <cell r="BM1063">
            <v>34.13322579671447</v>
          </cell>
          <cell r="BN1063">
            <v>25.503085944734035</v>
          </cell>
          <cell r="BO1063">
            <v>6.4888867608654106</v>
          </cell>
          <cell r="BP1063">
            <v>37.093417242385165</v>
          </cell>
          <cell r="BQ1063">
            <v>48.201624715458003</v>
          </cell>
          <cell r="BR1063">
            <v>98.740749179301034</v>
          </cell>
          <cell r="BS1063">
            <v>123.69435617450598</v>
          </cell>
          <cell r="BT1063">
            <v>39.210981877910093</v>
          </cell>
          <cell r="BU1063">
            <v>39.210981877910093</v>
          </cell>
          <cell r="BV1063">
            <v>163.04445384647244</v>
          </cell>
          <cell r="BW1063">
            <v>86.041828758072867</v>
          </cell>
          <cell r="BX1063">
            <v>34.13322579671447</v>
          </cell>
          <cell r="BY1063">
            <v>80.134853442514711</v>
          </cell>
          <cell r="BZ1063">
            <v>137.02639836041828</v>
          </cell>
          <cell r="CA1063">
            <v>88.800308101953902</v>
          </cell>
          <cell r="CB1063">
            <v>79.805171675258478</v>
          </cell>
          <cell r="CC1063">
            <v>155.63698132087055</v>
          </cell>
          <cell r="CD1063">
            <v>118.8931764674782</v>
          </cell>
          <cell r="CE1063">
            <v>233.80913672388766</v>
          </cell>
          <cell r="CF1063">
            <v>89.343254155166051</v>
          </cell>
          <cell r="CG1063">
            <v>156.23338182079121</v>
          </cell>
        </row>
        <row r="1064">
          <cell r="G1064">
            <v>0.76840034280386815</v>
          </cell>
          <cell r="H1064">
            <v>4.3060952562247372E-11</v>
          </cell>
          <cell r="I1064">
            <v>6.2325605478206343E-11</v>
          </cell>
          <cell r="J1064">
            <v>6.936125078234947E-11</v>
          </cell>
          <cell r="K1064">
            <v>44.478365426114713</v>
          </cell>
          <cell r="L1064">
            <v>53.664958950084888</v>
          </cell>
          <cell r="M1064">
            <v>1.6512218165811958E-10</v>
          </cell>
          <cell r="N1064">
            <v>9.5897808907797197E-11</v>
          </cell>
          <cell r="O1064">
            <v>6.836482145767369E-11</v>
          </cell>
          <cell r="P1064">
            <v>2.61152094429793E-11</v>
          </cell>
          <cell r="Q1064">
            <v>1.6773103254240678E-10</v>
          </cell>
          <cell r="R1064">
            <v>59.818477585517329</v>
          </cell>
          <cell r="S1064">
            <v>1.7631178057310966E-10</v>
          </cell>
          <cell r="T1064">
            <v>3.8627658778366932E-11</v>
          </cell>
          <cell r="U1064">
            <v>4.8796246788840733E-11</v>
          </cell>
          <cell r="V1064">
            <v>39.243644060014482</v>
          </cell>
          <cell r="W1064">
            <v>39.243644060014482</v>
          </cell>
          <cell r="X1064">
            <v>39.243644060014482</v>
          </cell>
          <cell r="Y1064">
            <v>4.5122936021511675E-11</v>
          </cell>
          <cell r="Z1064">
            <v>1.6344596153445709E-10</v>
          </cell>
          <cell r="AA1064">
            <v>58.662655745326568</v>
          </cell>
          <cell r="AB1064">
            <v>5.3195448695129891E-11</v>
          </cell>
          <cell r="AC1064">
            <v>4.477109677637959E-11</v>
          </cell>
          <cell r="AD1064">
            <v>5.4573519582719416E-11</v>
          </cell>
          <cell r="AE1064">
            <v>6.4101622631641355E-11</v>
          </cell>
          <cell r="AF1064">
            <v>6.4105719384255861E-11</v>
          </cell>
          <cell r="AG1064">
            <v>5.82709518869746E-11</v>
          </cell>
          <cell r="AH1064">
            <v>3.5142636346765497E-11</v>
          </cell>
          <cell r="AI1064">
            <v>9.0745215504040962E-11</v>
          </cell>
          <cell r="AJ1064">
            <v>5.0059778375988938E-11</v>
          </cell>
          <cell r="AK1064">
            <v>3.567429028581151E-11</v>
          </cell>
          <cell r="AL1064">
            <v>4.4637470582051364E-11</v>
          </cell>
          <cell r="AM1064">
            <v>5.1830982706276613E-11</v>
          </cell>
          <cell r="AN1064">
            <v>50.856335316398777</v>
          </cell>
          <cell r="AO1064">
            <v>1.4772266509657738E-11</v>
          </cell>
          <cell r="AP1064">
            <v>51.671591390891358</v>
          </cell>
          <cell r="AQ1064">
            <v>61.239891969004589</v>
          </cell>
          <cell r="AR1064">
            <v>51.671591390891358</v>
          </cell>
          <cell r="AS1064">
            <v>47.506335940126135</v>
          </cell>
          <cell r="AT1064">
            <v>42.47177379288091</v>
          </cell>
          <cell r="AU1064">
            <v>48.20476360255681</v>
          </cell>
          <cell r="AV1064">
            <v>3.5209005826345161E-11</v>
          </cell>
          <cell r="AW1064">
            <v>6.3439982651362151E-11</v>
          </cell>
          <cell r="AX1064">
            <v>30.360980194282778</v>
          </cell>
          <cell r="AY1064">
            <v>5.387293058585997E-11</v>
          </cell>
          <cell r="AZ1064">
            <v>34.714695704033026</v>
          </cell>
          <cell r="BA1064">
            <v>5.0132906783327894E-11</v>
          </cell>
          <cell r="BB1064">
            <v>5.2898519204868363E-11</v>
          </cell>
          <cell r="BC1064">
            <v>5.3623224837780562E-11</v>
          </cell>
          <cell r="BD1064">
            <v>5.7818047155611819E-11</v>
          </cell>
          <cell r="BE1064">
            <v>4.5169261887259959E-11</v>
          </cell>
          <cell r="BF1064">
            <v>2.4713754133997837E-11</v>
          </cell>
          <cell r="BG1064">
            <v>4.9098732963981276E-11</v>
          </cell>
          <cell r="BH1064">
            <v>4.9098732963981276E-11</v>
          </cell>
          <cell r="BI1064">
            <v>4.9098732963981276E-11</v>
          </cell>
          <cell r="BJ1064">
            <v>5.2621973424866688E-11</v>
          </cell>
          <cell r="BK1064">
            <v>43.617824188753488</v>
          </cell>
          <cell r="BL1064">
            <v>43.617824188753488</v>
          </cell>
          <cell r="BM1064">
            <v>39.149171817174562</v>
          </cell>
          <cell r="BN1064">
            <v>25.644730282874381</v>
          </cell>
          <cell r="BO1064">
            <v>3.9435300377375819</v>
          </cell>
          <cell r="BP1064">
            <v>37.5435288452476</v>
          </cell>
          <cell r="BQ1064">
            <v>40.049473208999544</v>
          </cell>
          <cell r="BR1064">
            <v>6.0243060181672915E-11</v>
          </cell>
          <cell r="BS1064">
            <v>1.2971694802245556E-10</v>
          </cell>
          <cell r="BT1064">
            <v>35.029901973837426</v>
          </cell>
          <cell r="BU1064">
            <v>35.029901973837426</v>
          </cell>
          <cell r="BV1064">
            <v>1.7166679765206631E-10</v>
          </cell>
          <cell r="BW1064">
            <v>6.0906315007760142E-11</v>
          </cell>
          <cell r="BX1064">
            <v>39.149171817174562</v>
          </cell>
          <cell r="BY1064">
            <v>5.8767295648872981E-11</v>
          </cell>
          <cell r="BZ1064">
            <v>1.3945346847659531E-10</v>
          </cell>
          <cell r="CA1064">
            <v>6.0448127082968212E-11</v>
          </cell>
          <cell r="CB1064">
            <v>4.3483984849715947E-11</v>
          </cell>
          <cell r="CC1064">
            <v>1.5427288019767097E-10</v>
          </cell>
          <cell r="CD1064">
            <v>1.0822130395936938E-10</v>
          </cell>
          <cell r="CE1064">
            <v>2.1319877724776436E-10</v>
          </cell>
          <cell r="CF1064">
            <v>87.212391118921957</v>
          </cell>
          <cell r="CG1064">
            <v>9.7962178857351257E-11</v>
          </cell>
        </row>
        <row r="1065">
          <cell r="G1065">
            <v>1.4264968880792866E-17</v>
          </cell>
          <cell r="H1065">
            <v>7.055074594155011E-20</v>
          </cell>
          <cell r="I1065">
            <v>5.9380211167471339E-20</v>
          </cell>
          <cell r="J1065">
            <v>6.8421927136995696E-20</v>
          </cell>
          <cell r="K1065">
            <v>1.3241983064640388E-19</v>
          </cell>
          <cell r="L1065">
            <v>4.6803272634427023E-20</v>
          </cell>
          <cell r="M1065">
            <v>50.990293114059611</v>
          </cell>
          <cell r="N1065">
            <v>2.3017180863430724E-19</v>
          </cell>
          <cell r="O1065">
            <v>1.3185150519298586E-19</v>
          </cell>
          <cell r="P1065">
            <v>3.036989141702664E-20</v>
          </cell>
          <cell r="Q1065">
            <v>68.863335919254382</v>
          </cell>
          <cell r="R1065">
            <v>8.2407190745616151E-20</v>
          </cell>
          <cell r="S1065">
            <v>61.373043406000008</v>
          </cell>
          <cell r="T1065">
            <v>6.2515799875984686E-20</v>
          </cell>
          <cell r="U1065">
            <v>6.1999140372877376E-20</v>
          </cell>
          <cell r="V1065">
            <v>3.2632880873681152E-20</v>
          </cell>
          <cell r="W1065">
            <v>3.2632880873681152E-20</v>
          </cell>
          <cell r="X1065">
            <v>3.2632880873681152E-20</v>
          </cell>
          <cell r="Y1065">
            <v>1.1934834521778896E-19</v>
          </cell>
          <cell r="Z1065">
            <v>67.323637511133839</v>
          </cell>
          <cell r="AA1065">
            <v>7.0193178808123147E-20</v>
          </cell>
          <cell r="AB1065">
            <v>1.016097022777712E-19</v>
          </cell>
          <cell r="AC1065">
            <v>1.0148668811036473E-19</v>
          </cell>
          <cell r="AD1065">
            <v>1.2990296078126682E-19</v>
          </cell>
          <cell r="AE1065">
            <v>1.2318123781060828E-19</v>
          </cell>
          <cell r="AF1065">
            <v>1.2405172828055892E-19</v>
          </cell>
          <cell r="AG1065">
            <v>1.5344787242287151E-19</v>
          </cell>
          <cell r="AH1065">
            <v>1.8470577236086385E-20</v>
          </cell>
          <cell r="AI1065">
            <v>1.2155849975885911E-19</v>
          </cell>
          <cell r="AJ1065">
            <v>1.1158851691150413E-19</v>
          </cell>
          <cell r="AK1065">
            <v>5.158367968921724E-20</v>
          </cell>
          <cell r="AL1065">
            <v>1.4988803167069252E-19</v>
          </cell>
          <cell r="AM1065">
            <v>1.018249770707326E-19</v>
          </cell>
          <cell r="AN1065">
            <v>2.7604379166019202E-20</v>
          </cell>
          <cell r="AO1065">
            <v>3.757262719819281E-20</v>
          </cell>
          <cell r="AP1065">
            <v>6.1573606537700364E-20</v>
          </cell>
          <cell r="AQ1065">
            <v>7.9159616726084497E-21</v>
          </cell>
          <cell r="AR1065">
            <v>6.1573606537700364E-20</v>
          </cell>
          <cell r="AS1065">
            <v>6.0767106173159916E-20</v>
          </cell>
          <cell r="AT1065">
            <v>6.017563624426333E-20</v>
          </cell>
          <cell r="AU1065">
            <v>6.7725449865650056E-20</v>
          </cell>
          <cell r="AV1065">
            <v>5.222450112490121E-20</v>
          </cell>
          <cell r="AW1065">
            <v>7.6566068029930746E-20</v>
          </cell>
          <cell r="AX1065">
            <v>2.9268760851029182E-20</v>
          </cell>
          <cell r="AY1065">
            <v>8.2091454382606122E-20</v>
          </cell>
          <cell r="AZ1065">
            <v>9.0616336183876783E-20</v>
          </cell>
          <cell r="BA1065">
            <v>8.524881801270638E-20</v>
          </cell>
          <cell r="BB1065">
            <v>1.1041751666407681E-19</v>
          </cell>
          <cell r="BC1065">
            <v>1.1177067250554833E-19</v>
          </cell>
          <cell r="BD1065">
            <v>1.1415928673005898E-19</v>
          </cell>
          <cell r="BE1065">
            <v>1.9847673527060874E-19</v>
          </cell>
          <cell r="BF1065">
            <v>4.588701809079009E-20</v>
          </cell>
          <cell r="BG1065">
            <v>6.8909461226937651E-20</v>
          </cell>
          <cell r="BH1065">
            <v>6.8909461226937651E-20</v>
          </cell>
          <cell r="BI1065">
            <v>6.8909461226937651E-20</v>
          </cell>
          <cell r="BJ1065">
            <v>9.2068723453722882E-20</v>
          </cell>
          <cell r="BK1065">
            <v>7.104068167725531E-20</v>
          </cell>
          <cell r="BL1065">
            <v>7.104068167725531E-20</v>
          </cell>
          <cell r="BM1065">
            <v>3.6773999927049824E-20</v>
          </cell>
          <cell r="BN1065">
            <v>6.3304272181547991E-20</v>
          </cell>
          <cell r="BO1065">
            <v>1.8209974887664051E-21</v>
          </cell>
          <cell r="BP1065">
            <v>7.0539218041886438E-20</v>
          </cell>
          <cell r="BQ1065">
            <v>4.8089076827680537E-20</v>
          </cell>
          <cell r="BR1065">
            <v>1.0596519744375118E-19</v>
          </cell>
          <cell r="BS1065">
            <v>35.670185527659349</v>
          </cell>
          <cell r="BT1065">
            <v>8.2944795904254846E-20</v>
          </cell>
          <cell r="BU1065">
            <v>8.2944795904254846E-20</v>
          </cell>
          <cell r="BV1065">
            <v>51.50191401842865</v>
          </cell>
          <cell r="BW1065">
            <v>1.048818791307842E-19</v>
          </cell>
          <cell r="BX1065">
            <v>3.6773999927049824E-20</v>
          </cell>
          <cell r="BY1065">
            <v>9.8709157698923185E-20</v>
          </cell>
          <cell r="BZ1065">
            <v>41.495813417112444</v>
          </cell>
          <cell r="CA1065">
            <v>1.7543959648991747E-19</v>
          </cell>
          <cell r="CB1065">
            <v>97.953519206213556</v>
          </cell>
          <cell r="CC1065">
            <v>99.689285793480494</v>
          </cell>
          <cell r="CD1065">
            <v>89.172944894350692</v>
          </cell>
          <cell r="CE1065">
            <v>4.9859016483792553</v>
          </cell>
          <cell r="CF1065">
            <v>1.3024124974163476E-20</v>
          </cell>
          <cell r="CG1065">
            <v>9.8103798506685869E-21</v>
          </cell>
        </row>
        <row r="1066">
          <cell r="G1066">
            <v>0.37781600421973138</v>
          </cell>
          <cell r="H1066">
            <v>138.3976331707438</v>
          </cell>
          <cell r="I1066">
            <v>138.99945992885904</v>
          </cell>
          <cell r="J1066">
            <v>223.08217122143864</v>
          </cell>
          <cell r="K1066">
            <v>133.11321460468253</v>
          </cell>
          <cell r="L1066">
            <v>167.7714480363102</v>
          </cell>
          <cell r="M1066">
            <v>19.574606440946862</v>
          </cell>
          <cell r="N1066">
            <v>51.868333047287926</v>
          </cell>
          <cell r="O1066">
            <v>107.10057354586171</v>
          </cell>
          <cell r="P1066">
            <v>150.26333842684622</v>
          </cell>
          <cell r="Q1066">
            <v>20.143520608957555</v>
          </cell>
          <cell r="R1066">
            <v>156.61698564862107</v>
          </cell>
          <cell r="S1066">
            <v>20.781574207044315</v>
          </cell>
          <cell r="T1066">
            <v>141.9187818588392</v>
          </cell>
          <cell r="U1066">
            <v>56.82692498211248</v>
          </cell>
          <cell r="V1066">
            <v>227.64316938886788</v>
          </cell>
          <cell r="W1066">
            <v>227.64316938886788</v>
          </cell>
          <cell r="X1066">
            <v>227.64316938886788</v>
          </cell>
          <cell r="Y1066">
            <v>138.8404745569722</v>
          </cell>
          <cell r="Z1066">
            <v>20.175942194190178</v>
          </cell>
          <cell r="AA1066">
            <v>228.67615941802319</v>
          </cell>
          <cell r="AB1066">
            <v>145.29081872184332</v>
          </cell>
          <cell r="AC1066">
            <v>127.89356169005121</v>
          </cell>
          <cell r="AD1066">
            <v>122.47230049375514</v>
          </cell>
          <cell r="AE1066">
            <v>183.65239853571885</v>
          </cell>
          <cell r="AF1066">
            <v>131.86563374324086</v>
          </cell>
          <cell r="AG1066">
            <v>85.974711631300522</v>
          </cell>
          <cell r="AH1066">
            <v>54.305816915969558</v>
          </cell>
          <cell r="AI1066">
            <v>164.250740134567</v>
          </cell>
          <cell r="AJ1066">
            <v>224.1267445145028</v>
          </cell>
          <cell r="AK1066">
            <v>145.6106361193066</v>
          </cell>
          <cell r="AL1066">
            <v>200.02455779937773</v>
          </cell>
          <cell r="AM1066">
            <v>111.5014282025295</v>
          </cell>
          <cell r="AN1066">
            <v>129.20007970348354</v>
          </cell>
          <cell r="AO1066">
            <v>81.59131665321803</v>
          </cell>
          <cell r="AP1066">
            <v>134.16154910833254</v>
          </cell>
          <cell r="AQ1066">
            <v>218.38117234680314</v>
          </cell>
          <cell r="AR1066">
            <v>134.16154910833254</v>
          </cell>
          <cell r="AS1066">
            <v>159.06946540494587</v>
          </cell>
          <cell r="AT1066">
            <v>145.34024623274192</v>
          </cell>
          <cell r="AU1066">
            <v>138.25550118805575</v>
          </cell>
          <cell r="AV1066">
            <v>80.568566875106995</v>
          </cell>
          <cell r="AW1066">
            <v>165.6078519616558</v>
          </cell>
          <cell r="AX1066">
            <v>146.00170861553687</v>
          </cell>
          <cell r="AY1066">
            <v>124.44276715938086</v>
          </cell>
          <cell r="AZ1066">
            <v>156.94044029578171</v>
          </cell>
          <cell r="BA1066">
            <v>110.98389619869663</v>
          </cell>
          <cell r="BB1066">
            <v>159.61114263545821</v>
          </cell>
          <cell r="BC1066">
            <v>139.04684279371756</v>
          </cell>
          <cell r="BD1066">
            <v>107.66448119837894</v>
          </cell>
          <cell r="BE1066">
            <v>61.730922143228554</v>
          </cell>
          <cell r="BF1066">
            <v>121.88311158814804</v>
          </cell>
          <cell r="BG1066">
            <v>74.11352377591507</v>
          </cell>
          <cell r="BH1066">
            <v>74.11352377591507</v>
          </cell>
          <cell r="BI1066">
            <v>74.11352377591507</v>
          </cell>
          <cell r="BJ1066">
            <v>136.95584615626188</v>
          </cell>
          <cell r="BK1066">
            <v>124.29241002696762</v>
          </cell>
          <cell r="BL1066">
            <v>124.29241002696762</v>
          </cell>
          <cell r="BM1066">
            <v>129.3454636755967</v>
          </cell>
          <cell r="BN1066">
            <v>55.239367056606774</v>
          </cell>
          <cell r="BO1066">
            <v>2.8004135210867664</v>
          </cell>
          <cell r="BP1066">
            <v>149.08881124902419</v>
          </cell>
          <cell r="BQ1066">
            <v>138.53829886843283</v>
          </cell>
          <cell r="BR1066">
            <v>142.70830921720352</v>
          </cell>
          <cell r="BS1066">
            <v>16.180299963670823</v>
          </cell>
          <cell r="BT1066">
            <v>155.68707622954466</v>
          </cell>
          <cell r="BU1066">
            <v>155.68707622954466</v>
          </cell>
          <cell r="BV1066">
            <v>20.968432576664338</v>
          </cell>
          <cell r="BW1066">
            <v>102.63450231612684</v>
          </cell>
          <cell r="BX1066">
            <v>129.3454636755967</v>
          </cell>
          <cell r="BY1066">
            <v>90.032807401750233</v>
          </cell>
          <cell r="BZ1066">
            <v>17.42542782690392</v>
          </cell>
          <cell r="CA1066">
            <v>101.80088882353735</v>
          </cell>
          <cell r="CB1066">
            <v>15.732492507004032</v>
          </cell>
          <cell r="CC1066">
            <v>17.960779560227152</v>
          </cell>
          <cell r="CD1066">
            <v>12.295456125818021</v>
          </cell>
          <cell r="CE1066">
            <v>23.383999434574758</v>
          </cell>
          <cell r="CF1066">
            <v>82.328945115643009</v>
          </cell>
          <cell r="CG1066">
            <v>25.14375314119658</v>
          </cell>
        </row>
        <row r="1067">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cell r="AF1067">
            <v>0</v>
          </cell>
          <cell r="AG1067">
            <v>0</v>
          </cell>
          <cell r="AH1067">
            <v>0</v>
          </cell>
          <cell r="AI1067">
            <v>0</v>
          </cell>
          <cell r="AJ1067">
            <v>0</v>
          </cell>
          <cell r="AK1067">
            <v>0</v>
          </cell>
          <cell r="AL1067">
            <v>0</v>
          </cell>
          <cell r="AM1067">
            <v>0</v>
          </cell>
          <cell r="AN1067">
            <v>0</v>
          </cell>
          <cell r="AO1067">
            <v>0</v>
          </cell>
          <cell r="AP1067">
            <v>0</v>
          </cell>
          <cell r="AQ1067">
            <v>0</v>
          </cell>
          <cell r="AR1067">
            <v>0</v>
          </cell>
          <cell r="AS1067">
            <v>0</v>
          </cell>
          <cell r="AT1067">
            <v>0</v>
          </cell>
          <cell r="AU1067">
            <v>0</v>
          </cell>
          <cell r="AV1067">
            <v>0</v>
          </cell>
          <cell r="AW1067">
            <v>0</v>
          </cell>
          <cell r="AX1067">
            <v>0</v>
          </cell>
          <cell r="AY1067">
            <v>0</v>
          </cell>
          <cell r="AZ1067">
            <v>0</v>
          </cell>
          <cell r="BA1067">
            <v>0</v>
          </cell>
          <cell r="BB1067">
            <v>0</v>
          </cell>
          <cell r="BC1067">
            <v>0</v>
          </cell>
          <cell r="BD1067">
            <v>0</v>
          </cell>
          <cell r="BE1067">
            <v>0</v>
          </cell>
          <cell r="BF1067">
            <v>0</v>
          </cell>
          <cell r="BG1067">
            <v>0</v>
          </cell>
          <cell r="BH1067">
            <v>0</v>
          </cell>
          <cell r="BI1067">
            <v>0</v>
          </cell>
          <cell r="BJ1067">
            <v>0</v>
          </cell>
          <cell r="BK1067">
            <v>0</v>
          </cell>
          <cell r="BL1067">
            <v>0</v>
          </cell>
          <cell r="BM1067">
            <v>0</v>
          </cell>
          <cell r="BN1067">
            <v>0</v>
          </cell>
          <cell r="BO1067">
            <v>0</v>
          </cell>
          <cell r="BP1067">
            <v>0</v>
          </cell>
          <cell r="BQ1067">
            <v>0</v>
          </cell>
          <cell r="BR1067">
            <v>0</v>
          </cell>
          <cell r="BS1067">
            <v>0</v>
          </cell>
          <cell r="BT1067">
            <v>0</v>
          </cell>
          <cell r="BU1067">
            <v>0</v>
          </cell>
          <cell r="BV1067">
            <v>0</v>
          </cell>
          <cell r="BW1067">
            <v>0</v>
          </cell>
          <cell r="BX1067">
            <v>0</v>
          </cell>
          <cell r="BY1067">
            <v>0</v>
          </cell>
          <cell r="BZ1067">
            <v>0</v>
          </cell>
          <cell r="CA1067">
            <v>0</v>
          </cell>
          <cell r="CB1067">
            <v>0</v>
          </cell>
          <cell r="CC1067">
            <v>0</v>
          </cell>
          <cell r="CD1067">
            <v>0</v>
          </cell>
          <cell r="CE1067">
            <v>0</v>
          </cell>
          <cell r="CF1067">
            <v>0</v>
          </cell>
          <cell r="CG1067">
            <v>0</v>
          </cell>
        </row>
        <row r="1068">
          <cell r="G1068">
            <v>0</v>
          </cell>
          <cell r="H1068">
            <v>0</v>
          </cell>
          <cell r="I1068">
            <v>0</v>
          </cell>
          <cell r="J1068">
            <v>0</v>
          </cell>
          <cell r="K1068">
            <v>0</v>
          </cell>
          <cell r="L1068">
            <v>0</v>
          </cell>
          <cell r="M1068">
            <v>0</v>
          </cell>
          <cell r="N1068">
            <v>0</v>
          </cell>
          <cell r="O1068">
            <v>0</v>
          </cell>
          <cell r="P1068">
            <v>0</v>
          </cell>
          <cell r="Q1068">
            <v>24.152542372881356</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cell r="AF1068">
            <v>0</v>
          </cell>
          <cell r="AG1068">
            <v>0</v>
          </cell>
          <cell r="AH1068">
            <v>0</v>
          </cell>
          <cell r="AI1068">
            <v>0</v>
          </cell>
          <cell r="AJ1068">
            <v>0</v>
          </cell>
          <cell r="AK1068">
            <v>0</v>
          </cell>
          <cell r="AL1068">
            <v>0</v>
          </cell>
          <cell r="AM1068">
            <v>0</v>
          </cell>
          <cell r="AN1068">
            <v>0</v>
          </cell>
          <cell r="AO1068">
            <v>0</v>
          </cell>
          <cell r="AP1068">
            <v>0</v>
          </cell>
          <cell r="AQ1068">
            <v>0</v>
          </cell>
          <cell r="AR1068">
            <v>0</v>
          </cell>
          <cell r="AS1068">
            <v>0</v>
          </cell>
          <cell r="AT1068">
            <v>0</v>
          </cell>
          <cell r="AU1068">
            <v>0</v>
          </cell>
          <cell r="AV1068">
            <v>0</v>
          </cell>
          <cell r="AW1068">
            <v>0</v>
          </cell>
          <cell r="AX1068">
            <v>0</v>
          </cell>
          <cell r="AY1068">
            <v>0</v>
          </cell>
          <cell r="AZ1068">
            <v>0</v>
          </cell>
          <cell r="BA1068">
            <v>0</v>
          </cell>
          <cell r="BB1068">
            <v>0</v>
          </cell>
          <cell r="BC1068">
            <v>0</v>
          </cell>
          <cell r="BD1068">
            <v>0</v>
          </cell>
          <cell r="BE1068">
            <v>0</v>
          </cell>
          <cell r="BF1068">
            <v>0</v>
          </cell>
          <cell r="BG1068">
            <v>0</v>
          </cell>
          <cell r="BH1068">
            <v>0</v>
          </cell>
          <cell r="BI1068">
            <v>0</v>
          </cell>
          <cell r="BJ1068">
            <v>0</v>
          </cell>
          <cell r="BK1068">
            <v>0</v>
          </cell>
          <cell r="BL1068">
            <v>0</v>
          </cell>
          <cell r="BM1068">
            <v>0</v>
          </cell>
          <cell r="BN1068">
            <v>0</v>
          </cell>
          <cell r="BO1068">
            <v>0</v>
          </cell>
          <cell r="BP1068">
            <v>0</v>
          </cell>
          <cell r="BQ1068">
            <v>0</v>
          </cell>
          <cell r="BR1068">
            <v>0</v>
          </cell>
          <cell r="BS1068">
            <v>0</v>
          </cell>
          <cell r="BT1068">
            <v>0</v>
          </cell>
          <cell r="BU1068">
            <v>0</v>
          </cell>
          <cell r="BV1068">
            <v>0</v>
          </cell>
          <cell r="BW1068">
            <v>0</v>
          </cell>
          <cell r="BX1068">
            <v>0</v>
          </cell>
          <cell r="BY1068">
            <v>0</v>
          </cell>
          <cell r="BZ1068">
            <v>0</v>
          </cell>
          <cell r="CA1068">
            <v>93.613521697281939</v>
          </cell>
          <cell r="CB1068">
            <v>93.613521697281939</v>
          </cell>
          <cell r="CC1068">
            <v>93.613521697281939</v>
          </cell>
          <cell r="CD1068">
            <v>0</v>
          </cell>
          <cell r="CE1068">
            <v>111.95541995418112</v>
          </cell>
          <cell r="CF1068">
            <v>111.95541995418112</v>
          </cell>
          <cell r="CG1068">
            <v>75.271623440382768</v>
          </cell>
        </row>
        <row r="1076">
          <cell r="G1076">
            <v>101.16353222593398</v>
          </cell>
          <cell r="H1076">
            <v>56.430974936204414</v>
          </cell>
          <cell r="I1076">
            <v>47.447406940706038</v>
          </cell>
          <cell r="J1076">
            <v>44.806514348605468</v>
          </cell>
          <cell r="K1076">
            <v>44.090899636823806</v>
          </cell>
          <cell r="L1076">
            <v>39.232901353689336</v>
          </cell>
          <cell r="M1076">
            <v>37.136656930537242</v>
          </cell>
          <cell r="N1076">
            <v>53.240179316243839</v>
          </cell>
          <cell r="O1076">
            <v>69.07788518609739</v>
          </cell>
          <cell r="P1076">
            <v>31.461154017233696</v>
          </cell>
          <cell r="Q1076">
            <v>298.27049931367742</v>
          </cell>
          <cell r="R1076">
            <v>52.459970352984826</v>
          </cell>
          <cell r="S1076">
            <v>36.610077254054879</v>
          </cell>
          <cell r="T1076">
            <v>37.485847131753921</v>
          </cell>
          <cell r="U1076">
            <v>52.303961309408976</v>
          </cell>
          <cell r="V1076">
            <v>33.875041723293037</v>
          </cell>
          <cell r="W1076">
            <v>57.089039376457848</v>
          </cell>
          <cell r="X1076">
            <v>45.482040549875443</v>
          </cell>
          <cell r="Y1076">
            <v>64.223445626412484</v>
          </cell>
          <cell r="Z1076">
            <v>150.56013636329192</v>
          </cell>
          <cell r="AA1076">
            <v>264.65883996430131</v>
          </cell>
          <cell r="AB1076">
            <v>55.545459743258569</v>
          </cell>
          <cell r="AC1076">
            <v>94.330045584459711</v>
          </cell>
          <cell r="AD1076">
            <v>73.28622488267473</v>
          </cell>
          <cell r="AE1076">
            <v>81.045967548735248</v>
          </cell>
          <cell r="AF1076">
            <v>81.130193803327629</v>
          </cell>
          <cell r="AG1076">
            <v>68.287449350211133</v>
          </cell>
          <cell r="AH1076">
            <v>34.510777998215097</v>
          </cell>
          <cell r="AI1076">
            <v>33.168729471279974</v>
          </cell>
          <cell r="AJ1076">
            <v>41.380906406653025</v>
          </cell>
          <cell r="AK1076">
            <v>94.004165543191917</v>
          </cell>
          <cell r="AL1076">
            <v>44.341742545392101</v>
          </cell>
          <cell r="AM1076">
            <v>46.205681839959581</v>
          </cell>
          <cell r="AN1076">
            <v>57.489858426220337</v>
          </cell>
          <cell r="AO1076">
            <v>39.368269476138103</v>
          </cell>
          <cell r="AP1076">
            <v>208.47701437128623</v>
          </cell>
          <cell r="AQ1076">
            <v>138.93560546217418</v>
          </cell>
          <cell r="AR1076">
            <v>281.039263587986</v>
          </cell>
          <cell r="AS1076">
            <v>129.48493251005544</v>
          </cell>
          <cell r="AT1076">
            <v>27.652109009945491</v>
          </cell>
          <cell r="AU1076">
            <v>35.252222820597623</v>
          </cell>
          <cell r="AV1076">
            <v>88.231631049329991</v>
          </cell>
          <cell r="AW1076">
            <v>53.393780452062181</v>
          </cell>
          <cell r="AX1076">
            <v>75.594114904617811</v>
          </cell>
          <cell r="AY1076">
            <v>39.333233180305783</v>
          </cell>
          <cell r="AZ1076">
            <v>85.247709860108614</v>
          </cell>
          <cell r="BA1076">
            <v>35.382231409367066</v>
          </cell>
          <cell r="BB1076">
            <v>32.730647783155391</v>
          </cell>
          <cell r="BC1076">
            <v>39.683698478876281</v>
          </cell>
          <cell r="BD1076">
            <v>47.578700030116266</v>
          </cell>
          <cell r="BE1076">
            <v>35.10760212764098</v>
          </cell>
          <cell r="BF1076">
            <v>160.09495152354512</v>
          </cell>
          <cell r="BG1076">
            <v>43.94551519764952</v>
          </cell>
          <cell r="BH1076">
            <v>56.340572060967048</v>
          </cell>
          <cell r="BI1076">
            <v>51.382549315640034</v>
          </cell>
          <cell r="BJ1076">
            <v>105.38036985382222</v>
          </cell>
          <cell r="BK1076">
            <v>86.039701090314821</v>
          </cell>
          <cell r="BL1076">
            <v>24.542471127449911</v>
          </cell>
          <cell r="BM1076">
            <v>45.838452374888796</v>
          </cell>
          <cell r="BN1076">
            <v>38.240409749141222</v>
          </cell>
          <cell r="BO1076">
            <v>9.3501535020101514</v>
          </cell>
          <cell r="BP1076">
            <v>61.840461338251359</v>
          </cell>
          <cell r="BQ1076">
            <v>137.81390501965993</v>
          </cell>
          <cell r="BR1076">
            <v>41.39055527193225</v>
          </cell>
          <cell r="BS1076">
            <v>180.50852226656605</v>
          </cell>
          <cell r="BT1076">
            <v>68.609829224406923</v>
          </cell>
          <cell r="BU1076">
            <v>57.572657568639485</v>
          </cell>
          <cell r="BV1076">
            <v>103.91585467077448</v>
          </cell>
          <cell r="BW1076">
            <v>36.82673055957769</v>
          </cell>
          <cell r="BX1076">
            <v>72.482739662285766</v>
          </cell>
          <cell r="BY1076">
            <v>32.6018264058848</v>
          </cell>
          <cell r="BZ1076">
            <v>57.177822379995234</v>
          </cell>
          <cell r="CA1076">
            <v>180.49456946231396</v>
          </cell>
          <cell r="CB1076">
            <v>229.55851711534777</v>
          </cell>
          <cell r="CC1076">
            <v>66.38393964350513</v>
          </cell>
          <cell r="CD1076">
            <v>114.67677951385525</v>
          </cell>
          <cell r="CE1076">
            <v>161.76119573934116</v>
          </cell>
          <cell r="CF1076">
            <v>163.31959223659737</v>
          </cell>
          <cell r="CG1076">
            <v>206.50085709045661</v>
          </cell>
        </row>
        <row r="1077">
          <cell r="G1077">
            <v>26.8301230588538</v>
          </cell>
          <cell r="H1077">
            <v>31.2394763735082</v>
          </cell>
          <cell r="I1077">
            <v>30.070744812831439</v>
          </cell>
          <cell r="J1077">
            <v>28.356337788089434</v>
          </cell>
          <cell r="K1077">
            <v>16.890284177203846</v>
          </cell>
          <cell r="L1077">
            <v>18.834134964793698</v>
          </cell>
          <cell r="M1077">
            <v>88.663641477858576</v>
          </cell>
          <cell r="N1077">
            <v>50.595717907060099</v>
          </cell>
          <cell r="O1077">
            <v>34.914863902171298</v>
          </cell>
          <cell r="P1077">
            <v>26.426846394026594</v>
          </cell>
          <cell r="Q1077">
            <v>69.583220202748194</v>
          </cell>
          <cell r="R1077">
            <v>13.898950357946891</v>
          </cell>
          <cell r="S1077">
            <v>70.370222197402967</v>
          </cell>
          <cell r="T1077">
            <v>28.215325300891873</v>
          </cell>
          <cell r="U1077">
            <v>34.804353165235561</v>
          </cell>
          <cell r="V1077">
            <v>13.603956020242466</v>
          </cell>
          <cell r="W1077">
            <v>13.603956020242466</v>
          </cell>
          <cell r="X1077">
            <v>13.603956020242466</v>
          </cell>
          <cell r="Y1077">
            <v>30.112733814294888</v>
          </cell>
          <cell r="Z1077">
            <v>91.638974542206071</v>
          </cell>
          <cell r="AA1077">
            <v>10.135170276399295</v>
          </cell>
          <cell r="AB1077">
            <v>29.943035623220879</v>
          </cell>
          <cell r="AC1077">
            <v>30.739188496431119</v>
          </cell>
          <cell r="AD1077">
            <v>29.187384531120841</v>
          </cell>
          <cell r="AE1077">
            <v>30.195687327897321</v>
          </cell>
          <cell r="AF1077">
            <v>32.057301192466362</v>
          </cell>
          <cell r="AG1077">
            <v>41.696918385361833</v>
          </cell>
          <cell r="AH1077">
            <v>32.223182613784218</v>
          </cell>
          <cell r="AI1077">
            <v>42.0119759941471</v>
          </cell>
          <cell r="AJ1077">
            <v>23.019781086184828</v>
          </cell>
          <cell r="AK1077">
            <v>32.187311259731274</v>
          </cell>
          <cell r="AL1077">
            <v>23.064069839575129</v>
          </cell>
          <cell r="AM1077">
            <v>24.463463657461631</v>
          </cell>
          <cell r="AN1077">
            <v>15.493002026228822</v>
          </cell>
          <cell r="AO1077">
            <v>21.9753160006534</v>
          </cell>
          <cell r="AP1077">
            <v>22.918486780466218</v>
          </cell>
          <cell r="AQ1077">
            <v>10.973372597023896</v>
          </cell>
          <cell r="AR1077">
            <v>22.918486780466218</v>
          </cell>
          <cell r="AS1077">
            <v>15.275025178338783</v>
          </cell>
          <cell r="AT1077">
            <v>28.440975957295183</v>
          </cell>
          <cell r="AU1077">
            <v>17.390670775349058</v>
          </cell>
          <cell r="AV1077">
            <v>29.96211699832007</v>
          </cell>
          <cell r="AW1077">
            <v>35.348525313032141</v>
          </cell>
          <cell r="AX1077">
            <v>18.481609872992539</v>
          </cell>
          <cell r="AY1077">
            <v>30.053598339783719</v>
          </cell>
          <cell r="AZ1077">
            <v>16.907419796987771</v>
          </cell>
          <cell r="BA1077">
            <v>29.946089889883872</v>
          </cell>
          <cell r="BB1077">
            <v>25.909053847918848</v>
          </cell>
          <cell r="BC1077">
            <v>28.610180853583085</v>
          </cell>
          <cell r="BD1077">
            <v>44.676530206664559</v>
          </cell>
          <cell r="BE1077">
            <v>30.831775191785638</v>
          </cell>
          <cell r="BF1077">
            <v>27.836531369496971</v>
          </cell>
          <cell r="BG1077">
            <v>40.592826679408866</v>
          </cell>
          <cell r="BH1077">
            <v>40.592826679408866</v>
          </cell>
          <cell r="BI1077">
            <v>40.592826679408866</v>
          </cell>
          <cell r="BJ1077">
            <v>26.74764424758801</v>
          </cell>
          <cell r="BK1077">
            <v>18.684555033858601</v>
          </cell>
          <cell r="BL1077">
            <v>18.684555033858601</v>
          </cell>
          <cell r="BM1077">
            <v>17.033691331121283</v>
          </cell>
          <cell r="BN1077">
            <v>22.573388174962947</v>
          </cell>
          <cell r="BO1077">
            <v>28.63038982358627</v>
          </cell>
          <cell r="BP1077">
            <v>16.485642188214126</v>
          </cell>
          <cell r="BQ1077">
            <v>16.842020673859139</v>
          </cell>
          <cell r="BR1077">
            <v>31.616622978008692</v>
          </cell>
          <cell r="BS1077">
            <v>86.062672895414892</v>
          </cell>
          <cell r="BT1077">
            <v>17.37531756897388</v>
          </cell>
          <cell r="BU1077">
            <v>17.37531756897388</v>
          </cell>
          <cell r="BV1077">
            <v>102.90828783758697</v>
          </cell>
          <cell r="BW1077">
            <v>34.059402096106737</v>
          </cell>
          <cell r="BX1077">
            <v>17.033691331121283</v>
          </cell>
          <cell r="BY1077">
            <v>33.645804084211008</v>
          </cell>
          <cell r="BZ1077">
            <v>94.6815926556813</v>
          </cell>
          <cell r="CA1077">
            <v>21.420872555220683</v>
          </cell>
          <cell r="CB1077">
            <v>65.013511818561753</v>
          </cell>
          <cell r="CC1077">
            <v>87.95569200931709</v>
          </cell>
          <cell r="CD1077">
            <v>67.702038809773697</v>
          </cell>
          <cell r="CE1077">
            <v>98.272601405530551</v>
          </cell>
          <cell r="CF1077">
            <v>15.701279942762262</v>
          </cell>
          <cell r="CG1077">
            <v>49.715916327886156</v>
          </cell>
        </row>
        <row r="1078">
          <cell r="G1078">
            <v>8.3860199362330174</v>
          </cell>
          <cell r="H1078">
            <v>10.746194924715434</v>
          </cell>
          <cell r="I1078">
            <v>10.9012704776211</v>
          </cell>
          <cell r="J1078">
            <v>11.519753794862094</v>
          </cell>
          <cell r="K1078">
            <v>9.7985722784005773</v>
          </cell>
          <cell r="L1078">
            <v>10.666879608547852</v>
          </cell>
          <cell r="M1078">
            <v>11.010077002221008</v>
          </cell>
          <cell r="N1078">
            <v>10.784278469400741</v>
          </cell>
          <cell r="O1078">
            <v>10.742831808135296</v>
          </cell>
          <cell r="P1078">
            <v>10.562389437843066</v>
          </cell>
          <cell r="Q1078">
            <v>11.87169537377528</v>
          </cell>
          <cell r="R1078">
            <v>10.337542494519056</v>
          </cell>
          <cell r="S1078">
            <v>11.375235717342438</v>
          </cell>
          <cell r="T1078">
            <v>10.911300848076346</v>
          </cell>
          <cell r="U1078">
            <v>10.323975200253486</v>
          </cell>
          <cell r="V1078">
            <v>11.063671203503816</v>
          </cell>
          <cell r="W1078">
            <v>11.063671203503816</v>
          </cell>
          <cell r="X1078">
            <v>11.063671203503816</v>
          </cell>
          <cell r="Y1078">
            <v>10.930081855785478</v>
          </cell>
          <cell r="Z1078">
            <v>10.916777987034202</v>
          </cell>
          <cell r="AA1078">
            <v>10.784176309792956</v>
          </cell>
          <cell r="AB1078">
            <v>11.045994092913478</v>
          </cell>
          <cell r="AC1078">
            <v>10.739803273030951</v>
          </cell>
          <cell r="AD1078">
            <v>10.780237628725544</v>
          </cell>
          <cell r="AE1078">
            <v>11.081033990541888</v>
          </cell>
          <cell r="AF1078">
            <v>10.707256009634214</v>
          </cell>
          <cell r="AG1078">
            <v>10.483178890330509</v>
          </cell>
          <cell r="AH1078">
            <v>9.7029034969987595</v>
          </cell>
          <cell r="AI1078">
            <v>11.255960938528055</v>
          </cell>
          <cell r="AJ1078">
            <v>11.201167924822158</v>
          </cell>
          <cell r="AK1078">
            <v>10.437026953384771</v>
          </cell>
          <cell r="AL1078">
            <v>11.412557061212549</v>
          </cell>
          <cell r="AM1078">
            <v>10.519896142992208</v>
          </cell>
          <cell r="AN1078">
            <v>9.8123750050093523</v>
          </cell>
          <cell r="AO1078">
            <v>10.881533151857099</v>
          </cell>
          <cell r="AP1078">
            <v>10.790552218451719</v>
          </cell>
          <cell r="AQ1078">
            <v>10.797168412233093</v>
          </cell>
          <cell r="AR1078">
            <v>10.790552218451719</v>
          </cell>
          <cell r="AS1078">
            <v>10.60319007123968</v>
          </cell>
          <cell r="AT1078">
            <v>10.392527123436144</v>
          </cell>
          <cell r="AU1078">
            <v>10.505485881357167</v>
          </cell>
          <cell r="AV1078">
            <v>9.9618093166703847</v>
          </cell>
          <cell r="AW1078">
            <v>10.598375344093233</v>
          </cell>
          <cell r="AX1078">
            <v>10.490890356318733</v>
          </cell>
          <cell r="AY1078">
            <v>10.682062177692856</v>
          </cell>
          <cell r="AZ1078">
            <v>10.488202452412944</v>
          </cell>
          <cell r="BA1078">
            <v>10.530667834086984</v>
          </cell>
          <cell r="BB1078">
            <v>10.968894256301546</v>
          </cell>
          <cell r="BC1078">
            <v>10.850519054218775</v>
          </cell>
          <cell r="BD1078">
            <v>10.678625329643685</v>
          </cell>
          <cell r="BE1078">
            <v>10.071701527635543</v>
          </cell>
          <cell r="BF1078">
            <v>10.257687025022841</v>
          </cell>
          <cell r="BG1078">
            <v>10.190632439075495</v>
          </cell>
          <cell r="BH1078">
            <v>10.190632439075495</v>
          </cell>
          <cell r="BI1078">
            <v>10.190632439075495</v>
          </cell>
          <cell r="BJ1078">
            <v>10.732173255455143</v>
          </cell>
          <cell r="BK1078">
            <v>10.333914246721388</v>
          </cell>
          <cell r="BL1078">
            <v>10.333914246721388</v>
          </cell>
          <cell r="BM1078">
            <v>10.173150113384853</v>
          </cell>
          <cell r="BN1078">
            <v>9.5150295719756066</v>
          </cell>
          <cell r="BO1078">
            <v>8.7896541339486483</v>
          </cell>
          <cell r="BP1078">
            <v>10.473896866538556</v>
          </cell>
          <cell r="BQ1078">
            <v>10.523808494164413</v>
          </cell>
          <cell r="BR1078">
            <v>10.864592905529413</v>
          </cell>
          <cell r="BS1078">
            <v>10.856795932059629</v>
          </cell>
          <cell r="BT1078">
            <v>10.475327751644654</v>
          </cell>
          <cell r="BU1078">
            <v>10.475327751644654</v>
          </cell>
          <cell r="BV1078">
            <v>11.40434769799702</v>
          </cell>
          <cell r="BW1078">
            <v>10.561461001655509</v>
          </cell>
          <cell r="BX1078">
            <v>10.173150113384853</v>
          </cell>
          <cell r="BY1078">
            <v>10.446967814234819</v>
          </cell>
          <cell r="BZ1078">
            <v>11.110262113578457</v>
          </cell>
          <cell r="CA1078">
            <v>13.232427668923883</v>
          </cell>
          <cell r="CB1078">
            <v>13.358123378759382</v>
          </cell>
          <cell r="CC1078">
            <v>13.659432121307782</v>
          </cell>
          <cell r="CD1078">
            <v>10.822978231798054</v>
          </cell>
          <cell r="CE1078">
            <v>13.742478437243276</v>
          </cell>
          <cell r="CF1078">
            <v>13.303535932994741</v>
          </cell>
          <cell r="CG1078">
            <v>12.455694624690613</v>
          </cell>
        </row>
        <row r="1080">
          <cell r="G1080">
            <v>356.25543291223931</v>
          </cell>
          <cell r="H1080">
            <v>442.49474462117456</v>
          </cell>
          <cell r="I1080">
            <v>448.05147367984836</v>
          </cell>
          <cell r="J1080">
            <v>447.84716378025354</v>
          </cell>
          <cell r="K1080">
            <v>412.72273639938771</v>
          </cell>
          <cell r="L1080">
            <v>440.84034678898655</v>
          </cell>
          <cell r="M1080">
            <v>457.16014432644357</v>
          </cell>
          <cell r="N1080">
            <v>444.51719491265374</v>
          </cell>
          <cell r="O1080">
            <v>427.73686165536731</v>
          </cell>
          <cell r="P1080">
            <v>439.60226588593991</v>
          </cell>
          <cell r="Q1080">
            <v>496.49554467079616</v>
          </cell>
          <cell r="R1080">
            <v>436.0049583299334</v>
          </cell>
          <cell r="S1080">
            <v>472.06993494956043</v>
          </cell>
          <cell r="T1080">
            <v>445.62953463228274</v>
          </cell>
          <cell r="U1080">
            <v>426.69349967885296</v>
          </cell>
          <cell r="V1080">
            <v>452.53415051080361</v>
          </cell>
          <cell r="W1080">
            <v>452.53415051080361</v>
          </cell>
          <cell r="X1080">
            <v>452.53415051080361</v>
          </cell>
          <cell r="Y1080">
            <v>446.11159681429893</v>
          </cell>
          <cell r="Z1080">
            <v>455.19788774064341</v>
          </cell>
          <cell r="AA1080">
            <v>455.11944184624008</v>
          </cell>
          <cell r="AB1080">
            <v>442.7638114025255</v>
          </cell>
          <cell r="AC1080">
            <v>438.26055233716988</v>
          </cell>
          <cell r="AD1080">
            <v>433.92873005950366</v>
          </cell>
          <cell r="AE1080">
            <v>432.15579644055765</v>
          </cell>
          <cell r="AF1080">
            <v>435.62639795863527</v>
          </cell>
          <cell r="AG1080">
            <v>422.02948641345586</v>
          </cell>
          <cell r="AH1080">
            <v>394.4414081643979</v>
          </cell>
          <cell r="AI1080">
            <v>446.24403845369324</v>
          </cell>
          <cell r="AJ1080">
            <v>435.79557947549858</v>
          </cell>
          <cell r="AK1080">
            <v>432.88274231894661</v>
          </cell>
          <cell r="AL1080">
            <v>448.54336801278879</v>
          </cell>
          <cell r="AM1080">
            <v>430.23285582461699</v>
          </cell>
          <cell r="AN1080">
            <v>404.65073383869429</v>
          </cell>
          <cell r="AO1080">
            <v>454.15944398322335</v>
          </cell>
          <cell r="AP1080">
            <v>459.67000480257389</v>
          </cell>
          <cell r="AQ1080">
            <v>443.03578218794956</v>
          </cell>
          <cell r="AR1080">
            <v>459.67000480257389</v>
          </cell>
          <cell r="AS1080">
            <v>432.80700955874437</v>
          </cell>
          <cell r="AT1080">
            <v>429.30834948926736</v>
          </cell>
          <cell r="AU1080">
            <v>432.02219583649759</v>
          </cell>
          <cell r="AV1080">
            <v>407.94772144005481</v>
          </cell>
          <cell r="AW1080">
            <v>434.76129414620323</v>
          </cell>
          <cell r="AX1080">
            <v>435.22432263659942</v>
          </cell>
          <cell r="AY1080">
            <v>436.06203417919164</v>
          </cell>
          <cell r="AZ1080">
            <v>431.88224022926642</v>
          </cell>
          <cell r="BA1080">
            <v>430.69306660820769</v>
          </cell>
          <cell r="BB1080">
            <v>444.18950577041295</v>
          </cell>
          <cell r="BC1080">
            <v>441.1973676413989</v>
          </cell>
          <cell r="BD1080">
            <v>434.60892782777279</v>
          </cell>
          <cell r="BE1080">
            <v>414.12025930375881</v>
          </cell>
          <cell r="BF1080">
            <v>422.80841357131135</v>
          </cell>
          <cell r="BG1080">
            <v>420.61885819085688</v>
          </cell>
          <cell r="BH1080">
            <v>420.61885819085688</v>
          </cell>
          <cell r="BI1080">
            <v>420.61885819085688</v>
          </cell>
          <cell r="BJ1080">
            <v>438.87838608028312</v>
          </cell>
          <cell r="BK1080">
            <v>430.31148592410443</v>
          </cell>
          <cell r="BL1080">
            <v>430.31148592410443</v>
          </cell>
          <cell r="BM1080">
            <v>422.55668629786612</v>
          </cell>
          <cell r="BN1080">
            <v>397.82279603464593</v>
          </cell>
          <cell r="BO1080">
            <v>371.41515846737911</v>
          </cell>
          <cell r="BP1080">
            <v>436.11091125412793</v>
          </cell>
          <cell r="BQ1080">
            <v>437.41434856026387</v>
          </cell>
          <cell r="BR1080">
            <v>440.56484122754631</v>
          </cell>
          <cell r="BS1080">
            <v>451.68639271744263</v>
          </cell>
          <cell r="BT1080">
            <v>433.62412095398059</v>
          </cell>
          <cell r="BU1080">
            <v>433.62412095398059</v>
          </cell>
          <cell r="BV1080">
            <v>473.36589685855836</v>
          </cell>
          <cell r="BW1080">
            <v>433.62579178142846</v>
          </cell>
          <cell r="BX1080">
            <v>422.55668629786612</v>
          </cell>
          <cell r="BY1080">
            <v>427.94006018937978</v>
          </cell>
          <cell r="BZ1080">
            <v>463.71625548045881</v>
          </cell>
          <cell r="CA1080">
            <v>545.17177908429835</v>
          </cell>
          <cell r="CB1080">
            <v>566.17320973665096</v>
          </cell>
          <cell r="CC1080">
            <v>578.62887904263425</v>
          </cell>
          <cell r="CD1080">
            <v>456.23921318378865</v>
          </cell>
          <cell r="CE1080">
            <v>573.26788610030144</v>
          </cell>
          <cell r="CF1080">
            <v>556.64803052446666</v>
          </cell>
          <cell r="CG1080">
            <v>517.99759763584996</v>
          </cell>
        </row>
        <row r="1099">
          <cell r="G1099">
            <v>0.10098266002187758</v>
          </cell>
          <cell r="H1099">
            <v>9.1942414403279382E-2</v>
          </cell>
          <cell r="I1099">
            <v>9.0319763161875982E-2</v>
          </cell>
          <cell r="J1099">
            <v>9.0096895620408901E-2</v>
          </cell>
          <cell r="K1099">
            <v>8.8616810157470277E-2</v>
          </cell>
          <cell r="L1099">
            <v>8.8156291943457768E-2</v>
          </cell>
          <cell r="M1099">
            <v>0.10026104114498789</v>
          </cell>
          <cell r="N1099">
            <v>9.402995856040651E-2</v>
          </cell>
          <cell r="O1099">
            <v>9.5530200148194439E-2</v>
          </cell>
          <cell r="P1099">
            <v>8.7013969225619839E-2</v>
          </cell>
          <cell r="Q1099">
            <v>0.14056905353023588</v>
          </cell>
          <cell r="R1099">
            <v>8.961791449998302E-2</v>
          </cell>
          <cell r="S1099">
            <v>9.7235632886884416E-2</v>
          </cell>
          <cell r="T1099">
            <v>8.8453862365809904E-2</v>
          </cell>
          <cell r="U1099">
            <v>9.2077134025306956E-2</v>
          </cell>
          <cell r="V1099">
            <v>8.6062023194810114E-2</v>
          </cell>
          <cell r="W1099">
            <v>9.005760533389158E-2</v>
          </cell>
          <cell r="X1099">
            <v>8.8059814264350847E-2</v>
          </cell>
          <cell r="Y1099">
            <v>9.3471837371543035E-2</v>
          </cell>
          <cell r="Z1099">
            <v>0.12172941230254594</v>
          </cell>
          <cell r="AA1099">
            <v>0.12517390637851084</v>
          </cell>
          <cell r="AB1099">
            <v>9.1956916244125761E-2</v>
          </cell>
          <cell r="AC1099">
            <v>9.8799404885593356E-2</v>
          </cell>
          <cell r="AD1099">
            <v>9.5054591189317611E-2</v>
          </cell>
          <cell r="AE1099">
            <v>9.7374085072088515E-2</v>
          </cell>
          <cell r="AF1099">
            <v>9.6730249306716781E-2</v>
          </cell>
          <cell r="AG1099">
            <v>9.6615669320564243E-2</v>
          </cell>
          <cell r="AH1099">
            <v>8.9610470056757818E-2</v>
          </cell>
          <cell r="AI1099">
            <v>9.0306603432338664E-2</v>
          </cell>
          <cell r="AJ1099">
            <v>8.9116115132212501E-2</v>
          </cell>
          <cell r="AK1099">
            <v>9.9383268258855878E-2</v>
          </cell>
          <cell r="AL1099">
            <v>8.9030655908840448E-2</v>
          </cell>
          <cell r="AM1099">
            <v>8.9351546053871717E-2</v>
          </cell>
          <cell r="AN1099">
            <v>9.1700871532789011E-2</v>
          </cell>
          <cell r="AO1099">
            <v>8.7328583311191699E-2</v>
          </cell>
          <cell r="AP1099">
            <v>0.11664903871248328</v>
          </cell>
          <cell r="AQ1099">
            <v>0.1042721870199564</v>
          </cell>
          <cell r="AR1099">
            <v>0.12889725041602487</v>
          </cell>
          <cell r="AS1099">
            <v>0.10381795614026355</v>
          </cell>
          <cell r="AT1099">
            <v>8.7470930570235972E-2</v>
          </cell>
          <cell r="AU1099">
            <v>8.6893300953234789E-2</v>
          </cell>
          <cell r="AV1099">
            <v>9.8698375820018808E-2</v>
          </cell>
          <cell r="AW1099">
            <v>9.2880467103266681E-2</v>
          </cell>
          <cell r="AX1099">
            <v>9.4165051081095644E-2</v>
          </cell>
          <cell r="AY1099">
            <v>8.9114786064960663E-2</v>
          </cell>
          <cell r="AZ1099">
            <v>9.5897689764163116E-2</v>
          </cell>
          <cell r="BA1099">
            <v>8.8505596569601955E-2</v>
          </cell>
          <cell r="BB1099">
            <v>8.7206119045727448E-2</v>
          </cell>
          <cell r="BC1099">
            <v>8.8923490583825288E-2</v>
          </cell>
          <cell r="BD1099">
            <v>9.3082763489662795E-2</v>
          </cell>
          <cell r="BE1099">
            <v>8.8594240302722602E-2</v>
          </cell>
          <cell r="BF1099">
            <v>0.11065491378560018</v>
          </cell>
          <cell r="BG1099">
            <v>9.1545821893253262E-2</v>
          </cell>
          <cell r="BH1099">
            <v>9.3792084379096211E-2</v>
          </cell>
          <cell r="BI1099">
            <v>9.289357938475902E-2</v>
          </cell>
          <cell r="BJ1099">
            <v>9.9932566573062376E-2</v>
          </cell>
          <cell r="BK1099">
            <v>9.6213991354247061E-2</v>
          </cell>
          <cell r="BL1099">
            <v>8.5155115307376669E-2</v>
          </cell>
          <cell r="BM1099">
            <v>8.8807092869959789E-2</v>
          </cell>
          <cell r="BN1099">
            <v>8.7873570620757346E-2</v>
          </cell>
          <cell r="BO1099">
            <v>8.2474171152935899E-2</v>
          </cell>
          <cell r="BP1099">
            <v>9.1357423339404803E-2</v>
          </cell>
          <cell r="BQ1099">
            <v>0.10514329841787502</v>
          </cell>
          <cell r="BR1099">
            <v>8.9721514506448385E-2</v>
          </cell>
          <cell r="BS1099">
            <v>0.12385585984616734</v>
          </cell>
          <cell r="BT1099">
            <v>9.2915578952315239E-2</v>
          </cell>
          <cell r="BU1099">
            <v>9.0941932102562878E-2</v>
          </cell>
          <cell r="BV1099">
            <v>0.11290486186374703</v>
          </cell>
          <cell r="BW1099">
            <v>8.9129568974157913E-2</v>
          </cell>
          <cell r="BX1099">
            <v>9.3681549328524183E-2</v>
          </cell>
          <cell r="BY1099">
            <v>8.8498201651192071E-2</v>
          </cell>
          <cell r="BZ1099">
            <v>0.10337162560244438</v>
          </cell>
          <cell r="CA1099">
            <v>0.11108785559857878</v>
          </cell>
          <cell r="CB1099">
            <v>0.12909564734758028</v>
          </cell>
          <cell r="CC1099">
            <v>0.10785182436288186</v>
          </cell>
          <cell r="CD1099">
            <v>0.11316691933315359</v>
          </cell>
          <cell r="CE1099">
            <v>0.11829411051098554</v>
          </cell>
          <cell r="CF1099">
            <v>0.10950073136580235</v>
          </cell>
          <cell r="CG1099">
            <v>0.1201825082182951</v>
          </cell>
        </row>
        <row r="1115">
          <cell r="G1115">
            <v>51.968704408257096</v>
          </cell>
          <cell r="H1115">
            <v>51.684251625376852</v>
          </cell>
          <cell r="I1115">
            <v>51.001913543730119</v>
          </cell>
          <cell r="J1115">
            <v>48.699375878264888</v>
          </cell>
          <cell r="K1115">
            <v>47.24241475137655</v>
          </cell>
          <cell r="L1115">
            <v>47.407670405833628</v>
          </cell>
          <cell r="M1115">
            <v>51.900116097237103</v>
          </cell>
          <cell r="N1115">
            <v>54.390614147732634</v>
          </cell>
          <cell r="O1115">
            <v>49.86050118145797</v>
          </cell>
          <cell r="P1115">
            <v>50.899149627306656</v>
          </cell>
          <cell r="Q1115">
            <v>51.900121303410486</v>
          </cell>
          <cell r="R1115">
            <v>47.324949741638711</v>
          </cell>
          <cell r="S1115">
            <v>51.774338888437796</v>
          </cell>
          <cell r="T1115">
            <v>50.854758153681558</v>
          </cell>
          <cell r="U1115">
            <v>51.834160195936235</v>
          </cell>
          <cell r="V1115">
            <v>48.106656079223782</v>
          </cell>
          <cell r="W1115">
            <v>48.106656079223782</v>
          </cell>
          <cell r="X1115">
            <v>48.106656079223782</v>
          </cell>
          <cell r="Y1115">
            <v>50.680957122951583</v>
          </cell>
          <cell r="Z1115">
            <v>50.384520459793045</v>
          </cell>
          <cell r="AA1115">
            <v>47.561148640039363</v>
          </cell>
          <cell r="AB1115">
            <v>50.524596060758945</v>
          </cell>
          <cell r="AC1115">
            <v>51.038243588382869</v>
          </cell>
          <cell r="AD1115">
            <v>50.47207405698866</v>
          </cell>
          <cell r="AE1115">
            <v>47.543709808291126</v>
          </cell>
          <cell r="AF1115">
            <v>50.729283295890582</v>
          </cell>
          <cell r="AG1115">
            <v>50.253104977906617</v>
          </cell>
          <cell r="AH1115">
            <v>47.605962869142928</v>
          </cell>
          <cell r="AI1115">
            <v>49.498517756863968</v>
          </cell>
          <cell r="AJ1115">
            <v>46.928224373027433</v>
          </cell>
          <cell r="AK1115">
            <v>49.668488865487603</v>
          </cell>
          <cell r="AL1115">
            <v>49.433204241081725</v>
          </cell>
          <cell r="AM1115">
            <v>50.632967304966961</v>
          </cell>
          <cell r="AN1115">
            <v>44.751604177852705</v>
          </cell>
          <cell r="AO1115">
            <v>53.145761941470418</v>
          </cell>
          <cell r="AP1115">
            <v>50.832768905577851</v>
          </cell>
          <cell r="AQ1115">
            <v>46.504677057385692</v>
          </cell>
          <cell r="AR1115">
            <v>50.832768905577851</v>
          </cell>
          <cell r="AS1115">
            <v>46.799434025005141</v>
          </cell>
          <cell r="AT1115">
            <v>48.517346542598197</v>
          </cell>
          <cell r="AU1115">
            <v>48.28874643899335</v>
          </cell>
          <cell r="AV1115">
            <v>49.376239981133509</v>
          </cell>
          <cell r="AW1115">
            <v>49.009527584776663</v>
          </cell>
          <cell r="AX1115">
            <v>48.715693322719027</v>
          </cell>
          <cell r="AY1115">
            <v>50.634302833691649</v>
          </cell>
          <cell r="AZ1115">
            <v>47.988165374820298</v>
          </cell>
          <cell r="BA1115">
            <v>50.342708947102764</v>
          </cell>
          <cell r="BB1115">
            <v>50.659002620572757</v>
          </cell>
          <cell r="BC1115">
            <v>50.61219457481215</v>
          </cell>
          <cell r="BD1115">
            <v>51.009393509766809</v>
          </cell>
          <cell r="BE1115">
            <v>50.421630130585093</v>
          </cell>
          <cell r="BF1115">
            <v>50.51247736788148</v>
          </cell>
          <cell r="BG1115">
            <v>51.616595406575556</v>
          </cell>
          <cell r="BH1115">
            <v>51.616595406575556</v>
          </cell>
          <cell r="BI1115">
            <v>51.616595406575556</v>
          </cell>
          <cell r="BJ1115">
            <v>51.076899325140971</v>
          </cell>
          <cell r="BK1115">
            <v>48.68173157579615</v>
          </cell>
          <cell r="BL1115">
            <v>48.68173157579615</v>
          </cell>
          <cell r="BM1115">
            <v>48.139426842044799</v>
          </cell>
          <cell r="BN1115">
            <v>50.079101818297403</v>
          </cell>
          <cell r="BO1115">
            <v>52.325355905784846</v>
          </cell>
          <cell r="BP1115">
            <v>48.883187283810955</v>
          </cell>
          <cell r="BQ1115">
            <v>48.168380887091146</v>
          </cell>
          <cell r="BR1115">
            <v>50.296115403978426</v>
          </cell>
          <cell r="BS1115">
            <v>53.122011297170616</v>
          </cell>
          <cell r="BT1115">
            <v>48.151986612877089</v>
          </cell>
          <cell r="BU1115">
            <v>48.151986612877089</v>
          </cell>
          <cell r="BV1115">
            <v>53.761732452247017</v>
          </cell>
          <cell r="BW1115">
            <v>51.546542821536626</v>
          </cell>
          <cell r="BX1115">
            <v>48.139426842044799</v>
          </cell>
          <cell r="BY1115">
            <v>51.050213323999571</v>
          </cell>
          <cell r="BZ1115">
            <v>54.861325471648279</v>
          </cell>
          <cell r="CA1115">
            <v>55.549920802781863</v>
          </cell>
          <cell r="CB1115">
            <v>52.846645139240763</v>
          </cell>
          <cell r="CC1115">
            <v>51.420773784011644</v>
          </cell>
          <cell r="CD1115">
            <v>48.446389174319393</v>
          </cell>
          <cell r="CE1115">
            <v>57.400579928730103</v>
          </cell>
          <cell r="CF1115">
            <v>51.120874826395109</v>
          </cell>
          <cell r="CG1115">
            <v>53.667219074179378</v>
          </cell>
        </row>
        <row r="1116">
          <cell r="G1116">
            <v>9.3180904490681637</v>
          </cell>
          <cell r="H1116">
            <v>10.257770583072103</v>
          </cell>
          <cell r="I1116">
            <v>10.304900128555985</v>
          </cell>
          <cell r="J1116">
            <v>10.698494724436117</v>
          </cell>
          <cell r="K1116">
            <v>10.027089485293775</v>
          </cell>
          <cell r="L1116">
            <v>10.523769230518399</v>
          </cell>
          <cell r="M1116">
            <v>11.23235334662138</v>
          </cell>
          <cell r="N1116">
            <v>10.081759522820478</v>
          </cell>
          <cell r="O1116">
            <v>10.664345486791348</v>
          </cell>
          <cell r="P1116">
            <v>9.7740388580147108</v>
          </cell>
          <cell r="Q1116">
            <v>16.654089479563954</v>
          </cell>
          <cell r="R1116">
            <v>10.615201532879004</v>
          </cell>
          <cell r="S1116">
            <v>11.184116433601266</v>
          </cell>
          <cell r="T1116">
            <v>10.05472694452115</v>
          </cell>
          <cell r="U1116">
            <v>9.9124170664923632</v>
          </cell>
          <cell r="V1116">
            <v>10.393845446894071</v>
          </cell>
          <cell r="W1116">
            <v>10.876398165065442</v>
          </cell>
          <cell r="X1116">
            <v>10.635121805979757</v>
          </cell>
          <cell r="Y1116">
            <v>10.663724738739335</v>
          </cell>
          <cell r="Z1116">
            <v>13.841493226132135</v>
          </cell>
          <cell r="AA1116">
            <v>15.346842390439303</v>
          </cell>
          <cell r="AB1116">
            <v>10.455349432853435</v>
          </cell>
          <cell r="AC1116">
            <v>11.037405420163866</v>
          </cell>
          <cell r="AD1116">
            <v>10.627705508349836</v>
          </cell>
          <cell r="AE1116">
            <v>11.429428908856989</v>
          </cell>
          <cell r="AF1116">
            <v>10.818483079158483</v>
          </cell>
          <cell r="AG1116">
            <v>10.586686223327385</v>
          </cell>
          <cell r="AH1116">
            <v>9.6873446304206627</v>
          </cell>
          <cell r="AI1116">
            <v>10.534148648255519</v>
          </cell>
          <cell r="AJ1116">
            <v>10.658751181215164</v>
          </cell>
          <cell r="AK1116">
            <v>11.256114931057333</v>
          </cell>
          <cell r="AL1116">
            <v>10.437299954935426</v>
          </cell>
          <cell r="AM1116">
            <v>9.8928036017533785</v>
          </cell>
          <cell r="AN1116">
            <v>10.672993808063788</v>
          </cell>
          <cell r="AO1116">
            <v>9.699795630510291</v>
          </cell>
          <cell r="AP1116">
            <v>13.594882215406844</v>
          </cell>
          <cell r="AQ1116">
            <v>12.750217779503503</v>
          </cell>
          <cell r="AR1116">
            <v>15.022352148266188</v>
          </cell>
          <cell r="AS1116">
            <v>12.341323763414362</v>
          </cell>
          <cell r="AT1116">
            <v>10.004698711837547</v>
          </cell>
          <cell r="AU1116">
            <v>10.036812408140612</v>
          </cell>
          <cell r="AV1116">
            <v>10.6557621578464</v>
          </cell>
          <cell r="AW1116">
            <v>10.681669987651711</v>
          </cell>
          <cell r="AX1116">
            <v>10.865082919129176</v>
          </cell>
          <cell r="AY1116">
            <v>9.9823407731993026</v>
          </cell>
          <cell r="AZ1116">
            <v>11.128522328685973</v>
          </cell>
          <cell r="BA1116">
            <v>9.8528942578090017</v>
          </cell>
          <cell r="BB1116">
            <v>9.9257620835449867</v>
          </cell>
          <cell r="BC1116">
            <v>10.066570937183064</v>
          </cell>
          <cell r="BD1116">
            <v>10.328767346815729</v>
          </cell>
          <cell r="BE1116">
            <v>9.5209067096779094</v>
          </cell>
          <cell r="BF1116">
            <v>12.090871964491972</v>
          </cell>
          <cell r="BG1116">
            <v>9.7867206484440494</v>
          </cell>
          <cell r="BH1116">
            <v>10.026857696726365</v>
          </cell>
          <cell r="BI1116">
            <v>9.9308028774134378</v>
          </cell>
          <cell r="BJ1116">
            <v>11.179347370850166</v>
          </cell>
          <cell r="BK1116">
            <v>10.990482974403685</v>
          </cell>
          <cell r="BL1116">
            <v>9.727232305780376</v>
          </cell>
          <cell r="BM1116">
            <v>10.083809921473856</v>
          </cell>
          <cell r="BN1116">
            <v>9.1582432053759</v>
          </cell>
          <cell r="BO1116">
            <v>7.8240404619534489</v>
          </cell>
          <cell r="BP1116">
            <v>10.523802627554193</v>
          </cell>
          <cell r="BQ1116">
            <v>12.291678967612018</v>
          </cell>
          <cell r="BR1116">
            <v>10.21096789190331</v>
          </cell>
          <cell r="BS1116">
            <v>13.52090348878939</v>
          </cell>
          <cell r="BT1116">
            <v>10.791024510054262</v>
          </cell>
          <cell r="BU1116">
            <v>10.561809218388273</v>
          </cell>
          <cell r="BV1116">
            <v>12.651936765078906</v>
          </cell>
          <cell r="BW1116">
            <v>9.7875026494759041</v>
          </cell>
          <cell r="BX1116">
            <v>10.637291527618073</v>
          </cell>
          <cell r="BY1116">
            <v>9.6804236163132664</v>
          </cell>
          <cell r="BZ1116">
            <v>11.220575974495148</v>
          </cell>
          <cell r="CA1116">
            <v>13.448934045364471</v>
          </cell>
          <cell r="CB1116">
            <v>16.287604187600973</v>
          </cell>
          <cell r="CC1116">
            <v>14.254326739115696</v>
          </cell>
          <cell r="CD1116">
            <v>13.181953131936158</v>
          </cell>
          <cell r="CE1116">
            <v>14.517304255110663</v>
          </cell>
          <cell r="CF1116">
            <v>14.390772951404585</v>
          </cell>
          <cell r="CG1116">
            <v>14.426206246760536</v>
          </cell>
        </row>
      </sheetData>
      <sheetData sheetId="1"/>
      <sheetData sheetId="2">
        <row r="18">
          <cell r="E18">
            <v>644.98983564989396</v>
          </cell>
        </row>
      </sheetData>
      <sheetData sheetId="3"/>
      <sheetData sheetId="4"/>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_Sheet_Template"/>
      <sheetName val="Results"/>
    </sheetNames>
    <sheetDataSet>
      <sheetData sheetId="0" refreshError="1"/>
      <sheetData sheetId="1" refreshError="1"/>
    </sheetDataSet>
  </externalBook>
</externalLink>
</file>

<file path=xl/tables/table1.xml><?xml version="1.0" encoding="utf-8"?>
<table xmlns="http://schemas.openxmlformats.org/spreadsheetml/2006/main" id="1" name="ClassAPI" displayName="ClassAPI" ref="A3:B9" totalsRowShown="0">
  <autoFilter ref="A3:B9"/>
  <tableColumns count="2">
    <tableColumn id="1" name="Lower Bound"/>
    <tableColumn id="2" name="Classification"/>
  </tableColumns>
  <tableStyleInfo name="TableStyleMedium2" showFirstColumn="0" showLastColumn="0" showRowStripes="1" showColumnStripes="0"/>
</table>
</file>

<file path=xl/tables/table10.xml><?xml version="1.0" encoding="utf-8"?>
<table xmlns="http://schemas.openxmlformats.org/spreadsheetml/2006/main" id="8" name="AssayInfo" displayName="AssayInfo" ref="A2:J77" totalsRowShown="0" headerRowDxfId="102" headerRowBorderDxfId="101" tableBorderDxfId="100" headerRowCellStyle="Normal 33" dataCellStyle="Normal 33">
  <autoFilter ref="A2:J77"/>
  <tableColumns count="10">
    <tableColumn id="1" name="Crude Assay" dataCellStyle="Normal 33"/>
    <tableColumn id="2" name="Column1" dataCellStyle="Normal 33"/>
    <tableColumn id="3" name="Assay Name" dataDxfId="99" dataCellStyle="Normal 33"/>
    <tableColumn id="4" name="Column2" dataCellStyle="Normal 33"/>
    <tableColumn id="5" name="API" dataDxfId="98" dataCellStyle="Normal 33"/>
    <tableColumn id="6" name="Sulphur" dataCellStyle="Normal 33"/>
    <tableColumn id="9" name="Hydrogen" dataDxfId="97" dataCellStyle="Normal 33"/>
    <tableColumn id="7" name="Bbls/Day" dataCellStyle="Normal 33">
      <calculatedColumnFormula>OFFSET($N$5,(ROW(H3)-3)*15,0)</calculatedColumnFormula>
    </tableColumn>
    <tableColumn id="10" name="Density" dataDxfId="96" dataCellStyle="Normal 33"/>
    <tableColumn id="8" name="Bbls/day2" dataCellStyle="Normal 33"/>
  </tableColumns>
  <tableStyleInfo name="TableStyleMedium2" showFirstColumn="0" showLastColumn="0" showRowStripes="1" showColumnStripes="0"/>
</table>
</file>

<file path=xl/tables/table11.xml><?xml version="1.0" encoding="utf-8"?>
<table xmlns="http://schemas.openxmlformats.org/spreadsheetml/2006/main" id="11" name="OPGEEDataQuality" displayName="OPGEEDataQuality" ref="K3:AA80" totalsRowShown="0" headerRowDxfId="95" dataDxfId="94" tableBorderDxfId="93">
  <autoFilter ref="K3:AA80"/>
  <tableColumns count="17">
    <tableColumn id="1" name="ID" dataDxfId="92"/>
    <tableColumn id="2" name="Crude Assay" dataDxfId="91"/>
    <tableColumn id="3" name="API" dataDxfId="90"/>
    <tableColumn id="4" name="1. Representativeness" dataDxfId="89"/>
    <tableColumn id="5" name="2. Vintage" dataDxfId="88"/>
    <tableColumn id="6" name="3. Transparency" dataDxfId="87"/>
    <tableColumn id="7" name="4.1 OPGEE Primary Parameters " dataDxfId="86"/>
    <tableColumn id="8" name="4.2 OPGEE Secondary Parameters " dataDxfId="85"/>
    <tableColumn id="9" name="5. Availability of flaring data" dataDxfId="84"/>
    <tableColumn id="14" name="score Criterion 1" dataDxfId="83"/>
    <tableColumn id="15" name="score Criterion 2" dataDxfId="82"/>
    <tableColumn id="16" name="score Criterion 3" dataDxfId="81"/>
    <tableColumn id="17" name="score Criterion 4.1" dataDxfId="80"/>
    <tableColumn id="18" name="score Criterion 4.2" dataDxfId="79"/>
    <tableColumn id="19" name="weighted of criterion 4.1 and 4.2" dataDxfId="78"/>
    <tableColumn id="20" name="score Criterion 5" dataDxfId="77"/>
    <tableColumn id="25" name="Total Score_x000a_All criteria same weight" dataDxfId="76"/>
  </tableColumns>
  <tableStyleInfo name="TableStyleMedium2" showFirstColumn="0" showLastColumn="0" showRowStripes="1" showColumnStripes="0"/>
</table>
</file>

<file path=xl/tables/table12.xml><?xml version="1.0" encoding="utf-8"?>
<table xmlns="http://schemas.openxmlformats.org/spreadsheetml/2006/main" id="12" name="PRELIMDataQuality" displayName="PRELIMDataQuality" ref="K83:AE158" totalsRowShown="0" headerRowDxfId="75" dataDxfId="74" tableBorderDxfId="73">
  <autoFilter ref="K83:AE158"/>
  <tableColumns count="21">
    <tableColumn id="1" name="ID" dataDxfId="72"/>
    <tableColumn id="2" name="Crude Assay" dataDxfId="71"/>
    <tableColumn id="3" name="API" dataDxfId="70"/>
    <tableColumn id="4" name="Representativeness" dataDxfId="69"/>
    <tableColumn id="5" name="Vintage" dataDxfId="68"/>
    <tableColumn id="6" name="Transparency" dataDxfId="67"/>
    <tableColumn id="7" name="PRELIM Minimun Assay Data Transformations TBP" dataDxfId="66"/>
    <tableColumn id="8" name="PRELIM Minimun Assay Data Transformations H2" dataDxfId="65"/>
    <tableColumn id="9" name="PRELIM Minimun Assay Data Transformations CR" dataDxfId="64"/>
    <tableColumn id="10" name="Certainty in applicable refinery configuration" dataDxfId="63"/>
    <tableColumn id="11" name="PRELIM hydrogen modelling aproach impact" dataDxfId="62"/>
    <tableColumn id="12" name="score Criteria 1" dataDxfId="61"/>
    <tableColumn id="13" name="score Criteria 2" dataDxfId="60"/>
    <tableColumn id="14" name="score Criteria 3" dataDxfId="59"/>
    <tableColumn id="15" name="score Criteria 4.1" dataDxfId="58"/>
    <tableColumn id="16" name="score Criteria 4.2" dataDxfId="57"/>
    <tableColumn id="17" name="score Criteria 4.3" dataDxfId="56"/>
    <tableColumn id="18" name="score Criteria 5" dataDxfId="55"/>
    <tableColumn id="19" name="score Criteria 6" dataDxfId="54"/>
    <tableColumn id="20" name="Total Score_x000a_All criteria same weight" dataDxfId="53"/>
    <tableColumn id="21" name="Overall Quality Level" dataDxfId="52"/>
  </tableColumns>
  <tableStyleInfo name="TableStyleMedium2" showFirstColumn="0" showLastColumn="0" showRowStripes="1" showColumnStripes="0"/>
</table>
</file>

<file path=xl/tables/table13.xml><?xml version="1.0" encoding="utf-8"?>
<table xmlns="http://schemas.openxmlformats.org/spreadsheetml/2006/main" id="13" name="PRELIMDataQuality14" displayName="PRELIMDataQuality14" ref="K163:AE238" totalsRowShown="0" headerRowDxfId="51" dataDxfId="50" tableBorderDxfId="49">
  <autoFilter ref="K163:AE238"/>
  <tableColumns count="21">
    <tableColumn id="1" name="ID" dataDxfId="48"/>
    <tableColumn id="2" name="Crude Assay" dataDxfId="47"/>
    <tableColumn id="3" name="API" dataDxfId="46"/>
    <tableColumn id="4" name="Representativeness" dataDxfId="45"/>
    <tableColumn id="5" name="Vintage" dataDxfId="44"/>
    <tableColumn id="6" name="Transparency" dataDxfId="43"/>
    <tableColumn id="7" name="PRELIM Minimun Assay Data Transformations TBP" dataDxfId="42"/>
    <tableColumn id="8" name="PRELIM Minimun Assay Data Transformations H2" dataDxfId="41"/>
    <tableColumn id="9" name="PRELIM Minimun Assay Data Transformations CR" dataDxfId="40"/>
    <tableColumn id="10" name="Certainty in applicable refinery configuration" dataDxfId="39"/>
    <tableColumn id="11" name="PRELIM hydrogen modelling aproach impact" dataDxfId="38"/>
    <tableColumn id="12" name="score Criteria 1" dataDxfId="37"/>
    <tableColumn id="13" name="score Criteria 2" dataDxfId="36"/>
    <tableColumn id="14" name="score Criteria 3" dataDxfId="35"/>
    <tableColumn id="15" name="score Criteria 4.1" dataDxfId="34"/>
    <tableColumn id="16" name="score Criteria 4.2" dataDxfId="33"/>
    <tableColumn id="17" name="score Criteria 4.3" dataDxfId="32"/>
    <tableColumn id="18" name="score Criteria 5" dataDxfId="31"/>
    <tableColumn id="19" name="score Criteria 6" dataDxfId="30"/>
    <tableColumn id="20" name="Total Score_x000a_All criteria same weight" dataDxfId="29"/>
    <tableColumn id="21" name="Overall Quality Level" dataDxfId="28"/>
  </tableColumns>
  <tableStyleInfo name="TableStyleMedium2" showFirstColumn="0" showLastColumn="0" showRowStripes="1" showColumnStripes="0"/>
</table>
</file>

<file path=xl/tables/table2.xml><?xml version="1.0" encoding="utf-8"?>
<table xmlns="http://schemas.openxmlformats.org/spreadsheetml/2006/main" id="2" name="ClassSulfur" displayName="ClassSulfur" ref="A12:B14" totalsRowShown="0">
  <autoFilter ref="A12:B14"/>
  <tableColumns count="2">
    <tableColumn id="1" name="Lower Bound" dataDxfId="106"/>
    <tableColumn id="2" name="Classification"/>
  </tableColumns>
  <tableStyleInfo name="TableStyleMedium2" showFirstColumn="0" showLastColumn="0" showRowStripes="1" showColumnStripes="0"/>
</table>
</file>

<file path=xl/tables/table3.xml><?xml version="1.0" encoding="utf-8"?>
<table xmlns="http://schemas.openxmlformats.org/spreadsheetml/2006/main" id="3" name="ClassProd" displayName="ClassProd" ref="A17:B22" totalsRowShown="0">
  <autoFilter ref="A17:B22"/>
  <tableColumns count="2">
    <tableColumn id="1" name="Lower Bound"/>
    <tableColumn id="2" name="Classification"/>
  </tableColumns>
  <tableStyleInfo name="TableStyleMedium2" showFirstColumn="0" showLastColumn="0" showRowStripes="1" showColumnStripes="0"/>
</table>
</file>

<file path=xl/tables/table4.xml><?xml version="1.0" encoding="utf-8"?>
<table xmlns="http://schemas.openxmlformats.org/spreadsheetml/2006/main" id="4" name="ClassDepth" displayName="ClassDepth" ref="A25:B28" totalsRowShown="0" headerRowDxfId="105" headerRowBorderDxfId="104" tableBorderDxfId="103">
  <autoFilter ref="A25:B28"/>
  <tableColumns count="2">
    <tableColumn id="1" name="Lower Bound"/>
    <tableColumn id="2" name="Classification"/>
  </tableColumns>
  <tableStyleInfo name="TableStyleMedium2" showFirstColumn="0" showLastColumn="0" showRowStripes="1" showColumnStripes="0"/>
</table>
</file>

<file path=xl/tables/table5.xml><?xml version="1.0" encoding="utf-8"?>
<table xmlns="http://schemas.openxmlformats.org/spreadsheetml/2006/main" id="7" name="ClassFlare" displayName="ClassFlare" ref="A31:B35" totalsRowShown="0">
  <autoFilter ref="A31:B35"/>
  <tableColumns count="2">
    <tableColumn id="1" name="Lower Bound"/>
    <tableColumn id="2" name="Classification"/>
  </tableColumns>
  <tableStyleInfo name="TableStyleMedium2" showFirstColumn="0" showLastColumn="0" showRowStripes="1" showColumnStripes="0"/>
</table>
</file>

<file path=xl/tables/table6.xml><?xml version="1.0" encoding="utf-8"?>
<table xmlns="http://schemas.openxmlformats.org/spreadsheetml/2006/main" id="9" name="ClassWater" displayName="ClassWater" ref="A38:B40" totalsRowShown="0">
  <autoFilter ref="A38:B40"/>
  <tableColumns count="2">
    <tableColumn id="1" name="Lower Bound"/>
    <tableColumn id="2" name="Classification"/>
  </tableColumns>
  <tableStyleInfo name="TableStyleMedium2" showFirstColumn="0" showLastColumn="0" showRowStripes="1" showColumnStripes="0"/>
</table>
</file>

<file path=xl/tables/table7.xml><?xml version="1.0" encoding="utf-8"?>
<table xmlns="http://schemas.openxmlformats.org/spreadsheetml/2006/main" id="10" name="ClassGas" displayName="ClassGas" ref="A43:B47" totalsRowShown="0">
  <autoFilter ref="A43:B47"/>
  <tableColumns count="2">
    <tableColumn id="1" name="Lower Bound"/>
    <tableColumn id="2" name="Classification"/>
  </tableColumns>
  <tableStyleInfo name="TableStyleMedium2" showFirstColumn="0" showLastColumn="0" showRowStripes="1" showColumnStripes="0"/>
</table>
</file>

<file path=xl/tables/table8.xml><?xml version="1.0" encoding="utf-8"?>
<table xmlns="http://schemas.openxmlformats.org/spreadsheetml/2006/main" id="5" name="CrudeOilHeatingValues" displayName="CrudeOilHeatingValues" ref="D3:E51" totalsRowShown="0">
  <autoFilter ref="D3:E51"/>
  <tableColumns count="2">
    <tableColumn id="1" name="Deg API"/>
    <tableColumn id="2" name="LHV - MJ/bbl"/>
  </tableColumns>
  <tableStyleInfo name="TableStyleMedium2" showFirstColumn="0" showLastColumn="0" showRowStripes="1" showColumnStripes="0"/>
</table>
</file>

<file path=xl/tables/table9.xml><?xml version="1.0" encoding="utf-8"?>
<table xmlns="http://schemas.openxmlformats.org/spreadsheetml/2006/main" id="6" name="Table6" displayName="Table6" ref="G3:G20" totalsRowShown="0">
  <autoFilter ref="G3:G20"/>
  <tableColumns count="1">
    <tableColumn id="1" name="Types of Sort"/>
  </tableColumns>
  <tableStyleInfo name="TableStyleMedium2" showFirstColumn="0" showLastColumn="0" showRowStripes="1" showColumnStripes="0"/>
</table>
</file>

<file path=xl/theme/theme1.xml><?xml version="1.0" encoding="utf-8"?>
<a:theme xmlns:a="http://schemas.openxmlformats.org/drawingml/2006/main" name="Theme1">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eia.gov/dnav/pet/hist/LeafHandler.ashx?n=pet&amp;s=eer_epd2f_pf4_y35ny_dpg&amp;f=m" TargetMode="External"/><Relationship Id="rId3" Type="http://schemas.openxmlformats.org/officeDocument/2006/relationships/hyperlink" Target="http://www.eia.gov/dnav/pet/pet_pri_spt_s1_d.htm" TargetMode="External"/><Relationship Id="rId7" Type="http://schemas.openxmlformats.org/officeDocument/2006/relationships/hyperlink" Target="http://www.eia.gov/dnav/pet/hist/LeafHandler.ashx?n=PET&amp;s=EER_EPD2DXL0_PF4_Y35NY_DPG&amp;f=M" TargetMode="External"/><Relationship Id="rId12" Type="http://schemas.openxmlformats.org/officeDocument/2006/relationships/comments" Target="../comments1.xml"/><Relationship Id="rId2" Type="http://schemas.openxmlformats.org/officeDocument/2006/relationships/hyperlink" Target="http://www.eia.gov/dnav/pet/hist/LeafHandler.ashx?n=PET&amp;s=EER_EPJK_PF4_RGC_DPG&amp;f=M" TargetMode="External"/><Relationship Id="rId1" Type="http://schemas.openxmlformats.org/officeDocument/2006/relationships/hyperlink" Target="http://www.eia.gov/dnav/pet/pet_pri_spt_s1_m.htm" TargetMode="External"/><Relationship Id="rId6" Type="http://schemas.openxmlformats.org/officeDocument/2006/relationships/hyperlink" Target="http://www.eia.gov/dnav/pet/hist/LeafHandler.ashx?n=PET&amp;s=EER_EPJK_PF4_RGC_DPG&amp;f=M" TargetMode="External"/><Relationship Id="rId11" Type="http://schemas.openxmlformats.org/officeDocument/2006/relationships/vmlDrawing" Target="../drawings/vmlDrawing1.vml"/><Relationship Id="rId5" Type="http://schemas.openxmlformats.org/officeDocument/2006/relationships/hyperlink" Target="http://www.eia.gov/dnav/pet/hist/LeafHandler.ashx?n=PET&amp;s=EMA_EPPR_PTG_NUS_DPG&amp;f=M" TargetMode="External"/><Relationship Id="rId10" Type="http://schemas.openxmlformats.org/officeDocument/2006/relationships/printerSettings" Target="../printerSettings/printerSettings1.bin"/><Relationship Id="rId4" Type="http://schemas.openxmlformats.org/officeDocument/2006/relationships/hyperlink" Target="http://www.eia.gov/dnav/pet/hist/LeafHandler.ashx?n=PET&amp;s=EER_EPD2DXL0_PF4_Y35NY_DPG&amp;f=M" TargetMode="External"/><Relationship Id="rId9" Type="http://schemas.openxmlformats.org/officeDocument/2006/relationships/hyperlink" Target="http://www.eia.gov/dnav/pet/hist/LeafHandler.ashx?n=PET&amp;s=EMA_EPPR_PTG_NUS_DPG&amp;f=M" TargetMode="Externa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vmlDrawing" Target="../drawings/vmlDrawing4.vml"/><Relationship Id="rId5" Type="http://schemas.openxmlformats.org/officeDocument/2006/relationships/comments" Target="../comments4.xml"/><Relationship Id="rId4"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www.aer.ca/data-and-publications/statistical-reports/st39" TargetMode="External"/><Relationship Id="rId1" Type="http://schemas.openxmlformats.org/officeDocument/2006/relationships/hyperlink" Target="http://www.aer.ca/data-and-publications/statistical-reports/st39" TargetMode="Externa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epa.gov/sites/production/files/2015-12/documents/emission-factors_nov_2015.pdf" TargetMode="External"/><Relationship Id="rId2" Type="http://schemas.openxmlformats.org/officeDocument/2006/relationships/hyperlink" Target="https://greet.es.anl.gov/index.php?content=download1x" TargetMode="External"/><Relationship Id="rId1" Type="http://schemas.openxmlformats.org/officeDocument/2006/relationships/hyperlink" Target="http://greet.es.anl.gov/"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CF782"/>
  <sheetViews>
    <sheetView tabSelected="1" topLeftCell="A2" zoomScale="90" zoomScaleNormal="90" zoomScalePageLayoutView="90" workbookViewId="0">
      <pane xSplit="6" ySplit="5" topLeftCell="G7" activePane="bottomRight" state="frozen"/>
      <selection activeCell="A2" sqref="A2"/>
      <selection pane="topRight" activeCell="I2" sqref="I2"/>
      <selection pane="bottomLeft" activeCell="A11" sqref="A11"/>
      <selection pane="bottomRight" activeCell="A7" sqref="A7:A25"/>
    </sheetView>
  </sheetViews>
  <sheetFormatPr defaultColWidth="10.28515625" defaultRowHeight="12.75"/>
  <cols>
    <col min="1" max="1" width="2.28515625" style="1144" customWidth="1"/>
    <col min="2" max="2" width="14.28515625" style="1144" customWidth="1"/>
    <col min="3" max="3" width="21.28515625" style="1144" customWidth="1"/>
    <col min="4" max="4" width="34.28515625" style="50" customWidth="1"/>
    <col min="5" max="5" width="15" style="49" customWidth="1"/>
    <col min="6" max="6" width="20.28515625" style="49" customWidth="1"/>
    <col min="7" max="65" width="21.7109375" style="1144" customWidth="1"/>
    <col min="66" max="66" width="26.28515625" style="1144" customWidth="1"/>
    <col min="67" max="75" width="21.7109375" style="1144" customWidth="1"/>
    <col min="76" max="76" width="21.7109375" style="1169" customWidth="1"/>
    <col min="77" max="78" width="21.7109375" style="1144" customWidth="1"/>
    <col min="79" max="80" width="21.7109375" style="1169" customWidth="1"/>
    <col min="81" max="81" width="21.7109375" style="1144" customWidth="1"/>
    <col min="82" max="82" width="13.7109375" style="1169" bestFit="1" customWidth="1"/>
    <col min="83" max="16384" width="10.28515625" style="1169"/>
  </cols>
  <sheetData>
    <row r="1" spans="1:81" s="124" customFormat="1" ht="15" customHeight="1">
      <c r="A1" s="9"/>
      <c r="B1" s="9" t="s">
        <v>142</v>
      </c>
      <c r="C1" s="9"/>
      <c r="D1" s="45"/>
      <c r="E1" s="46"/>
      <c r="F1" s="46"/>
      <c r="G1" s="1147"/>
      <c r="H1" s="1147"/>
      <c r="I1" s="1147"/>
      <c r="J1" s="1147"/>
      <c r="K1" s="1147"/>
      <c r="L1" s="1147"/>
      <c r="M1" s="1147"/>
      <c r="N1" s="1147"/>
      <c r="O1" s="1147"/>
      <c r="P1" s="1147"/>
      <c r="Q1" s="1147"/>
      <c r="R1" s="1147"/>
      <c r="S1" s="1147"/>
      <c r="T1" s="1147"/>
      <c r="U1" s="1147"/>
      <c r="W1" s="1147"/>
      <c r="X1" s="1147"/>
      <c r="Y1" s="1147"/>
      <c r="Z1" s="1147"/>
      <c r="AA1" s="1147"/>
      <c r="AB1" s="1147"/>
      <c r="AC1" s="1147"/>
      <c r="AD1" s="1147"/>
      <c r="AE1" s="1147"/>
      <c r="AF1" s="1147"/>
      <c r="AG1" s="1147"/>
      <c r="AH1" s="1147"/>
      <c r="AI1" s="1147"/>
      <c r="AJ1" s="1147"/>
      <c r="AK1" s="1147"/>
      <c r="AL1" s="1147"/>
      <c r="AM1" s="1147"/>
      <c r="AN1" s="1147"/>
      <c r="AO1" s="1147"/>
      <c r="AP1" s="1147"/>
      <c r="AQ1" s="1147"/>
      <c r="AR1" s="1147"/>
      <c r="AS1" s="1147"/>
      <c r="AT1" s="1147"/>
      <c r="AU1" s="1147"/>
      <c r="AV1" s="1147"/>
      <c r="AW1" s="1147"/>
      <c r="AX1" s="1147"/>
      <c r="AY1" s="1147"/>
      <c r="AZ1" s="1147"/>
      <c r="BA1" s="1147"/>
      <c r="BB1" s="1147"/>
      <c r="BC1" s="1147"/>
      <c r="BE1" s="1147"/>
      <c r="BF1" s="1147"/>
      <c r="BG1" s="1147"/>
      <c r="BH1" s="1147"/>
      <c r="BI1" s="1147"/>
      <c r="BJ1" s="1147"/>
      <c r="BK1" s="1147"/>
      <c r="BL1" s="1147"/>
      <c r="BM1" s="1147"/>
      <c r="BN1" s="1147"/>
      <c r="BO1" s="1147"/>
      <c r="BP1" s="1147"/>
      <c r="BQ1" s="1147"/>
      <c r="BR1" s="1147"/>
      <c r="BS1" s="1147"/>
      <c r="BT1" s="1147"/>
      <c r="BU1" s="1147"/>
      <c r="BV1" s="1147"/>
      <c r="BW1" s="1147"/>
      <c r="BX1" s="1147"/>
      <c r="BY1" s="1147"/>
      <c r="BZ1" s="1147"/>
      <c r="CA1" s="1147"/>
      <c r="CB1" s="1147"/>
      <c r="CC1" s="1147"/>
    </row>
    <row r="2" spans="1:81" s="124" customFormat="1" ht="20.25">
      <c r="A2" s="15"/>
      <c r="B2" s="1147" t="s">
        <v>836</v>
      </c>
      <c r="C2" s="1147"/>
      <c r="D2" s="46"/>
      <c r="E2" s="46"/>
      <c r="F2" s="46"/>
      <c r="G2" s="1147"/>
      <c r="H2" s="1147"/>
      <c r="I2" s="1147"/>
      <c r="J2" s="1147"/>
      <c r="K2" s="1147"/>
      <c r="L2" s="1147"/>
      <c r="M2" s="1147"/>
      <c r="N2" s="1147"/>
      <c r="O2" s="1147"/>
      <c r="P2" s="1147"/>
      <c r="Q2" s="1147"/>
      <c r="R2" s="1147"/>
      <c r="S2" s="1147"/>
      <c r="T2" s="1147"/>
      <c r="U2" s="1147"/>
      <c r="V2" s="1147"/>
      <c r="W2" s="1147"/>
      <c r="X2" s="1147"/>
      <c r="Y2" s="1147"/>
      <c r="Z2" s="1147"/>
      <c r="AA2" s="1147"/>
      <c r="AB2" s="1147"/>
      <c r="AC2" s="1147"/>
      <c r="AD2" s="1147"/>
      <c r="AE2" s="1147"/>
      <c r="AF2" s="1147"/>
      <c r="AG2" s="1147"/>
      <c r="AH2" s="1147"/>
      <c r="AI2" s="1147"/>
      <c r="AJ2" s="1147"/>
      <c r="AK2" s="1147"/>
      <c r="AL2" s="1147"/>
      <c r="AM2" s="1147"/>
      <c r="AN2" s="1147"/>
      <c r="AO2" s="1147"/>
      <c r="AP2" s="1147"/>
      <c r="AQ2" s="1147"/>
      <c r="AR2" s="1147"/>
      <c r="AS2" s="1147"/>
      <c r="AT2" s="1147"/>
      <c r="AU2" s="1147"/>
      <c r="AV2" s="1147"/>
      <c r="AW2" s="1147"/>
      <c r="AX2" s="1147"/>
      <c r="AY2" s="1147"/>
      <c r="AZ2" s="1147"/>
      <c r="BA2" s="1147"/>
      <c r="BB2" s="1147"/>
      <c r="BC2" s="1147"/>
      <c r="BD2" s="1147"/>
      <c r="BE2" s="1147"/>
      <c r="BF2" s="1147"/>
      <c r="BG2" s="1147"/>
      <c r="BH2" s="1147"/>
      <c r="BI2" s="1147"/>
      <c r="BJ2" s="1147"/>
      <c r="BK2" s="1147"/>
      <c r="BL2" s="1147"/>
      <c r="BM2" s="1147"/>
      <c r="BN2" s="1147"/>
      <c r="BO2" s="1147"/>
      <c r="BP2" s="1147"/>
      <c r="BQ2" s="1147"/>
      <c r="BR2" s="1147"/>
      <c r="BS2" s="1147"/>
      <c r="BT2" s="1147"/>
      <c r="BU2" s="1147"/>
      <c r="BV2" s="1147"/>
      <c r="BW2" s="1147"/>
      <c r="BX2" s="1147"/>
      <c r="BY2" s="1147"/>
      <c r="BZ2" s="1147"/>
      <c r="CA2" s="1147"/>
      <c r="CB2" s="1147"/>
      <c r="CC2" s="1147"/>
    </row>
    <row r="3" spans="1:81" s="124" customFormat="1" ht="20.25">
      <c r="A3" s="15"/>
      <c r="B3" s="1147" t="s">
        <v>674</v>
      </c>
      <c r="C3" s="1147"/>
      <c r="D3" s="46"/>
      <c r="E3" s="46"/>
      <c r="F3" s="46"/>
      <c r="G3" s="1224"/>
      <c r="H3" s="1224"/>
      <c r="I3" s="1224"/>
      <c r="J3" s="1224"/>
      <c r="K3" s="1224"/>
      <c r="L3" s="1224"/>
      <c r="M3" s="1224"/>
      <c r="N3" s="1224"/>
      <c r="O3" s="1224"/>
      <c r="P3" s="1224"/>
      <c r="Q3" s="1224"/>
      <c r="R3" s="1224"/>
      <c r="S3" s="1224"/>
      <c r="T3" s="1224"/>
      <c r="U3" s="1224"/>
      <c r="V3" s="1224"/>
      <c r="W3" s="1224"/>
      <c r="X3" s="1224"/>
      <c r="Y3" s="1224"/>
      <c r="Z3" s="1224"/>
      <c r="AA3" s="1224"/>
      <c r="AB3" s="1224"/>
      <c r="AC3" s="1224"/>
      <c r="AD3" s="1224"/>
      <c r="AE3" s="1224"/>
      <c r="AF3" s="1224"/>
      <c r="AG3" s="1224"/>
      <c r="AH3" s="1224"/>
      <c r="AI3" s="1224"/>
      <c r="AJ3" s="1224"/>
      <c r="AK3" s="1224"/>
      <c r="AL3" s="1224"/>
      <c r="AM3" s="1224"/>
      <c r="AN3" s="1224"/>
      <c r="AO3" s="1224"/>
      <c r="AP3" s="1224"/>
      <c r="AQ3" s="1224"/>
      <c r="AR3" s="1224"/>
      <c r="AS3" s="1224"/>
      <c r="AT3" s="1224"/>
      <c r="AU3" s="1224"/>
      <c r="AV3" s="1224"/>
      <c r="AW3" s="1224"/>
      <c r="AX3" s="1224"/>
      <c r="AY3" s="1224"/>
      <c r="AZ3" s="1224"/>
      <c r="BA3" s="1224"/>
      <c r="BB3" s="1224"/>
      <c r="BC3" s="1224"/>
      <c r="BD3" s="1224"/>
      <c r="BE3" s="1224"/>
      <c r="BF3" s="1224"/>
      <c r="BG3" s="1224"/>
      <c r="BH3" s="1224"/>
      <c r="BI3" s="1224"/>
      <c r="BJ3" s="1224"/>
      <c r="BK3" s="1224"/>
      <c r="BL3" s="1224"/>
      <c r="BM3" s="1224"/>
      <c r="BN3" s="1224"/>
      <c r="BO3" s="1224"/>
      <c r="BP3" s="1224"/>
      <c r="BQ3" s="1224"/>
      <c r="BR3" s="1224"/>
      <c r="BS3" s="1224"/>
      <c r="BT3" s="1224"/>
      <c r="BU3" s="1224"/>
      <c r="BV3" s="1224"/>
      <c r="BW3" s="1224"/>
      <c r="BX3" s="1224"/>
      <c r="BY3" s="1224"/>
      <c r="BZ3" s="1224"/>
      <c r="CA3" s="1224"/>
      <c r="CB3" s="1224"/>
      <c r="CC3" s="1224"/>
    </row>
    <row r="4" spans="1:81" s="131" customFormat="1" ht="45" customHeight="1" thickBot="1">
      <c r="A4" s="15"/>
      <c r="B4" s="202" t="s">
        <v>289</v>
      </c>
      <c r="C4" s="202" t="s">
        <v>289</v>
      </c>
      <c r="D4" s="203" t="s">
        <v>145</v>
      </c>
      <c r="E4" s="203" t="s">
        <v>143</v>
      </c>
      <c r="F4" s="203" t="s">
        <v>625</v>
      </c>
      <c r="G4" s="202" t="s">
        <v>163</v>
      </c>
      <c r="H4" s="205"/>
      <c r="I4" s="205"/>
      <c r="J4" s="204"/>
      <c r="K4" s="205"/>
      <c r="L4" s="205"/>
      <c r="M4" s="205"/>
      <c r="N4" s="205"/>
      <c r="O4" s="205"/>
      <c r="P4" s="205"/>
      <c r="Q4" s="205"/>
      <c r="R4" s="205"/>
      <c r="S4" s="205"/>
      <c r="T4" s="205"/>
      <c r="U4" s="205"/>
      <c r="V4" s="205"/>
      <c r="W4" s="205"/>
      <c r="X4" s="205"/>
      <c r="Y4" s="205"/>
      <c r="Z4" s="205"/>
      <c r="AA4" s="204"/>
      <c r="AB4" s="205"/>
      <c r="AC4" s="205"/>
      <c r="AD4" s="202"/>
      <c r="AE4" s="205"/>
      <c r="AF4" s="205"/>
      <c r="AG4" s="205"/>
      <c r="AH4" s="205"/>
      <c r="AI4" s="205"/>
      <c r="AJ4" s="205"/>
      <c r="AK4" s="205"/>
      <c r="AL4" s="205"/>
      <c r="AM4" s="205"/>
      <c r="AN4" s="205"/>
      <c r="AO4" s="205"/>
      <c r="AP4" s="205"/>
      <c r="AQ4" s="205"/>
      <c r="AR4" s="205"/>
      <c r="AS4" s="205"/>
      <c r="AT4" s="205"/>
      <c r="AU4" s="205"/>
      <c r="AV4" s="205"/>
      <c r="AW4" s="205"/>
      <c r="AX4" s="205"/>
      <c r="AY4" s="205"/>
      <c r="AZ4" s="202"/>
      <c r="BA4" s="204"/>
      <c r="BB4" s="205"/>
      <c r="BC4" s="205"/>
      <c r="BD4" s="205"/>
      <c r="BE4" s="205"/>
      <c r="BF4" s="205"/>
      <c r="BG4" s="205"/>
      <c r="BH4" s="205"/>
      <c r="BI4" s="205"/>
      <c r="BJ4" s="205"/>
      <c r="BK4" s="205"/>
      <c r="BL4" s="205"/>
      <c r="BM4" s="205"/>
      <c r="BN4" s="205"/>
      <c r="BO4" s="205"/>
      <c r="BP4" s="205"/>
      <c r="BQ4" s="205"/>
      <c r="BR4" s="205"/>
      <c r="BS4" s="205"/>
      <c r="BT4" s="947" t="s">
        <v>1191</v>
      </c>
      <c r="BU4" s="1077"/>
      <c r="BV4" s="1077"/>
      <c r="BW4" s="1077"/>
      <c r="BX4" s="1077"/>
      <c r="BY4" s="948"/>
      <c r="BZ4" s="948"/>
      <c r="CA4" s="948"/>
      <c r="CB4" s="948"/>
      <c r="CC4" s="948"/>
    </row>
    <row r="5" spans="1:81" s="1167" customFormat="1" ht="15" customHeight="1">
      <c r="A5" s="15"/>
      <c r="D5" s="163" t="s">
        <v>141</v>
      </c>
      <c r="E5" s="163"/>
      <c r="F5" s="163"/>
      <c r="G5" s="1079" t="s">
        <v>787</v>
      </c>
      <c r="H5" s="1167" t="s">
        <v>288</v>
      </c>
      <c r="I5" s="1167" t="s">
        <v>288</v>
      </c>
      <c r="J5" s="1167" t="s">
        <v>288</v>
      </c>
      <c r="K5" s="1167" t="s">
        <v>138</v>
      </c>
      <c r="L5" s="1080" t="s">
        <v>1356</v>
      </c>
      <c r="M5" s="1079" t="s">
        <v>788</v>
      </c>
      <c r="N5" s="1079" t="s">
        <v>788</v>
      </c>
      <c r="O5" s="1167" t="s">
        <v>137</v>
      </c>
      <c r="P5" s="1167" t="s">
        <v>138</v>
      </c>
      <c r="Q5" s="1167" t="s">
        <v>138</v>
      </c>
      <c r="R5" s="1167" t="s">
        <v>138</v>
      </c>
      <c r="S5" s="1080" t="s">
        <v>788</v>
      </c>
      <c r="T5" s="1080" t="s">
        <v>788</v>
      </c>
      <c r="U5" s="1080" t="s">
        <v>788</v>
      </c>
      <c r="V5" s="1167" t="s">
        <v>138</v>
      </c>
      <c r="W5" s="1167" t="s">
        <v>138</v>
      </c>
      <c r="X5" s="1167" t="s">
        <v>138</v>
      </c>
      <c r="Y5" s="1079" t="s">
        <v>787</v>
      </c>
      <c r="Z5" s="1079" t="s">
        <v>787</v>
      </c>
      <c r="AA5" s="1079" t="s">
        <v>787</v>
      </c>
      <c r="AB5" s="1079" t="s">
        <v>787</v>
      </c>
      <c r="AC5" s="1079" t="s">
        <v>787</v>
      </c>
      <c r="AD5" s="1079" t="s">
        <v>787</v>
      </c>
      <c r="AE5" s="1081" t="s">
        <v>1356</v>
      </c>
      <c r="AF5" s="1079" t="s">
        <v>787</v>
      </c>
      <c r="AG5" s="1079" t="s">
        <v>787</v>
      </c>
      <c r="AH5" s="1079" t="s">
        <v>787</v>
      </c>
      <c r="AI5" s="1081" t="s">
        <v>137</v>
      </c>
      <c r="AJ5" s="1081" t="s">
        <v>288</v>
      </c>
      <c r="AK5" s="1081" t="s">
        <v>288</v>
      </c>
      <c r="AL5" s="1081" t="s">
        <v>288</v>
      </c>
      <c r="AM5" s="1167" t="s">
        <v>288</v>
      </c>
      <c r="AN5" s="1167" t="s">
        <v>288</v>
      </c>
      <c r="AO5" s="1167" t="s">
        <v>288</v>
      </c>
      <c r="AP5" s="1081" t="s">
        <v>139</v>
      </c>
      <c r="AQ5" s="1081" t="s">
        <v>139</v>
      </c>
      <c r="AR5" s="1081" t="s">
        <v>139</v>
      </c>
      <c r="AS5" s="1167" t="s">
        <v>787</v>
      </c>
      <c r="AT5" s="1167" t="s">
        <v>787</v>
      </c>
      <c r="AU5" s="1081" t="s">
        <v>1356</v>
      </c>
      <c r="AV5" s="1081" t="s">
        <v>1356</v>
      </c>
      <c r="AW5" s="1079" t="s">
        <v>787</v>
      </c>
      <c r="AX5" s="1079" t="s">
        <v>787</v>
      </c>
      <c r="AY5" s="1079" t="s">
        <v>787</v>
      </c>
      <c r="AZ5" s="1079" t="s">
        <v>787</v>
      </c>
      <c r="BA5" s="1079" t="s">
        <v>787</v>
      </c>
      <c r="BB5" s="1167" t="s">
        <v>137</v>
      </c>
      <c r="BC5" s="1167" t="s">
        <v>137</v>
      </c>
      <c r="BD5" s="1167" t="s">
        <v>137</v>
      </c>
      <c r="BE5" s="1167" t="s">
        <v>137</v>
      </c>
      <c r="BF5" s="1167" t="s">
        <v>137</v>
      </c>
      <c r="BG5" s="1167" t="s">
        <v>137</v>
      </c>
      <c r="BH5" s="1167" t="s">
        <v>137</v>
      </c>
      <c r="BI5" s="1167" t="s">
        <v>137</v>
      </c>
      <c r="BJ5" s="1167" t="s">
        <v>137</v>
      </c>
      <c r="BK5" s="1167" t="s">
        <v>137</v>
      </c>
      <c r="BL5" s="1167" t="s">
        <v>137</v>
      </c>
      <c r="BM5" s="1167" t="s">
        <v>137</v>
      </c>
      <c r="BN5" s="1167" t="s">
        <v>137</v>
      </c>
      <c r="BO5" s="1167" t="s">
        <v>137</v>
      </c>
      <c r="BP5" s="1167" t="s">
        <v>137</v>
      </c>
      <c r="BQ5" s="1167" t="s">
        <v>137</v>
      </c>
      <c r="BR5" s="1167" t="s">
        <v>137</v>
      </c>
      <c r="BS5" s="1079" t="s">
        <v>788</v>
      </c>
      <c r="BT5" s="1079" t="s">
        <v>788</v>
      </c>
      <c r="BU5" s="1167" t="s">
        <v>137</v>
      </c>
      <c r="BV5" s="1167" t="s">
        <v>137</v>
      </c>
      <c r="BW5" s="1167" t="s">
        <v>137</v>
      </c>
      <c r="BX5" s="1167" t="s">
        <v>137</v>
      </c>
      <c r="BY5" s="1167" t="s">
        <v>139</v>
      </c>
      <c r="BZ5" s="1081" t="s">
        <v>137</v>
      </c>
      <c r="CA5" s="1081" t="s">
        <v>1356</v>
      </c>
      <c r="CB5" s="1167" t="s">
        <v>139</v>
      </c>
      <c r="CC5" s="1079" t="s">
        <v>788</v>
      </c>
    </row>
    <row r="6" spans="1:81" s="125" customFormat="1" ht="15" customHeight="1">
      <c r="A6" s="15"/>
      <c r="D6" s="163" t="s">
        <v>316</v>
      </c>
      <c r="E6" s="163"/>
      <c r="F6" s="164"/>
      <c r="G6" s="1175" t="s">
        <v>1538</v>
      </c>
      <c r="H6" s="1175" t="s">
        <v>1117</v>
      </c>
      <c r="I6" s="1175" t="s">
        <v>1118</v>
      </c>
      <c r="J6" s="1175" t="s">
        <v>1116</v>
      </c>
      <c r="K6" s="1175" t="s">
        <v>1119</v>
      </c>
      <c r="L6" s="1175" t="s">
        <v>1611</v>
      </c>
      <c r="M6" s="1175" t="s">
        <v>1121</v>
      </c>
      <c r="N6" s="1175" t="s">
        <v>1122</v>
      </c>
      <c r="O6" s="1175" t="s">
        <v>1124</v>
      </c>
      <c r="P6" s="1175" t="s">
        <v>1125</v>
      </c>
      <c r="Q6" s="1175" t="s">
        <v>1126</v>
      </c>
      <c r="R6" s="1175" t="s">
        <v>1507</v>
      </c>
      <c r="S6" s="1175" t="s">
        <v>1526</v>
      </c>
      <c r="T6" s="1175" t="s">
        <v>1129</v>
      </c>
      <c r="U6" s="1175" t="s">
        <v>1130</v>
      </c>
      <c r="V6" s="1175" t="s">
        <v>1220</v>
      </c>
      <c r="W6" s="1175" t="s">
        <v>1131</v>
      </c>
      <c r="X6" s="1175" t="s">
        <v>1132</v>
      </c>
      <c r="Y6" s="1175" t="s">
        <v>1376</v>
      </c>
      <c r="Z6" s="1175" t="s">
        <v>1134</v>
      </c>
      <c r="AA6" s="1175" t="s">
        <v>1138</v>
      </c>
      <c r="AB6" s="1175" t="s">
        <v>1135</v>
      </c>
      <c r="AC6" s="1175" t="s">
        <v>1395</v>
      </c>
      <c r="AD6" s="1175" t="s">
        <v>1137</v>
      </c>
      <c r="AE6" s="1175" t="s">
        <v>1139</v>
      </c>
      <c r="AF6" s="1175" t="s">
        <v>1140</v>
      </c>
      <c r="AG6" s="1175" t="s">
        <v>1141</v>
      </c>
      <c r="AH6" s="1175" t="s">
        <v>1142</v>
      </c>
      <c r="AI6" s="1175" t="s">
        <v>1143</v>
      </c>
      <c r="AJ6" s="1175" t="s">
        <v>1145</v>
      </c>
      <c r="AK6" s="1175" t="s">
        <v>1146</v>
      </c>
      <c r="AL6" s="1175" t="s">
        <v>1147</v>
      </c>
      <c r="AM6" s="1175" t="s">
        <v>1148</v>
      </c>
      <c r="AN6" s="1175" t="s">
        <v>1149</v>
      </c>
      <c r="AO6" s="1175" t="s">
        <v>1150</v>
      </c>
      <c r="AP6" s="1175" t="s">
        <v>1151</v>
      </c>
      <c r="AQ6" s="1175" t="s">
        <v>1221</v>
      </c>
      <c r="AR6" s="1175" t="s">
        <v>1323</v>
      </c>
      <c r="AS6" s="1175" t="s">
        <v>1154</v>
      </c>
      <c r="AT6" s="1175" t="s">
        <v>1153</v>
      </c>
      <c r="AU6" s="1175" t="s">
        <v>1155</v>
      </c>
      <c r="AV6" s="1175" t="s">
        <v>1156</v>
      </c>
      <c r="AW6" s="1175" t="s">
        <v>1157</v>
      </c>
      <c r="AX6" s="1175" t="s">
        <v>1324</v>
      </c>
      <c r="AY6" s="1175" t="s">
        <v>1159</v>
      </c>
      <c r="AZ6" s="1175" t="s">
        <v>1508</v>
      </c>
      <c r="BA6" s="1175" t="s">
        <v>1509</v>
      </c>
      <c r="BB6" s="1175" t="s">
        <v>1510</v>
      </c>
      <c r="BC6" s="1175" t="s">
        <v>1537</v>
      </c>
      <c r="BD6" s="1175" t="s">
        <v>1536</v>
      </c>
      <c r="BE6" s="1175" t="s">
        <v>1533</v>
      </c>
      <c r="BF6" s="1175" t="s">
        <v>1534</v>
      </c>
      <c r="BG6" s="1175" t="s">
        <v>1535</v>
      </c>
      <c r="BH6" s="1175" t="s">
        <v>1511</v>
      </c>
      <c r="BI6" s="1175" t="s">
        <v>1512</v>
      </c>
      <c r="BJ6" s="1175" t="s">
        <v>1513</v>
      </c>
      <c r="BK6" s="1175" t="s">
        <v>1527</v>
      </c>
      <c r="BL6" s="1175" t="s">
        <v>1514</v>
      </c>
      <c r="BM6" s="1175" t="s">
        <v>1515</v>
      </c>
      <c r="BN6" s="1175" t="s">
        <v>1475</v>
      </c>
      <c r="BO6" s="1175" t="s">
        <v>1516</v>
      </c>
      <c r="BP6" s="1175" t="s">
        <v>1517</v>
      </c>
      <c r="BQ6" s="1175" t="s">
        <v>1518</v>
      </c>
      <c r="BR6" s="1175" t="s">
        <v>1519</v>
      </c>
      <c r="BS6" s="1175" t="s">
        <v>1343</v>
      </c>
      <c r="BT6" s="1175" t="s">
        <v>1180</v>
      </c>
      <c r="BU6" s="1175" t="s">
        <v>1372</v>
      </c>
      <c r="BV6" s="1175" t="s">
        <v>1506</v>
      </c>
      <c r="BW6" s="1175" t="s">
        <v>1374</v>
      </c>
      <c r="BX6" s="1175" t="s">
        <v>1375</v>
      </c>
      <c r="BY6" s="1175" t="s">
        <v>1051</v>
      </c>
      <c r="BZ6" s="1175" t="s">
        <v>1144</v>
      </c>
      <c r="CA6" s="1175" t="s">
        <v>1182</v>
      </c>
      <c r="CB6" s="1175" t="s">
        <v>1368</v>
      </c>
      <c r="CC6" s="1175" t="s">
        <v>1226</v>
      </c>
    </row>
    <row r="7" spans="1:81" s="1167" customFormat="1" ht="15" customHeight="1">
      <c r="A7" s="15"/>
      <c r="D7" s="163" t="s">
        <v>127</v>
      </c>
      <c r="E7" s="163"/>
      <c r="F7" s="165"/>
      <c r="G7" s="877" t="str">
        <f>G31</f>
        <v>Algeria</v>
      </c>
      <c r="H7" s="1171" t="str">
        <f>H31</f>
        <v>Angola</v>
      </c>
      <c r="I7" s="1171" t="str">
        <f>I31</f>
        <v>Angola</v>
      </c>
      <c r="J7" s="1171" t="str">
        <f>J31</f>
        <v>Angola</v>
      </c>
      <c r="K7" s="1171" t="str">
        <f t="shared" ref="K7:BU8" si="0">K31</f>
        <v>Australia</v>
      </c>
      <c r="L7" s="1171" t="str">
        <f t="shared" si="0"/>
        <v>Azerbaijan</v>
      </c>
      <c r="M7" s="1171" t="str">
        <f t="shared" si="0"/>
        <v>Brazil</v>
      </c>
      <c r="N7" s="1171" t="str">
        <f t="shared" si="0"/>
        <v>Brazil</v>
      </c>
      <c r="O7" s="1171" t="str">
        <f t="shared" si="0"/>
        <v>Canada</v>
      </c>
      <c r="P7" s="1171" t="str">
        <f t="shared" si="0"/>
        <v>China</v>
      </c>
      <c r="Q7" s="1171" t="str">
        <f t="shared" si="0"/>
        <v>China</v>
      </c>
      <c r="R7" s="1171" t="str">
        <f t="shared" si="0"/>
        <v>China</v>
      </c>
      <c r="S7" s="1171" t="str">
        <f t="shared" si="0"/>
        <v>Colombia</v>
      </c>
      <c r="T7" s="1171" t="str">
        <f t="shared" si="0"/>
        <v>Colombia</v>
      </c>
      <c r="U7" s="1171" t="str">
        <f t="shared" si="0"/>
        <v>Ecuador</v>
      </c>
      <c r="V7" s="1171" t="str">
        <f>V31</f>
        <v>India</v>
      </c>
      <c r="W7" s="1171" t="str">
        <f t="shared" si="0"/>
        <v>Indonesia</v>
      </c>
      <c r="X7" s="1171" t="str">
        <f t="shared" si="0"/>
        <v>Indonesia</v>
      </c>
      <c r="Y7" s="1171" t="str">
        <f t="shared" si="0"/>
        <v>Iran</v>
      </c>
      <c r="Z7" s="1171" t="str">
        <f t="shared" si="0"/>
        <v>Iran</v>
      </c>
      <c r="AA7" s="1171" t="str">
        <f>AA31</f>
        <v>Iraq</v>
      </c>
      <c r="AB7" s="1171" t="str">
        <f t="shared" si="0"/>
        <v>Iraq</v>
      </c>
      <c r="AC7" s="1171" t="str">
        <f t="shared" si="0"/>
        <v>Iraq</v>
      </c>
      <c r="AD7" s="1171" t="str">
        <f t="shared" si="0"/>
        <v>Iraq</v>
      </c>
      <c r="AE7" s="1171" t="str">
        <f t="shared" si="0"/>
        <v>Kazakhstan</v>
      </c>
      <c r="AF7" s="1171" t="str">
        <f t="shared" si="0"/>
        <v>Kuwait</v>
      </c>
      <c r="AG7" s="1171" t="str">
        <f t="shared" si="0"/>
        <v>Kuwait</v>
      </c>
      <c r="AH7" s="1171" t="str">
        <f t="shared" si="0"/>
        <v>Libya</v>
      </c>
      <c r="AI7" s="1171" t="str">
        <f t="shared" si="0"/>
        <v>Mexico</v>
      </c>
      <c r="AJ7" s="1171" t="str">
        <f t="shared" si="0"/>
        <v>Nigeria</v>
      </c>
      <c r="AK7" s="1171" t="str">
        <f t="shared" si="0"/>
        <v>Nigeria</v>
      </c>
      <c r="AL7" s="1171" t="str">
        <f t="shared" si="0"/>
        <v>Nigeria</v>
      </c>
      <c r="AM7" s="1171" t="str">
        <f t="shared" si="0"/>
        <v>Nigeria</v>
      </c>
      <c r="AN7" s="1171" t="str">
        <f t="shared" si="0"/>
        <v>Nigeria</v>
      </c>
      <c r="AO7" s="1171" t="str">
        <f t="shared" si="0"/>
        <v>Nigeria</v>
      </c>
      <c r="AP7" s="1171" t="str">
        <f t="shared" si="0"/>
        <v>Norway</v>
      </c>
      <c r="AQ7" s="1171" t="str">
        <f>AQ31</f>
        <v>Norway</v>
      </c>
      <c r="AR7" s="1171" t="str">
        <f t="shared" si="0"/>
        <v>Norway</v>
      </c>
      <c r="AS7" s="1171" t="str">
        <f t="shared" si="0"/>
        <v>Qatar</v>
      </c>
      <c r="AT7" s="1171" t="str">
        <f>AT31</f>
        <v>Qatar</v>
      </c>
      <c r="AU7" s="1171" t="str">
        <f t="shared" si="0"/>
        <v>Russia</v>
      </c>
      <c r="AV7" s="1171" t="str">
        <f t="shared" si="0"/>
        <v>Russia</v>
      </c>
      <c r="AW7" s="1171" t="str">
        <f t="shared" si="0"/>
        <v>Saudi Arabia</v>
      </c>
      <c r="AX7" s="1171" t="str">
        <f t="shared" si="0"/>
        <v>Saudi Arabia</v>
      </c>
      <c r="AY7" s="1171" t="str">
        <f t="shared" si="0"/>
        <v>Saudi Arabia</v>
      </c>
      <c r="AZ7" s="1171" t="str">
        <f t="shared" si="0"/>
        <v>UAE</v>
      </c>
      <c r="BA7" s="1171" t="str">
        <f t="shared" si="0"/>
        <v>UAE</v>
      </c>
      <c r="BB7" s="1171" t="str">
        <f t="shared" si="0"/>
        <v>US</v>
      </c>
      <c r="BC7" s="1171" t="str">
        <f t="shared" si="0"/>
        <v>US</v>
      </c>
      <c r="BD7" s="1171" t="str">
        <f t="shared" si="0"/>
        <v>US</v>
      </c>
      <c r="BE7" s="1171" t="str">
        <f t="shared" si="0"/>
        <v>US</v>
      </c>
      <c r="BF7" s="1171" t="str">
        <f t="shared" si="0"/>
        <v>US</v>
      </c>
      <c r="BG7" s="1171" t="str">
        <f t="shared" si="0"/>
        <v>US</v>
      </c>
      <c r="BH7" s="1171" t="str">
        <f t="shared" si="0"/>
        <v>US</v>
      </c>
      <c r="BI7" s="1171" t="str">
        <f t="shared" si="0"/>
        <v>US</v>
      </c>
      <c r="BJ7" s="1171" t="str">
        <f t="shared" si="0"/>
        <v>US</v>
      </c>
      <c r="BK7" s="1171" t="str">
        <f t="shared" si="0"/>
        <v>US</v>
      </c>
      <c r="BL7" s="1171" t="str">
        <f t="shared" si="0"/>
        <v>US</v>
      </c>
      <c r="BM7" s="1171" t="str">
        <f t="shared" si="0"/>
        <v>US</v>
      </c>
      <c r="BN7" s="1171" t="str">
        <f>BN31</f>
        <v>US</v>
      </c>
      <c r="BO7" s="1171" t="str">
        <f t="shared" si="0"/>
        <v>US</v>
      </c>
      <c r="BP7" s="1171" t="str">
        <f>BP31</f>
        <v>US</v>
      </c>
      <c r="BQ7" s="1171" t="str">
        <f>BQ31</f>
        <v>US</v>
      </c>
      <c r="BR7" s="1171" t="str">
        <f t="shared" si="0"/>
        <v>US</v>
      </c>
      <c r="BS7" s="1171" t="str">
        <f>BS31</f>
        <v>Venezuela</v>
      </c>
      <c r="BT7" s="1171" t="str">
        <f t="shared" si="0"/>
        <v>Venezuela</v>
      </c>
      <c r="BU7" s="1171" t="str">
        <f t="shared" si="0"/>
        <v>Canada</v>
      </c>
      <c r="BV7" s="1171" t="str">
        <f>BV31</f>
        <v>Canada</v>
      </c>
      <c r="BW7" s="1171" t="str">
        <f t="shared" ref="BW7:BX7" si="1">BW31</f>
        <v>Canada</v>
      </c>
      <c r="BX7" s="1171" t="str">
        <f t="shared" si="1"/>
        <v>Canada</v>
      </c>
      <c r="BY7" s="1171" t="s">
        <v>678</v>
      </c>
      <c r="BZ7" s="1171" t="str">
        <f t="shared" ref="BZ7:CC8" si="2">BZ31</f>
        <v>Mexico</v>
      </c>
      <c r="CA7" s="1171" t="str">
        <f t="shared" si="2"/>
        <v>Russia</v>
      </c>
      <c r="CB7" s="1171" t="str">
        <f t="shared" si="2"/>
        <v>UK</v>
      </c>
      <c r="CC7" s="1171" t="str">
        <f t="shared" si="2"/>
        <v>Venezuela</v>
      </c>
    </row>
    <row r="8" spans="1:81" s="125" customFormat="1" ht="15" customHeight="1">
      <c r="A8" s="15"/>
      <c r="D8" s="166" t="s">
        <v>318</v>
      </c>
      <c r="E8" s="166"/>
      <c r="F8" s="163"/>
      <c r="G8" s="1171" t="str">
        <f>G32</f>
        <v>Hassi R'Mel</v>
      </c>
      <c r="H8" s="1171" t="str">
        <f>H32</f>
        <v>Girassol</v>
      </c>
      <c r="I8" s="1171" t="str">
        <f>I32</f>
        <v>Kuito</v>
      </c>
      <c r="J8" s="1171" t="str">
        <f t="shared" ref="J8:BL8" si="3">J32</f>
        <v>Takula</v>
      </c>
      <c r="K8" s="1171" t="str">
        <f t="shared" si="3"/>
        <v>Cossack</v>
      </c>
      <c r="L8" s="1171" t="str">
        <f t="shared" si="3"/>
        <v>Azeri</v>
      </c>
      <c r="M8" s="1171" t="str">
        <f t="shared" si="3"/>
        <v>Frade</v>
      </c>
      <c r="N8" s="1171" t="str">
        <f t="shared" si="3"/>
        <v>Lula</v>
      </c>
      <c r="O8" s="1171" t="str">
        <f t="shared" si="3"/>
        <v>Hibernia</v>
      </c>
      <c r="P8" s="1171" t="str">
        <f t="shared" si="3"/>
        <v>Bozhong</v>
      </c>
      <c r="Q8" s="1171" t="str">
        <f t="shared" si="3"/>
        <v>Nanhai Light</v>
      </c>
      <c r="R8" s="1171" t="str">
        <f t="shared" si="3"/>
        <v>QinHuangDao</v>
      </c>
      <c r="S8" s="1171" t="str">
        <f t="shared" si="3"/>
        <v>Cano Limon</v>
      </c>
      <c r="T8" s="1171" t="str">
        <f t="shared" si="3"/>
        <v>Cusiana</v>
      </c>
      <c r="U8" s="1171" t="str">
        <f t="shared" si="3"/>
        <v>Sacha</v>
      </c>
      <c r="V8" s="1171" t="str">
        <f>V32</f>
        <v>Bombay High</v>
      </c>
      <c r="W8" s="1171" t="str">
        <f t="shared" si="3"/>
        <v>Duri</v>
      </c>
      <c r="X8" s="1171" t="str">
        <f t="shared" si="3"/>
        <v>Minas</v>
      </c>
      <c r="Y8" s="1171" t="str">
        <f t="shared" si="3"/>
        <v>Aboozar</v>
      </c>
      <c r="Z8" s="1171" t="str">
        <f t="shared" si="3"/>
        <v>Marun</v>
      </c>
      <c r="AA8" s="1171" t="str">
        <f>AA32</f>
        <v>Kirkuk</v>
      </c>
      <c r="AB8" s="1171" t="str">
        <f t="shared" si="3"/>
        <v>Rumaila</v>
      </c>
      <c r="AC8" s="1171" t="str">
        <f t="shared" si="3"/>
        <v>West Qurna-2</v>
      </c>
      <c r="AD8" s="1171" t="str">
        <f t="shared" si="3"/>
        <v>Zubair</v>
      </c>
      <c r="AE8" s="1171" t="str">
        <f t="shared" si="3"/>
        <v>Tengiz</v>
      </c>
      <c r="AF8" s="1171" t="str">
        <f t="shared" si="3"/>
        <v>Burgan</v>
      </c>
      <c r="AG8" s="1171" t="str">
        <f t="shared" si="3"/>
        <v>Ratawi</v>
      </c>
      <c r="AH8" s="1171" t="str">
        <f t="shared" si="3"/>
        <v>Waha</v>
      </c>
      <c r="AI8" s="1171" t="str">
        <f t="shared" si="3"/>
        <v>Chuc</v>
      </c>
      <c r="AJ8" s="1171" t="str">
        <f t="shared" si="3"/>
        <v>Agbami</v>
      </c>
      <c r="AK8" s="1171" t="str">
        <f t="shared" si="3"/>
        <v>Bonga</v>
      </c>
      <c r="AL8" s="1171" t="str">
        <f t="shared" si="3"/>
        <v>Bonny</v>
      </c>
      <c r="AM8" s="1171" t="str">
        <f t="shared" si="3"/>
        <v>Escravos Beach</v>
      </c>
      <c r="AN8" s="1171" t="str">
        <f t="shared" si="3"/>
        <v>Obagi</v>
      </c>
      <c r="AO8" s="1171" t="str">
        <f t="shared" si="3"/>
        <v>Pennington</v>
      </c>
      <c r="AP8" s="1171" t="str">
        <f t="shared" si="3"/>
        <v>Ekofisk</v>
      </c>
      <c r="AQ8" s="1171" t="str">
        <f>AQ32</f>
        <v>Oseberg</v>
      </c>
      <c r="AR8" s="1171" t="str">
        <f t="shared" si="3"/>
        <v>Skarv</v>
      </c>
      <c r="AS8" s="1171" t="str">
        <f t="shared" si="3"/>
        <v>Bul Hanine</v>
      </c>
      <c r="AT8" s="1171" t="str">
        <f>AT32</f>
        <v>Dukhan</v>
      </c>
      <c r="AU8" s="1171" t="str">
        <f t="shared" si="3"/>
        <v>Romashkinskoye</v>
      </c>
      <c r="AV8" s="1171" t="str">
        <f t="shared" si="3"/>
        <v>Samotlor</v>
      </c>
      <c r="AW8" s="1171" t="str">
        <f t="shared" si="3"/>
        <v>Ghawar</v>
      </c>
      <c r="AX8" s="1171" t="str">
        <f t="shared" si="3"/>
        <v>Safaniya</v>
      </c>
      <c r="AY8" s="1171" t="str">
        <f t="shared" si="3"/>
        <v>Zuluf</v>
      </c>
      <c r="AZ8" s="1171" t="str">
        <f t="shared" si="3"/>
        <v>Fateh</v>
      </c>
      <c r="BA8" s="1171" t="str">
        <f t="shared" si="3"/>
        <v>Murban</v>
      </c>
      <c r="BB8" s="1171" t="str">
        <f t="shared" si="3"/>
        <v>Alaska North Slope</v>
      </c>
      <c r="BC8" s="1171" t="str">
        <f t="shared" si="3"/>
        <v>Bakken - Flaring</v>
      </c>
      <c r="BD8" s="1171" t="str">
        <f t="shared" si="3"/>
        <v>Bakken - No flaring</v>
      </c>
      <c r="BE8" s="1352" t="s">
        <v>755</v>
      </c>
      <c r="BF8" s="1352" t="s">
        <v>756</v>
      </c>
      <c r="BG8" s="1352" t="s">
        <v>757</v>
      </c>
      <c r="BH8" s="1171" t="str">
        <f t="shared" si="3"/>
        <v>East Texas Field</v>
      </c>
      <c r="BI8" s="1171" t="str">
        <f t="shared" si="3"/>
        <v>Lake Washington Field</v>
      </c>
      <c r="BJ8" s="1171" t="str">
        <f t="shared" si="3"/>
        <v>Mars</v>
      </c>
      <c r="BK8" s="1171" t="str">
        <f t="shared" si="3"/>
        <v>Midway-Sunset</v>
      </c>
      <c r="BL8" s="1171" t="str">
        <f t="shared" si="3"/>
        <v>Salt Creek</v>
      </c>
      <c r="BM8" s="1171" t="str">
        <f t="shared" si="0"/>
        <v>South Belridge</v>
      </c>
      <c r="BN8" s="1171" t="str">
        <f>BN32</f>
        <v>Spraberry field</v>
      </c>
      <c r="BO8" s="1171" t="str">
        <f t="shared" si="0"/>
        <v>Thunder Horse</v>
      </c>
      <c r="BP8" s="1171" t="str">
        <f>BP32</f>
        <v>WC</v>
      </c>
      <c r="BQ8" s="1171" t="str">
        <f>BQ32</f>
        <v>Wilmington</v>
      </c>
      <c r="BR8" s="1171" t="str">
        <f t="shared" si="0"/>
        <v>Yates</v>
      </c>
      <c r="BS8" s="1171" t="str">
        <f>BS32</f>
        <v>Hamaca</v>
      </c>
      <c r="BT8" s="1171" t="str">
        <f t="shared" si="0"/>
        <v>Tia Juana</v>
      </c>
      <c r="BU8" s="1171" t="str">
        <f t="shared" si="0"/>
        <v>Cold Lake CSS</v>
      </c>
      <c r="BV8" s="1171" t="str">
        <f t="shared" ref="BV8:BY8" si="4">BV32</f>
        <v>Christina Lake SAGD</v>
      </c>
      <c r="BW8" s="1171" t="str">
        <f t="shared" si="4"/>
        <v>Athabasca DC</v>
      </c>
      <c r="BX8" s="1171" t="str">
        <f t="shared" si="4"/>
        <v>Athabasca FC-HC</v>
      </c>
      <c r="BY8" s="1171" t="str">
        <f t="shared" si="4"/>
        <v>Dansk Blend</v>
      </c>
      <c r="BZ8" s="1171" t="str">
        <f t="shared" si="2"/>
        <v>Cantarell</v>
      </c>
      <c r="CA8" s="1171" t="str">
        <f t="shared" si="2"/>
        <v>Chayvo</v>
      </c>
      <c r="CB8" s="1171" t="str">
        <f t="shared" si="2"/>
        <v>Forties Blend</v>
      </c>
      <c r="CC8" s="1171" t="str">
        <f t="shared" si="2"/>
        <v>Merey Blend</v>
      </c>
    </row>
    <row r="9" spans="1:81" s="125" customFormat="1" ht="15" customHeight="1">
      <c r="A9" s="15"/>
      <c r="D9" s="166" t="s">
        <v>319</v>
      </c>
      <c r="E9" s="166"/>
      <c r="F9" s="165" t="s">
        <v>577</v>
      </c>
      <c r="G9" s="1176" t="str">
        <f>G450</f>
        <v>Algerian Condensate_BP</v>
      </c>
      <c r="H9" s="1176" t="str">
        <f t="shared" ref="H9:BT9" si="5">H450</f>
        <v>Girassol_Exxon</v>
      </c>
      <c r="I9" s="1176" t="str">
        <f t="shared" si="5"/>
        <v>Kuito_Chevron</v>
      </c>
      <c r="J9" s="1176" t="str">
        <f t="shared" si="5"/>
        <v>Cabinda_Stratiev</v>
      </c>
      <c r="K9" s="1176" t="str">
        <f t="shared" si="5"/>
        <v>Cossack_Chevron</v>
      </c>
      <c r="L9" s="1176" t="str">
        <f t="shared" si="5"/>
        <v>Azeri Light_Chevron</v>
      </c>
      <c r="M9" s="1176" t="str">
        <f t="shared" si="5"/>
        <v>Frade_Chevron</v>
      </c>
      <c r="N9" s="1176" t="str">
        <f t="shared" si="5"/>
        <v>Lula_BG Group</v>
      </c>
      <c r="O9" s="1176" t="str">
        <f t="shared" si="5"/>
        <v>Hibernia_Exxon</v>
      </c>
      <c r="P9" s="1176" t="str">
        <f t="shared" si="5"/>
        <v>Bozhong_Chevron</v>
      </c>
      <c r="Q9" s="1176" t="str">
        <f t="shared" si="5"/>
        <v>Nanhai Light_Chevron</v>
      </c>
      <c r="R9" s="1176" t="str">
        <f t="shared" si="5"/>
        <v>Qin Huang Dao_Chevron</v>
      </c>
      <c r="S9" s="1176" t="str">
        <f t="shared" si="5"/>
        <v>Cano Limon_Stratiev</v>
      </c>
      <c r="T9" s="1176" t="str">
        <f t="shared" si="5"/>
        <v>Cusiana_COA</v>
      </c>
      <c r="U9" s="1176" t="str">
        <f t="shared" si="5"/>
        <v>Oriente_Stratiev</v>
      </c>
      <c r="V9" s="1176" t="str">
        <f t="shared" si="5"/>
        <v>Bombay High_COA</v>
      </c>
      <c r="W9" s="1176" t="str">
        <f t="shared" si="5"/>
        <v>Duri_Chevron</v>
      </c>
      <c r="X9" s="1176" t="str">
        <f t="shared" si="5"/>
        <v>Sumatran Light (Minas)_Chevron</v>
      </c>
      <c r="Y9" s="1176" t="str">
        <f t="shared" si="5"/>
        <v>Iran Ardeshir_COA</v>
      </c>
      <c r="Z9" s="1176" t="str">
        <f t="shared" si="5"/>
        <v>Iranian Heavy_COA</v>
      </c>
      <c r="AA9" s="1176" t="str">
        <f t="shared" si="5"/>
        <v>Kirkuk_O&amp;G</v>
      </c>
      <c r="AB9" s="1176" t="str">
        <f t="shared" si="5"/>
        <v>Basrah Medium_COA</v>
      </c>
      <c r="AC9" s="1176" t="str">
        <f t="shared" si="5"/>
        <v>Basrah Heavy_O&amp;G</v>
      </c>
      <c r="AD9" s="1176" t="str">
        <f t="shared" si="5"/>
        <v>Iraq Basrah Light_BP</v>
      </c>
      <c r="AE9" s="1176" t="str">
        <f t="shared" si="5"/>
        <v>Tengiz_Chevron</v>
      </c>
      <c r="AF9" s="1176" t="str">
        <f t="shared" si="5"/>
        <v>Burgan (Wafra)_O&amp;G</v>
      </c>
      <c r="AG9" s="1176" t="str">
        <f t="shared" si="5"/>
        <v xml:space="preserve"> Kuwait Ratawi_Chevron</v>
      </c>
      <c r="AH9" s="1176" t="str">
        <f t="shared" si="5"/>
        <v>Es Sider_Total</v>
      </c>
      <c r="AI9" s="1176" t="str">
        <f t="shared" si="5"/>
        <v>Isthmus_Stratiev</v>
      </c>
      <c r="AJ9" s="1176" t="str">
        <f t="shared" si="5"/>
        <v>Agbami_Chevron</v>
      </c>
      <c r="AK9" s="1176" t="str">
        <f t="shared" si="5"/>
        <v xml:space="preserve"> Bonga_Exxon</v>
      </c>
      <c r="AL9" s="1176" t="str">
        <f t="shared" si="5"/>
        <v>Bonny Light_Chevron</v>
      </c>
      <c r="AM9" s="1176" t="str">
        <f t="shared" si="5"/>
        <v>Escravos_Chevron</v>
      </c>
      <c r="AN9" s="1176" t="str">
        <f t="shared" si="5"/>
        <v>Bonny Light_Chevron for OBAGI</v>
      </c>
      <c r="AO9" s="1176" t="str">
        <f t="shared" si="5"/>
        <v>Pennington_Chevron</v>
      </c>
      <c r="AP9" s="1176" t="str">
        <f t="shared" si="5"/>
        <v>Ekofisk_Statoil</v>
      </c>
      <c r="AQ9" s="1176" t="str">
        <f t="shared" si="5"/>
        <v>Oseberg_Statoil</v>
      </c>
      <c r="AR9" s="1176" t="str">
        <f t="shared" si="5"/>
        <v>North Sea Skarv_BP</v>
      </c>
      <c r="AS9" s="1176" t="str">
        <f t="shared" si="5"/>
        <v>Marine Qatar_O&amp;G</v>
      </c>
      <c r="AT9" s="1176" t="str">
        <f>AT450</f>
        <v>Dukhan_Qatar_COA</v>
      </c>
      <c r="AU9" s="1176" t="str">
        <f t="shared" si="5"/>
        <v xml:space="preserve"> Russian Export Blend_Stratiev</v>
      </c>
      <c r="AV9" s="1176" t="str">
        <f t="shared" si="5"/>
        <v>Siberian Light_COA</v>
      </c>
      <c r="AW9" s="1176" t="str">
        <f t="shared" si="5"/>
        <v>Arab Light_Stratiev</v>
      </c>
      <c r="AX9" s="1176" t="str">
        <f t="shared" si="5"/>
        <v>Arab Heavy_Stratiev</v>
      </c>
      <c r="AY9" s="1176" t="str">
        <f t="shared" si="5"/>
        <v>Arab Medium_Stratiev</v>
      </c>
      <c r="AZ9" s="1176" t="str">
        <f t="shared" si="5"/>
        <v>Fateh_COA</v>
      </c>
      <c r="BA9" s="1176" t="str">
        <f t="shared" si="5"/>
        <v>Murban_BP</v>
      </c>
      <c r="BB9" s="1176" t="str">
        <f t="shared" si="5"/>
        <v>Alaskan North Slope_Exxon</v>
      </c>
      <c r="BC9" s="1176" t="str">
        <f t="shared" si="5"/>
        <v>Bakken</v>
      </c>
      <c r="BD9" s="1176" t="str">
        <f t="shared" si="5"/>
        <v>Bakken</v>
      </c>
      <c r="BE9" s="1176" t="str">
        <f t="shared" si="5"/>
        <v>Eagle Ford Ultralight_Platts for Eagle Ford Black Oil</v>
      </c>
      <c r="BF9" s="1176" t="str">
        <f t="shared" si="5"/>
        <v>Margham Light_COA proxy Eagleford Volatile</v>
      </c>
      <c r="BG9" s="1176" t="str">
        <f t="shared" si="5"/>
        <v xml:space="preserve"> Statoil Snohvit Condensate proxy for Eagle Ford</v>
      </c>
      <c r="BH9" s="1176" t="str">
        <f t="shared" si="5"/>
        <v xml:space="preserve"> East Texas Sweet_COA</v>
      </c>
      <c r="BI9" s="1176" t="str">
        <f t="shared" si="5"/>
        <v xml:space="preserve"> Louisiana light sweet_Stratiev</v>
      </c>
      <c r="BJ9" s="1176" t="str">
        <f t="shared" si="5"/>
        <v>Mars USA-Gulf of Mexico_BP</v>
      </c>
      <c r="BK9" s="1176" t="str">
        <f t="shared" si="5"/>
        <v>Midway-Sunset_Knovel</v>
      </c>
      <c r="BL9" s="1176" t="str">
        <f t="shared" si="5"/>
        <v>Wyoming Sweet_COA</v>
      </c>
      <c r="BM9" s="1176" t="str">
        <f t="shared" si="5"/>
        <v>Belridge_Knovel</v>
      </c>
      <c r="BN9" s="1176" t="str">
        <f>BN450</f>
        <v>West texas intermediate_Stratiev</v>
      </c>
      <c r="BO9" s="1176" t="str">
        <f t="shared" si="5"/>
        <v>Thunderhorse BP</v>
      </c>
      <c r="BP9" s="1176" t="str">
        <f t="shared" si="5"/>
        <v>Wyoming Sweet_COA</v>
      </c>
      <c r="BQ9" s="1176" t="str">
        <f t="shared" si="5"/>
        <v>Wilmington CA_Knovel</v>
      </c>
      <c r="BR9" s="1176" t="str">
        <f t="shared" si="5"/>
        <v>West texas sour_Stratiev</v>
      </c>
      <c r="BS9" s="1176" t="str">
        <f>BS450</f>
        <v>Hamaca Venezuela_Knovel</v>
      </c>
      <c r="BT9" s="1176" t="str">
        <f t="shared" si="5"/>
        <v>Venezuela Tia Juana_Stratiev</v>
      </c>
      <c r="BU9" s="1176" t="str">
        <f t="shared" ref="BU9:CC9" si="6">BU450</f>
        <v>Cold Lake_Crude Monitor</v>
      </c>
      <c r="BV9" s="1176" t="str">
        <f t="shared" si="6"/>
        <v>Christina Lake_Crude Monitor</v>
      </c>
      <c r="BW9" s="1176" t="str">
        <f t="shared" si="6"/>
        <v>Suncor Synthetic A_Crude Monitor</v>
      </c>
      <c r="BX9" s="1176" t="str">
        <f t="shared" si="6"/>
        <v>Syncrude Synthetic_Crude Monitor</v>
      </c>
      <c r="BY9" s="1176" t="str">
        <f t="shared" si="6"/>
        <v>North Sea Dansk Blend_Statoil</v>
      </c>
      <c r="BZ9" s="1176" t="str">
        <f t="shared" si="6"/>
        <v>MAYA_Stratiev</v>
      </c>
      <c r="CA9" s="1176" t="str">
        <f t="shared" si="6"/>
        <v>Sokol_Exxon</v>
      </c>
      <c r="CB9" s="1176" t="str">
        <f t="shared" si="6"/>
        <v>Forties Blend_BP</v>
      </c>
      <c r="CC9" s="1176" t="str">
        <f t="shared" si="6"/>
        <v>Merey_O&amp;G</v>
      </c>
    </row>
    <row r="10" spans="1:81" s="1168" customFormat="1" ht="15" customHeight="1">
      <c r="A10" s="15"/>
      <c r="D10" s="167" t="s">
        <v>112</v>
      </c>
      <c r="E10" s="168"/>
      <c r="F10" s="168"/>
      <c r="G10" s="1168" t="s">
        <v>1227</v>
      </c>
      <c r="H10" s="1168" t="s">
        <v>119</v>
      </c>
      <c r="I10" s="1168" t="s">
        <v>119</v>
      </c>
      <c r="J10" s="1168" t="s">
        <v>119</v>
      </c>
      <c r="K10" s="1168" t="s">
        <v>119</v>
      </c>
      <c r="L10" s="1168" t="s">
        <v>119</v>
      </c>
      <c r="M10" s="1168" t="s">
        <v>119</v>
      </c>
      <c r="N10" s="1168" t="s">
        <v>119</v>
      </c>
      <c r="O10" s="1168" t="s">
        <v>119</v>
      </c>
      <c r="P10" s="1168" t="s">
        <v>119</v>
      </c>
      <c r="Q10" s="1168" t="s">
        <v>119</v>
      </c>
      <c r="R10" s="1168" t="s">
        <v>119</v>
      </c>
      <c r="S10" s="1168" t="s">
        <v>119</v>
      </c>
      <c r="T10" s="1168" t="s">
        <v>119</v>
      </c>
      <c r="U10" s="1168" t="s">
        <v>119</v>
      </c>
      <c r="V10" s="1168" t="s">
        <v>119</v>
      </c>
      <c r="W10" s="1168" t="s">
        <v>119</v>
      </c>
      <c r="X10" s="1168" t="s">
        <v>119</v>
      </c>
      <c r="Y10" s="1168" t="s">
        <v>119</v>
      </c>
      <c r="Z10" s="1168" t="s">
        <v>119</v>
      </c>
      <c r="AA10" s="1168" t="s">
        <v>119</v>
      </c>
      <c r="AB10" s="1168" t="s">
        <v>119</v>
      </c>
      <c r="AC10" s="1168" t="s">
        <v>119</v>
      </c>
      <c r="AD10" s="1168" t="s">
        <v>119</v>
      </c>
      <c r="AE10" s="1168" t="s">
        <v>119</v>
      </c>
      <c r="AF10" s="1168" t="s">
        <v>119</v>
      </c>
      <c r="AG10" s="1168" t="s">
        <v>119</v>
      </c>
      <c r="AH10" s="1168" t="s">
        <v>119</v>
      </c>
      <c r="AI10" s="1168" t="s">
        <v>119</v>
      </c>
      <c r="AJ10" s="1168" t="s">
        <v>119</v>
      </c>
      <c r="AK10" s="1168" t="s">
        <v>119</v>
      </c>
      <c r="AL10" s="1168" t="s">
        <v>119</v>
      </c>
      <c r="AM10" s="1168" t="s">
        <v>119</v>
      </c>
      <c r="AN10" s="1168" t="s">
        <v>119</v>
      </c>
      <c r="AO10" s="1168" t="s">
        <v>119</v>
      </c>
      <c r="AP10" s="1168" t="s">
        <v>119</v>
      </c>
      <c r="AQ10" s="1168" t="s">
        <v>119</v>
      </c>
      <c r="AR10" s="1168" t="s">
        <v>119</v>
      </c>
      <c r="AS10" s="1168" t="s">
        <v>119</v>
      </c>
      <c r="AT10" s="1168" t="s">
        <v>119</v>
      </c>
      <c r="AU10" s="1168" t="s">
        <v>119</v>
      </c>
      <c r="AV10" s="1168" t="s">
        <v>119</v>
      </c>
      <c r="AW10" s="1168" t="s">
        <v>119</v>
      </c>
      <c r="AX10" s="1168" t="s">
        <v>119</v>
      </c>
      <c r="AY10" s="1168" t="s">
        <v>119</v>
      </c>
      <c r="AZ10" s="1168" t="s">
        <v>119</v>
      </c>
      <c r="BA10" s="1168" t="s">
        <v>119</v>
      </c>
      <c r="BB10" s="1168" t="s">
        <v>119</v>
      </c>
      <c r="BC10" s="1168" t="s">
        <v>119</v>
      </c>
      <c r="BD10" s="1168" t="s">
        <v>119</v>
      </c>
      <c r="BE10" s="1168" t="s">
        <v>119</v>
      </c>
      <c r="BF10" s="1168" t="s">
        <v>119</v>
      </c>
      <c r="BG10" s="1168" t="s">
        <v>119</v>
      </c>
      <c r="BH10" s="1168" t="s">
        <v>119</v>
      </c>
      <c r="BI10" s="1168" t="s">
        <v>119</v>
      </c>
      <c r="BJ10" s="1168" t="s">
        <v>119</v>
      </c>
      <c r="BK10" s="1168" t="s">
        <v>119</v>
      </c>
      <c r="BL10" s="1168" t="s">
        <v>119</v>
      </c>
      <c r="BM10" s="1168" t="s">
        <v>119</v>
      </c>
      <c r="BN10" s="1168" t="s">
        <v>119</v>
      </c>
      <c r="BO10" s="1168" t="s">
        <v>119</v>
      </c>
      <c r="BP10" s="1168" t="s">
        <v>119</v>
      </c>
      <c r="BQ10" s="1168" t="s">
        <v>119</v>
      </c>
      <c r="BR10" s="1168" t="s">
        <v>119</v>
      </c>
      <c r="BS10" s="1168" t="s">
        <v>119</v>
      </c>
      <c r="BT10" s="1168" t="s">
        <v>119</v>
      </c>
      <c r="BU10" s="1168" t="s">
        <v>130</v>
      </c>
      <c r="BV10" s="1168" t="s">
        <v>130</v>
      </c>
      <c r="BW10" s="1168" t="s">
        <v>130</v>
      </c>
      <c r="BX10" s="1168" t="s">
        <v>130</v>
      </c>
      <c r="BY10" s="1168" t="s">
        <v>119</v>
      </c>
      <c r="BZ10" s="1168" t="s">
        <v>119</v>
      </c>
      <c r="CA10" s="1168" t="s">
        <v>119</v>
      </c>
      <c r="CB10" s="1168" t="s">
        <v>119</v>
      </c>
      <c r="CC10" s="1168" t="s">
        <v>119</v>
      </c>
    </row>
    <row r="11" spans="1:81" s="126" customFormat="1" ht="15" customHeight="1">
      <c r="A11" s="15"/>
      <c r="D11" s="169" t="s">
        <v>837</v>
      </c>
      <c r="E11" s="169"/>
      <c r="F11" s="170"/>
      <c r="G11" s="1346">
        <v>68.434036911328008</v>
      </c>
      <c r="H11" s="1346">
        <v>29.9</v>
      </c>
      <c r="I11" s="1346">
        <v>22.050000033384492</v>
      </c>
      <c r="J11" s="1346">
        <v>31.7</v>
      </c>
      <c r="K11" s="1346">
        <v>47.3</v>
      </c>
      <c r="L11" s="1346">
        <v>34.799999999999997</v>
      </c>
      <c r="M11" s="1346">
        <v>19.811560599190216</v>
      </c>
      <c r="N11" s="1346">
        <v>29.3</v>
      </c>
      <c r="O11" s="1346">
        <v>34.6</v>
      </c>
      <c r="P11" s="1346">
        <v>16.89682533578096</v>
      </c>
      <c r="Q11" s="1346">
        <v>39.50230507332779</v>
      </c>
      <c r="R11" s="1346">
        <v>16.483951997579851</v>
      </c>
      <c r="S11" s="1346">
        <v>29.3</v>
      </c>
      <c r="T11" s="1346">
        <v>36.35</v>
      </c>
      <c r="U11" s="1346">
        <v>29.2</v>
      </c>
      <c r="V11" s="1346">
        <v>37.9</v>
      </c>
      <c r="W11" s="1346">
        <v>20.290675760173599</v>
      </c>
      <c r="X11" s="1346">
        <v>33.940001765907482</v>
      </c>
      <c r="Y11" s="1346">
        <v>26.9</v>
      </c>
      <c r="Z11" s="1346">
        <v>31</v>
      </c>
      <c r="AA11" s="1346">
        <v>39.289296419136768</v>
      </c>
      <c r="AB11" s="1346">
        <v>29.6</v>
      </c>
      <c r="AC11" s="1346">
        <v>24.7</v>
      </c>
      <c r="AD11" s="1346">
        <v>30.161929674099468</v>
      </c>
      <c r="AE11" s="1346">
        <v>46.424061310298356</v>
      </c>
      <c r="AF11" s="1346">
        <v>23.3</v>
      </c>
      <c r="AG11" s="1346">
        <v>24.200067289458616</v>
      </c>
      <c r="AH11" s="1346">
        <v>36.71</v>
      </c>
      <c r="AI11" s="1346">
        <v>33.299999999999997</v>
      </c>
      <c r="AJ11" s="1346">
        <v>47.876196256866649</v>
      </c>
      <c r="AK11" s="1346">
        <v>30.6</v>
      </c>
      <c r="AL11" s="1346">
        <v>32.710282000696282</v>
      </c>
      <c r="AM11" s="1346">
        <v>33.507225646015598</v>
      </c>
      <c r="AN11" s="1346">
        <v>32.710282000696282</v>
      </c>
      <c r="AO11" s="1346">
        <v>35.415906698566488</v>
      </c>
      <c r="AP11" s="1346">
        <v>38.417520813124241</v>
      </c>
      <c r="AQ11" s="1346">
        <v>39.700000000000003</v>
      </c>
      <c r="AR11" s="1346">
        <v>35.984133988863874</v>
      </c>
      <c r="AS11" s="1346">
        <v>32.649156751077498</v>
      </c>
      <c r="AT11" s="1346">
        <v>41.8</v>
      </c>
      <c r="AU11" s="1346">
        <v>31.8</v>
      </c>
      <c r="AV11" s="1346">
        <v>36.200000000000003</v>
      </c>
      <c r="AW11" s="1346">
        <v>33.4</v>
      </c>
      <c r="AX11" s="1346">
        <v>27.4</v>
      </c>
      <c r="AY11" s="1346">
        <v>28.5</v>
      </c>
      <c r="AZ11" s="1346">
        <v>31.1</v>
      </c>
      <c r="BA11" s="1346">
        <v>40.069608616504865</v>
      </c>
      <c r="BB11" s="1346">
        <v>31.4</v>
      </c>
      <c r="BC11" s="1346">
        <v>38.4</v>
      </c>
      <c r="BD11" s="1346">
        <v>38.4</v>
      </c>
      <c r="BE11" s="1346">
        <v>40.799999999999997</v>
      </c>
      <c r="BF11" s="1346">
        <v>50.173307521887068</v>
      </c>
      <c r="BG11" s="1346">
        <v>61.250110715410585</v>
      </c>
      <c r="BH11" s="1346">
        <v>37</v>
      </c>
      <c r="BI11" s="1346">
        <v>36.1</v>
      </c>
      <c r="BJ11" s="1346">
        <v>28.750915325323035</v>
      </c>
      <c r="BK11" s="1346">
        <v>22.6</v>
      </c>
      <c r="BL11" s="1346">
        <v>37.200000000000003</v>
      </c>
      <c r="BM11" s="1346">
        <v>15</v>
      </c>
      <c r="BN11" s="1346">
        <v>40.799999999999997</v>
      </c>
      <c r="BO11" s="1346">
        <v>33.463077596266061</v>
      </c>
      <c r="BP11" s="1346">
        <v>37.200000000000003</v>
      </c>
      <c r="BQ11" s="1346">
        <v>19.399999999999999</v>
      </c>
      <c r="BR11" s="1346">
        <v>34.1</v>
      </c>
      <c r="BS11" s="1346">
        <v>26</v>
      </c>
      <c r="BT11" s="1346">
        <v>12.1</v>
      </c>
      <c r="BU11" s="1346">
        <v>20.730078124999988</v>
      </c>
      <c r="BV11" s="1346">
        <v>22.24</v>
      </c>
      <c r="BW11" s="1346">
        <v>33.108247422680414</v>
      </c>
      <c r="BX11" s="1346">
        <v>31.526530612244894</v>
      </c>
      <c r="BY11" s="1346">
        <v>33.496721633888427</v>
      </c>
      <c r="BZ11" s="1346">
        <v>22.2</v>
      </c>
      <c r="CA11" s="1346">
        <v>36.4</v>
      </c>
      <c r="CB11" s="1346">
        <v>38.70396958304076</v>
      </c>
      <c r="CC11" s="1346">
        <v>14.7</v>
      </c>
    </row>
    <row r="12" spans="1:81" s="127" customFormat="1" ht="15" customHeight="1">
      <c r="A12" s="15"/>
      <c r="D12" s="171" t="s">
        <v>980</v>
      </c>
      <c r="E12" s="168"/>
      <c r="F12" s="167"/>
      <c r="G12" s="1347">
        <v>5.8853357825785027E-4</v>
      </c>
      <c r="H12" s="1347">
        <v>0.31277727282604417</v>
      </c>
      <c r="I12" s="1347">
        <v>0.87115722530567952</v>
      </c>
      <c r="J12" s="1347">
        <v>0.31365132997148065</v>
      </c>
      <c r="K12" s="1347">
        <v>5.9015296707146607E-2</v>
      </c>
      <c r="L12" s="1347">
        <v>0.15048254662568319</v>
      </c>
      <c r="M12" s="1347">
        <v>0.80039122516622274</v>
      </c>
      <c r="N12" s="1347">
        <v>0.2679025928066005</v>
      </c>
      <c r="O12" s="1347">
        <v>0.61973098403988591</v>
      </c>
      <c r="P12" s="1347">
        <v>0.28213400729391436</v>
      </c>
      <c r="Q12" s="1347">
        <v>4.7176244836914474E-2</v>
      </c>
      <c r="R12" s="1347">
        <v>0.28662049273627493</v>
      </c>
      <c r="S12" s="1347">
        <v>0.64117087221145885</v>
      </c>
      <c r="T12" s="1347">
        <v>0.97402134098989424</v>
      </c>
      <c r="U12" s="1347">
        <v>0.94908828738069062</v>
      </c>
      <c r="V12" s="1347">
        <v>0.14500765777996358</v>
      </c>
      <c r="W12" s="1347">
        <v>0.2385576781397836</v>
      </c>
      <c r="X12" s="1347">
        <v>8.7656346305252278E-2</v>
      </c>
      <c r="Y12" s="1347">
        <v>2.5474487306345299</v>
      </c>
      <c r="Z12" s="1347">
        <v>1.469999538209545</v>
      </c>
      <c r="AA12" s="1347">
        <v>1.9737379728618876</v>
      </c>
      <c r="AB12" s="1347">
        <v>2.6750922925098455</v>
      </c>
      <c r="AC12" s="1347">
        <v>8.1333862383715907</v>
      </c>
      <c r="AD12" s="1347">
        <v>2.6586814587080059</v>
      </c>
      <c r="AE12" s="1347">
        <v>0.70595502129498922</v>
      </c>
      <c r="AF12" s="1347">
        <v>3.4339134807177172</v>
      </c>
      <c r="AG12" s="1347">
        <v>5.0170490621742205</v>
      </c>
      <c r="AH12" s="1347">
        <v>0.52468841586315895</v>
      </c>
      <c r="AI12" s="1347">
        <v>1.3316692939872448</v>
      </c>
      <c r="AJ12" s="1347">
        <v>8.1672024040305338E-2</v>
      </c>
      <c r="AK12" s="1347">
        <v>0.18495173011556273</v>
      </c>
      <c r="AL12" s="1347">
        <v>0.16980000000000001</v>
      </c>
      <c r="AM12" s="1347">
        <v>0.23538302057496277</v>
      </c>
      <c r="AN12" s="1347">
        <v>0.16980000000000001</v>
      </c>
      <c r="AO12" s="1347">
        <v>0.14637009016903879</v>
      </c>
      <c r="AP12" s="1347">
        <v>0.24297896246601475</v>
      </c>
      <c r="AQ12" s="1347">
        <v>0.20394785022694598</v>
      </c>
      <c r="AR12" s="1347">
        <v>0.37132890236966448</v>
      </c>
      <c r="AS12" s="1347">
        <v>2.0998001650797735</v>
      </c>
      <c r="AT12" s="1347">
        <v>1.6386120359657328</v>
      </c>
      <c r="AU12" s="1347">
        <v>1.3317311697819783</v>
      </c>
      <c r="AV12" s="1347">
        <v>0.47346839741646768</v>
      </c>
      <c r="AW12" s="1347">
        <v>1.6280560945570124</v>
      </c>
      <c r="AX12" s="1347">
        <v>2.3281770100390475</v>
      </c>
      <c r="AY12" s="1347">
        <v>2.4016444961042933</v>
      </c>
      <c r="AZ12" s="1347">
        <v>1.9307954327671384</v>
      </c>
      <c r="BA12" s="1347">
        <v>0.87808459345048662</v>
      </c>
      <c r="BB12" s="1347">
        <v>0.84631586034517803</v>
      </c>
      <c r="BC12" s="1347">
        <v>7.2870615056124563E-2</v>
      </c>
      <c r="BD12" s="1347">
        <v>7.2870615056124563E-2</v>
      </c>
      <c r="BE12" s="1347">
        <v>0.30833945461742673</v>
      </c>
      <c r="BF12" s="1347">
        <v>0.13347565905343897</v>
      </c>
      <c r="BG12" s="1347">
        <v>1.6455699220775426E-2</v>
      </c>
      <c r="BH12" s="1347">
        <v>0.28928644816627597</v>
      </c>
      <c r="BI12" s="1347">
        <v>0.3036960329751085</v>
      </c>
      <c r="BJ12" s="1347">
        <v>1.5554725960974727</v>
      </c>
      <c r="BK12" s="1347">
        <v>1.1855</v>
      </c>
      <c r="BL12" s="1347">
        <v>0.30471640498647923</v>
      </c>
      <c r="BM12" s="1347">
        <v>0.24700729827970283</v>
      </c>
      <c r="BN12" s="1347">
        <v>0.30833945461742673</v>
      </c>
      <c r="BO12" s="1347">
        <v>0.67270040469200465</v>
      </c>
      <c r="BP12" s="1347">
        <v>0.30471640498647923</v>
      </c>
      <c r="BQ12" s="1347">
        <v>1.56</v>
      </c>
      <c r="BR12" s="1347">
        <v>1.3133100514447711</v>
      </c>
      <c r="BS12" s="1347">
        <v>1.6304670657799283</v>
      </c>
      <c r="BT12" s="1347">
        <v>2.4921773489163406</v>
      </c>
      <c r="BU12" s="1347">
        <v>3.8852208896990201</v>
      </c>
      <c r="BV12" s="1347">
        <v>3.5203248991966261</v>
      </c>
      <c r="BW12" s="1347">
        <v>0.16476723334187848</v>
      </c>
      <c r="BX12" s="1347">
        <v>0.13972038961580199</v>
      </c>
      <c r="BY12" s="1347">
        <v>0.32149463495277603</v>
      </c>
      <c r="BZ12" s="1347">
        <v>3.2746476488488221</v>
      </c>
      <c r="CA12" s="1347">
        <v>0.37280969870589242</v>
      </c>
      <c r="CB12" s="1347">
        <v>0.84880108420814893</v>
      </c>
      <c r="CC12" s="1347">
        <v>2.1534915164910311</v>
      </c>
    </row>
    <row r="13" spans="1:81" s="1168" customFormat="1" ht="15" customHeight="1">
      <c r="A13" s="15"/>
      <c r="D13" s="167" t="s">
        <v>144</v>
      </c>
      <c r="E13" s="168"/>
      <c r="F13" s="168" t="s">
        <v>578</v>
      </c>
      <c r="G13" s="1168" t="str">
        <f>IF(G$10="Oil Sands","Extra-Heavy",VLOOKUP(G11,ClassAPI[#Data],2,TRUE))</f>
        <v>Condensate</v>
      </c>
      <c r="H13" s="1168" t="str">
        <f>IF(H$10="Oil Sands","Extra-Heavy",VLOOKUP(H11,ClassAPI[#Data],2,TRUE))</f>
        <v>Medium</v>
      </c>
      <c r="I13" s="1168" t="s">
        <v>111</v>
      </c>
      <c r="J13" s="1168" t="str">
        <f>IF(J$10="Oil Sands","Extra-Heavy",VLOOKUP(J11,ClassAPI[#Data],2,TRUE))</f>
        <v>Medium</v>
      </c>
      <c r="K13" s="1168" t="str">
        <f>IF(K$10="Oil Sands","Extra-Heavy",VLOOKUP(K11,ClassAPI[#Data],2,TRUE))</f>
        <v>Ultra-Light</v>
      </c>
      <c r="L13" s="1168" t="str">
        <f>IF(L$10="Oil Sands","Extra-Heavy",VLOOKUP(L11,ClassAPI[#Data],2,TRUE))</f>
        <v>Light</v>
      </c>
      <c r="M13" s="1168" t="str">
        <f>IF(M$10="Oil Sands","Extra-Heavy",VLOOKUP(M11,ClassAPI[#Data],2,TRUE))</f>
        <v>Heavy</v>
      </c>
      <c r="N13" s="1168" t="str">
        <f>IF(N$10="Oil Sands","Extra-Heavy",VLOOKUP(N11,ClassAPI[#Data],2,TRUE))</f>
        <v>Medium</v>
      </c>
      <c r="O13" s="1168" t="str">
        <f>IF(O$10="Oil Sands","Extra-Heavy",VLOOKUP(O11,ClassAPI[#Data],2,TRUE))</f>
        <v>Light</v>
      </c>
      <c r="P13" s="1168" t="str">
        <f>IF(P$10="Oil Sands","Extra-Heavy",VLOOKUP(P11,ClassAPI[#Data],2,TRUE))</f>
        <v>Heavy</v>
      </c>
      <c r="Q13" s="1168" t="str">
        <f>IF(Q$10="Oil Sands","Extra-Heavy",VLOOKUP(Q11,ClassAPI[#Data],2,TRUE))</f>
        <v>Light</v>
      </c>
      <c r="R13" s="1168" t="str">
        <f>IF(R$10="Oil Sands","Extra-Heavy",VLOOKUP(R11,ClassAPI[#Data],2,TRUE))</f>
        <v>Heavy</v>
      </c>
      <c r="S13" s="1168" t="str">
        <f>IF(S$10="Oil Sands","Extra-Heavy",VLOOKUP(S11,ClassAPI[#Data],2,TRUE))</f>
        <v>Medium</v>
      </c>
      <c r="T13" s="1168" t="str">
        <f>IF(T$10="Oil Sands","Extra-Heavy",VLOOKUP(T11,ClassAPI[#Data],2,TRUE))</f>
        <v>Light</v>
      </c>
      <c r="U13" s="1168" t="str">
        <f>IF(U$10="Oil Sands","Extra-Heavy",VLOOKUP(U11,ClassAPI[#Data],2,TRUE))</f>
        <v>Medium</v>
      </c>
      <c r="V13" s="1168" t="str">
        <f>IF(V$10="Oil Sands","Extra-Heavy",VLOOKUP(V11,ClassAPI[#Data],2,TRUE))</f>
        <v>Light</v>
      </c>
      <c r="W13" s="1168" t="str">
        <f>IF(W$10="Oil Sands","Extra-Heavy",VLOOKUP(W11,ClassAPI[#Data],2,TRUE))</f>
        <v>Heavy</v>
      </c>
      <c r="X13" s="1168" t="str">
        <f>IF(X$10="Oil Sands","Extra-Heavy",VLOOKUP(X11,ClassAPI[#Data],2,TRUE))</f>
        <v>Light</v>
      </c>
      <c r="Y13" s="1168" t="str">
        <f>IF(Y$10="Oil Sands","Extra-Heavy",VLOOKUP(Y11,ClassAPI[#Data],2,TRUE))</f>
        <v>Medium</v>
      </c>
      <c r="Z13" s="1168" t="str">
        <f>IF(Z$10="Oil Sands","Extra-Heavy",VLOOKUP(Z11,ClassAPI[#Data],2,TRUE))</f>
        <v>Medium</v>
      </c>
      <c r="AA13" s="1168" t="str">
        <f>IF(AA$10="Oil Sands","Extra-Heavy",VLOOKUP(AA11,ClassAPI[#Data],2,TRUE))</f>
        <v>Light</v>
      </c>
      <c r="AB13" s="1168" t="str">
        <f>IF(AB$10="Oil Sands","Extra-Heavy",VLOOKUP(AB11,ClassAPI[#Data],2,TRUE))</f>
        <v>Medium</v>
      </c>
      <c r="AC13" s="1168" t="str">
        <f>IF(AC$10="Oil Sands","Extra-Heavy",VLOOKUP(AC11,ClassAPI[#Data],2,TRUE))</f>
        <v>Medium</v>
      </c>
      <c r="AD13" s="1168" t="str">
        <f>IF(AD$10="Oil Sands","Extra-Heavy",VLOOKUP(AD11,ClassAPI[#Data],2,TRUE))</f>
        <v>Medium</v>
      </c>
      <c r="AE13" s="1168" t="str">
        <f>IF(AE$10="Oil Sands","Extra-Heavy",VLOOKUP(AE11,ClassAPI[#Data],2,TRUE))</f>
        <v>Ultra-Light</v>
      </c>
      <c r="AF13" s="1168" t="str">
        <f>IF(AF$10="Oil Sands","Extra-Heavy",VLOOKUP(AF11,ClassAPI[#Data],2,TRUE))</f>
        <v>Medium</v>
      </c>
      <c r="AG13" s="1168" t="str">
        <f>IF(AG$10="Oil Sands","Extra-Heavy",VLOOKUP(AG11,ClassAPI[#Data],2,TRUE))</f>
        <v>Medium</v>
      </c>
      <c r="AH13" s="1168" t="str">
        <f>IF(AH$10="Oil Sands","Extra-Heavy",VLOOKUP(AH11,ClassAPI[#Data],2,TRUE))</f>
        <v>Light</v>
      </c>
      <c r="AI13" s="1168" t="str">
        <f>IF(AI$10="Oil Sands","Extra-Heavy",VLOOKUP(AI11,ClassAPI[#Data],2,TRUE))</f>
        <v>Light</v>
      </c>
      <c r="AJ13" s="1168" t="str">
        <f>IF(AJ$10="Oil Sands","Extra-Heavy",VLOOKUP(AJ11,ClassAPI[#Data],2,TRUE))</f>
        <v>Ultra-Light</v>
      </c>
      <c r="AK13" s="1168" t="str">
        <f>IF(AK$10="Oil Sands","Extra-Heavy",VLOOKUP(AK11,ClassAPI[#Data],2,TRUE))</f>
        <v>Medium</v>
      </c>
      <c r="AL13" s="1168" t="str">
        <f>IF(AL$10="Oil Sands","Extra-Heavy",VLOOKUP(AL11,ClassAPI[#Data],2,TRUE))</f>
        <v>Light</v>
      </c>
      <c r="AM13" s="1168" t="str">
        <f>IF(AM$10="Oil Sands","Extra-Heavy",VLOOKUP(AM11,ClassAPI[#Data],2,TRUE))</f>
        <v>Light</v>
      </c>
      <c r="AN13" s="1168" t="str">
        <f>IF(AN$10="Oil Sands","Extra-Heavy",VLOOKUP(AN11,ClassAPI[#Data],2,TRUE))</f>
        <v>Light</v>
      </c>
      <c r="AO13" s="1168" t="str">
        <f>IF(AO$10="Oil Sands","Extra-Heavy",VLOOKUP(AO11,ClassAPI[#Data],2,TRUE))</f>
        <v>Light</v>
      </c>
      <c r="AP13" s="1168" t="str">
        <f>IF(AP$10="Oil Sands","Extra-Heavy",VLOOKUP(AP11,ClassAPI[#Data],2,TRUE))</f>
        <v>Light</v>
      </c>
      <c r="AQ13" s="1168" t="str">
        <f>IF(AQ$10="Oil Sands","Extra-Heavy",VLOOKUP(AQ11,ClassAPI[#Data],2,TRUE))</f>
        <v>Light</v>
      </c>
      <c r="AR13" s="1168" t="str">
        <f>IF(AR$10="Oil Sands","Extra-Heavy",VLOOKUP(AR11,ClassAPI[#Data],2,TRUE))</f>
        <v>Light</v>
      </c>
      <c r="AS13" s="1168" t="str">
        <f>IF(AS$10="Oil Sands","Extra-Heavy",VLOOKUP(AS11,ClassAPI[#Data],2,TRUE))</f>
        <v>Light</v>
      </c>
      <c r="AT13" s="1168" t="str">
        <f>IF(AT$10="Oil Sands","Extra-Heavy",VLOOKUP(AT11,ClassAPI[#Data],2,TRUE))</f>
        <v>Light</v>
      </c>
      <c r="AU13" s="1168" t="str">
        <f>IF(AU$10="Oil Sands","Extra-Heavy",VLOOKUP(AU11,ClassAPI[#Data],2,TRUE))</f>
        <v>Medium</v>
      </c>
      <c r="AV13" s="1168" t="str">
        <f>IF(AV$10="Oil Sands","Extra-Heavy",VLOOKUP(AV11,ClassAPI[#Data],2,TRUE))</f>
        <v>Light</v>
      </c>
      <c r="AW13" s="1168" t="str">
        <f>IF(AW$10="Oil Sands","Extra-Heavy",VLOOKUP(AW11,ClassAPI[#Data],2,TRUE))</f>
        <v>Light</v>
      </c>
      <c r="AX13" s="1168" t="str">
        <f>IF(AX$10="Oil Sands","Extra-Heavy",VLOOKUP(AX11,ClassAPI[#Data],2,TRUE))</f>
        <v>Medium</v>
      </c>
      <c r="AY13" s="1168" t="str">
        <f>IF(AY$10="Oil Sands","Extra-Heavy",VLOOKUP(AY11,ClassAPI[#Data],2,TRUE))</f>
        <v>Medium</v>
      </c>
      <c r="AZ13" s="1168" t="str">
        <f>IF(AZ$10="Oil Sands","Extra-Heavy",VLOOKUP(AZ11,ClassAPI[#Data],2,TRUE))</f>
        <v>Medium</v>
      </c>
      <c r="BA13" s="1168" t="str">
        <f>IF(BA$10="Oil Sands","Extra-Heavy",VLOOKUP(BA11,ClassAPI[#Data],2,TRUE))</f>
        <v>Light</v>
      </c>
      <c r="BB13" s="1168" t="str">
        <f>IF(BB$10="Oil Sands","Extra-Heavy",VLOOKUP(BB11,ClassAPI[#Data],2,TRUE))</f>
        <v>Medium</v>
      </c>
      <c r="BC13" s="1168" t="str">
        <f>IF(BC$10="Oil Sands","Extra-Heavy",VLOOKUP(BC11,ClassAPI[#Data],2,TRUE))</f>
        <v>Light</v>
      </c>
      <c r="BD13" s="1168" t="str">
        <f>IF(BD$10="Oil Sands","Extra-Heavy",VLOOKUP(BD11,ClassAPI[#Data],2,TRUE))</f>
        <v>Light</v>
      </c>
      <c r="BE13" s="1168" t="str">
        <f>IF(BE$10="Oil Sands","Extra-Heavy",VLOOKUP(BE11,ClassAPI[#Data],2,TRUE))</f>
        <v>Light</v>
      </c>
      <c r="BF13" s="1168" t="str">
        <f>IF(BF$10="Oil Sands","Extra-Heavy",VLOOKUP(BF11,ClassAPI[#Data],2,TRUE))</f>
        <v>Ultra-Light</v>
      </c>
      <c r="BG13" s="1168" t="str">
        <f>IF(BG$10="Oil Sands","Extra-Heavy",VLOOKUP(BG11,ClassAPI[#Data],2,TRUE))</f>
        <v>Condensate</v>
      </c>
      <c r="BH13" s="1168" t="str">
        <f>IF(BH$10="Oil Sands","Extra-Heavy",VLOOKUP(BH11,ClassAPI[#Data],2,TRUE))</f>
        <v>Light</v>
      </c>
      <c r="BI13" s="1168" t="str">
        <f>IF(BI$10="Oil Sands","Extra-Heavy",VLOOKUP(BI11,ClassAPI[#Data],2,TRUE))</f>
        <v>Light</v>
      </c>
      <c r="BJ13" s="1168" t="str">
        <f>IF(BJ$10="Oil Sands","Extra-Heavy",VLOOKUP(BJ11,ClassAPI[#Data],2,TRUE))</f>
        <v>Medium</v>
      </c>
      <c r="BK13" s="1168" t="s">
        <v>111</v>
      </c>
      <c r="BL13" s="1168" t="str">
        <f>IF(BL$10="Oil Sands","Extra-Heavy",VLOOKUP(BL11,ClassAPI[#Data],2,TRUE))</f>
        <v>Light</v>
      </c>
      <c r="BM13" s="1168" t="str">
        <f>IF(BM$10="Oil Sands","Extra-Heavy",VLOOKUP(BM11,ClassAPI[#Data],2,TRUE))</f>
        <v>Heavy</v>
      </c>
      <c r="BN13" s="1168" t="str">
        <f>IF(BN$10="Oil Sands","Extra-Heavy",VLOOKUP(BN11,ClassAPI[#Data],2,TRUE))</f>
        <v>Light</v>
      </c>
      <c r="BO13" s="1168" t="str">
        <f>IF(BO$10="Oil Sands","Extra-Heavy",VLOOKUP(BO11,ClassAPI[#Data],2,TRUE))</f>
        <v>Light</v>
      </c>
      <c r="BP13" s="1168" t="str">
        <f>IF(BP$10="Oil Sands","Extra-Heavy",VLOOKUP(BP11,ClassAPI[#Data],2,TRUE))</f>
        <v>Light</v>
      </c>
      <c r="BQ13" s="1168" t="str">
        <f>IF(BQ$10="Oil Sands","Extra-Heavy",VLOOKUP(BQ11,ClassAPI[#Data],2,TRUE))</f>
        <v>Heavy</v>
      </c>
      <c r="BR13" s="1168" t="str">
        <f>IF(BR$10="Oil Sands","Extra-Heavy",VLOOKUP(BR11,ClassAPI[#Data],2,TRUE))</f>
        <v>Light</v>
      </c>
      <c r="BS13" s="1168" t="s">
        <v>108</v>
      </c>
      <c r="BT13" s="1168" t="str">
        <f>IF(BT$10="Oil Sands","Extra-Heavy",VLOOKUP(BT11,ClassAPI[#Data],2,TRUE))</f>
        <v>Extra-Heavy</v>
      </c>
      <c r="BU13" s="1168" t="str">
        <f>IF(BU$10="Oil Sands","Extra-Heavy",VLOOKUP(BU11,ClassAPI[#Data],2,TRUE))</f>
        <v>Extra-Heavy</v>
      </c>
      <c r="BV13" s="1168" t="str">
        <f>IF(BV$10="Oil Sands","Extra-Heavy",VLOOKUP(BV11,ClassAPI[#Data],2,TRUE))</f>
        <v>Extra-Heavy</v>
      </c>
      <c r="BW13" s="1168" t="str">
        <f>IF(BW$10="Oil Sands","Extra-Heavy",VLOOKUP(BW11,ClassAPI[#Data],2,TRUE))</f>
        <v>Extra-Heavy</v>
      </c>
      <c r="BX13" s="1168" t="str">
        <f>IF(BX$10="Oil Sands","Extra-Heavy",VLOOKUP(BX11,ClassAPI[#Data],2,TRUE))</f>
        <v>Extra-Heavy</v>
      </c>
      <c r="BY13" s="1168" t="str">
        <f>IF(BY$10="Oil Sands","Extra-Heavy",VLOOKUP(BY11,ClassAPI[#Data],2,TRUE))</f>
        <v>Light</v>
      </c>
      <c r="BZ13" s="1168" t="str">
        <f>IF(BZ$10="Oil Sands","Extra-Heavy",VLOOKUP(BZ11,ClassAPI[#Data],2,TRUE))</f>
        <v>Medium</v>
      </c>
      <c r="CA13" s="1168" t="str">
        <f>IF(CA$10="Oil Sands","Extra-Heavy",VLOOKUP(CA11,ClassAPI[#Data],2,TRUE))</f>
        <v>Light</v>
      </c>
      <c r="CB13" s="1168" t="str">
        <f>IF(CB$10="Oil Sands","Extra-Heavy",VLOOKUP(CB11,ClassAPI[#Data],2,TRUE))</f>
        <v>Light</v>
      </c>
      <c r="CC13" s="1168" t="str">
        <f>IF(CC$10="Oil Sands","Extra-Heavy",VLOOKUP(CC11,ClassAPI[#Data],2,TRUE))</f>
        <v>Extra-Heavy</v>
      </c>
    </row>
    <row r="14" spans="1:81" s="1168" customFormat="1" ht="15" customHeight="1">
      <c r="A14" s="15"/>
      <c r="D14" s="167" t="s">
        <v>292</v>
      </c>
      <c r="E14" s="168"/>
      <c r="F14" s="168" t="s">
        <v>578</v>
      </c>
      <c r="G14" s="1168" t="str">
        <f>VLOOKUP(G12,ClassSulfur[#Data],2,TRUE)</f>
        <v>Sweet</v>
      </c>
      <c r="H14" s="1168" t="str">
        <f>VLOOKUP(H12,ClassSulfur[#Data],2,TRUE)</f>
        <v>Sweet</v>
      </c>
      <c r="I14" s="1168" t="str">
        <f>VLOOKUP(I12,ClassSulfur[#Data],2,TRUE)</f>
        <v>Sour</v>
      </c>
      <c r="J14" s="1168" t="str">
        <f>VLOOKUP(J12,ClassSulfur[#Data],2,TRUE)</f>
        <v>Sweet</v>
      </c>
      <c r="K14" s="1168" t="str">
        <f>VLOOKUP(K12,ClassSulfur[#Data],2,TRUE)</f>
        <v>Sweet</v>
      </c>
      <c r="L14" s="1168" t="str">
        <f>VLOOKUP(L12,ClassSulfur[#Data],2,TRUE)</f>
        <v>Sweet</v>
      </c>
      <c r="M14" s="1168" t="str">
        <f>VLOOKUP(M12,ClassSulfur[#Data],2,TRUE)</f>
        <v>Sour</v>
      </c>
      <c r="N14" s="1168" t="str">
        <f>VLOOKUP(N12,ClassSulfur[#Data],2,TRUE)</f>
        <v>Sweet</v>
      </c>
      <c r="O14" s="1168" t="str">
        <f>VLOOKUP(O12,ClassSulfur[#Data],2,TRUE)</f>
        <v>Sour</v>
      </c>
      <c r="P14" s="1168" t="str">
        <f>VLOOKUP(P12,ClassSulfur[#Data],2,TRUE)</f>
        <v>Sweet</v>
      </c>
      <c r="Q14" s="1168" t="str">
        <f>VLOOKUP(Q12,ClassSulfur[#Data],2,TRUE)</f>
        <v>Sweet</v>
      </c>
      <c r="R14" s="1168" t="str">
        <f>VLOOKUP(R12,ClassSulfur[#Data],2,TRUE)</f>
        <v>Sweet</v>
      </c>
      <c r="S14" s="1168" t="str">
        <f>VLOOKUP(S12,ClassSulfur[#Data],2,TRUE)</f>
        <v>Sour</v>
      </c>
      <c r="T14" s="1168" t="str">
        <f>VLOOKUP(T12,ClassSulfur[#Data],2,TRUE)</f>
        <v>Sour</v>
      </c>
      <c r="U14" s="1168" t="str">
        <f>VLOOKUP(U12,ClassSulfur[#Data],2,TRUE)</f>
        <v>Sour</v>
      </c>
      <c r="V14" s="1168" t="str">
        <f>VLOOKUP(V12,ClassSulfur[#Data],2,TRUE)</f>
        <v>Sweet</v>
      </c>
      <c r="W14" s="1168" t="str">
        <f>VLOOKUP(W12,ClassSulfur[#Data],2,TRUE)</f>
        <v>Sweet</v>
      </c>
      <c r="X14" s="1168" t="str">
        <f>VLOOKUP(X12,ClassSulfur[#Data],2,TRUE)</f>
        <v>Sweet</v>
      </c>
      <c r="Y14" s="1168" t="str">
        <f>VLOOKUP(Y12,ClassSulfur[#Data],2,TRUE)</f>
        <v>Sour</v>
      </c>
      <c r="Z14" s="1168" t="str">
        <f>VLOOKUP(Z12,ClassSulfur[#Data],2,TRUE)</f>
        <v>Sour</v>
      </c>
      <c r="AA14" s="1168" t="str">
        <f>VLOOKUP(AA12,ClassSulfur[#Data],2,TRUE)</f>
        <v>Sour</v>
      </c>
      <c r="AB14" s="1168" t="str">
        <f>VLOOKUP(AB12,ClassSulfur[#Data],2,TRUE)</f>
        <v>Sour</v>
      </c>
      <c r="AC14" s="1168" t="str">
        <f>VLOOKUP(AC12,ClassSulfur[#Data],2,TRUE)</f>
        <v>Sour</v>
      </c>
      <c r="AD14" s="1168" t="str">
        <f>VLOOKUP(AD12,ClassSulfur[#Data],2,TRUE)</f>
        <v>Sour</v>
      </c>
      <c r="AE14" s="1168" t="str">
        <f>VLOOKUP(AE12,ClassSulfur[#Data],2,TRUE)</f>
        <v>Sour</v>
      </c>
      <c r="AF14" s="1168" t="str">
        <f>VLOOKUP(AF12,ClassSulfur[#Data],2,TRUE)</f>
        <v>Sour</v>
      </c>
      <c r="AG14" s="1168" t="str">
        <f>VLOOKUP(AG12,ClassSulfur[#Data],2,TRUE)</f>
        <v>Sour</v>
      </c>
      <c r="AH14" s="1168" t="str">
        <f>VLOOKUP(AH12,ClassSulfur[#Data],2,TRUE)</f>
        <v>Sour</v>
      </c>
      <c r="AI14" s="1168" t="str">
        <f>VLOOKUP(AI12,ClassSulfur[#Data],2,TRUE)</f>
        <v>Sour</v>
      </c>
      <c r="AJ14" s="1168" t="str">
        <f>VLOOKUP(AJ12,ClassSulfur[#Data],2,TRUE)</f>
        <v>Sweet</v>
      </c>
      <c r="AK14" s="1168" t="str">
        <f>VLOOKUP(AK12,ClassSulfur[#Data],2,TRUE)</f>
        <v>Sweet</v>
      </c>
      <c r="AL14" s="1168" t="str">
        <f>VLOOKUP(AL12,ClassSulfur[#Data],2,TRUE)</f>
        <v>Sweet</v>
      </c>
      <c r="AM14" s="1168" t="str">
        <f>VLOOKUP(AM12,ClassSulfur[#Data],2,TRUE)</f>
        <v>Sweet</v>
      </c>
      <c r="AN14" s="1168" t="str">
        <f>VLOOKUP(AN12,ClassSulfur[#Data],2,TRUE)</f>
        <v>Sweet</v>
      </c>
      <c r="AO14" s="1168" t="str">
        <f>VLOOKUP(AO12,ClassSulfur[#Data],2,TRUE)</f>
        <v>Sweet</v>
      </c>
      <c r="AP14" s="1168" t="str">
        <f>VLOOKUP(AP12,ClassSulfur[#Data],2,TRUE)</f>
        <v>Sweet</v>
      </c>
      <c r="AQ14" s="1168" t="str">
        <f>VLOOKUP(AQ12,ClassSulfur[#Data],2,TRUE)</f>
        <v>Sweet</v>
      </c>
      <c r="AR14" s="1168" t="str">
        <f>VLOOKUP(AR12,ClassSulfur[#Data],2,TRUE)</f>
        <v>Sweet</v>
      </c>
      <c r="AS14" s="1168" t="str">
        <f>VLOOKUP(AS12,ClassSulfur[#Data],2,TRUE)</f>
        <v>Sour</v>
      </c>
      <c r="AT14" s="1168" t="str">
        <f>VLOOKUP(AT12,ClassSulfur[#Data],2,TRUE)</f>
        <v>Sour</v>
      </c>
      <c r="AU14" s="1168" t="str">
        <f>VLOOKUP(AU12,ClassSulfur[#Data],2,TRUE)</f>
        <v>Sour</v>
      </c>
      <c r="AV14" s="1168" t="str">
        <f>VLOOKUP(AV12,ClassSulfur[#Data],2,TRUE)</f>
        <v>Sweet</v>
      </c>
      <c r="AW14" s="1168" t="str">
        <f>VLOOKUP(AW12,ClassSulfur[#Data],2,TRUE)</f>
        <v>Sour</v>
      </c>
      <c r="AX14" s="1168" t="str">
        <f>VLOOKUP(AX12,ClassSulfur[#Data],2,TRUE)</f>
        <v>Sour</v>
      </c>
      <c r="AY14" s="1168" t="str">
        <f>VLOOKUP(AY12,ClassSulfur[#Data],2,TRUE)</f>
        <v>Sour</v>
      </c>
      <c r="AZ14" s="1168" t="str">
        <f>VLOOKUP(AZ12,ClassSulfur[#Data],2,TRUE)</f>
        <v>Sour</v>
      </c>
      <c r="BA14" s="1168" t="str">
        <f>VLOOKUP(BA12,ClassSulfur[#Data],2,TRUE)</f>
        <v>Sour</v>
      </c>
      <c r="BB14" s="1168" t="str">
        <f>VLOOKUP(BB12,ClassSulfur[#Data],2,TRUE)</f>
        <v>Sour</v>
      </c>
      <c r="BC14" s="1168" t="str">
        <f>VLOOKUP(BC12,ClassSulfur[#Data],2,TRUE)</f>
        <v>Sweet</v>
      </c>
      <c r="BD14" s="1168" t="str">
        <f>VLOOKUP(BD12,ClassSulfur[#Data],2,TRUE)</f>
        <v>Sweet</v>
      </c>
      <c r="BE14" s="1168" t="str">
        <f>VLOOKUP(BE12,ClassSulfur[#Data],2,TRUE)</f>
        <v>Sweet</v>
      </c>
      <c r="BF14" s="1168" t="str">
        <f>VLOOKUP(BF12,ClassSulfur[#Data],2,TRUE)</f>
        <v>Sweet</v>
      </c>
      <c r="BG14" s="1168" t="str">
        <f>VLOOKUP(BG12,ClassSulfur[#Data],2,TRUE)</f>
        <v>Sweet</v>
      </c>
      <c r="BH14" s="1168" t="str">
        <f>VLOOKUP(BH12,ClassSulfur[#Data],2,TRUE)</f>
        <v>Sweet</v>
      </c>
      <c r="BI14" s="1168" t="str">
        <f>VLOOKUP(BI12,ClassSulfur[#Data],2,TRUE)</f>
        <v>Sweet</v>
      </c>
      <c r="BJ14" s="1168" t="str">
        <f>VLOOKUP(BJ12,ClassSulfur[#Data],2,TRUE)</f>
        <v>Sour</v>
      </c>
      <c r="BK14" s="1168" t="str">
        <f>VLOOKUP(BK12,ClassSulfur[#Data],2,TRUE)</f>
        <v>Sour</v>
      </c>
      <c r="BL14" s="1168" t="str">
        <f>VLOOKUP(BL12,ClassSulfur[#Data],2,TRUE)</f>
        <v>Sweet</v>
      </c>
      <c r="BM14" s="1168" t="str">
        <f>VLOOKUP(BM12,ClassSulfur[#Data],2,TRUE)</f>
        <v>Sweet</v>
      </c>
      <c r="BN14" s="1168" t="str">
        <f>VLOOKUP(BN12,ClassSulfur[#Data],2,TRUE)</f>
        <v>Sweet</v>
      </c>
      <c r="BO14" s="1168" t="str">
        <f>VLOOKUP(BO12,ClassSulfur[#Data],2,TRUE)</f>
        <v>Sour</v>
      </c>
      <c r="BP14" s="1168" t="str">
        <f>VLOOKUP(BP12,ClassSulfur[#Data],2,TRUE)</f>
        <v>Sweet</v>
      </c>
      <c r="BQ14" s="1168" t="str">
        <f>VLOOKUP(BQ12,ClassSulfur[#Data],2,TRUE)</f>
        <v>Sour</v>
      </c>
      <c r="BR14" s="1168" t="str">
        <f>VLOOKUP(BR12,ClassSulfur[#Data],2,TRUE)</f>
        <v>Sour</v>
      </c>
      <c r="BS14" s="1168" t="str">
        <f>VLOOKUP(BS12,ClassSulfur[#Data],2,TRUE)</f>
        <v>Sour</v>
      </c>
      <c r="BT14" s="1168" t="str">
        <f>VLOOKUP(BT12,ClassSulfur[#Data],2,TRUE)</f>
        <v>Sour</v>
      </c>
      <c r="BU14" s="1168" t="str">
        <f>VLOOKUP(BU12,ClassSulfur[#Data],2,TRUE)</f>
        <v>Sour</v>
      </c>
      <c r="BV14" s="1168" t="str">
        <f>VLOOKUP(BV12,ClassSulfur[#Data],2,TRUE)</f>
        <v>Sour</v>
      </c>
      <c r="BW14" s="1168" t="str">
        <f>VLOOKUP(BW12,ClassSulfur[#Data],2,TRUE)</f>
        <v>Sweet</v>
      </c>
      <c r="BX14" s="1168" t="str">
        <f>VLOOKUP(BX12,ClassSulfur[#Data],2,TRUE)</f>
        <v>Sweet</v>
      </c>
      <c r="BY14" s="1168" t="str">
        <f>VLOOKUP(BY12,ClassSulfur[#Data],2,TRUE)</f>
        <v>Sweet</v>
      </c>
      <c r="BZ14" s="1168" t="str">
        <f>VLOOKUP(BZ12,ClassSulfur[#Data],2,TRUE)</f>
        <v>Sour</v>
      </c>
      <c r="CA14" s="1168" t="str">
        <f>VLOOKUP(CA12,ClassSulfur[#Data],2,TRUE)</f>
        <v>Sweet</v>
      </c>
      <c r="CB14" s="1168" t="str">
        <f>VLOOKUP(CB12,ClassSulfur[#Data],2,TRUE)</f>
        <v>Sour</v>
      </c>
      <c r="CC14" s="1168" t="str">
        <f>VLOOKUP(CC12,ClassSulfur[#Data],2,TRUE)</f>
        <v>Sour</v>
      </c>
    </row>
    <row r="15" spans="1:81" s="1168" customFormat="1" ht="15" customHeight="1">
      <c r="A15" s="15"/>
      <c r="D15" s="167" t="s">
        <v>135</v>
      </c>
      <c r="E15" s="168"/>
      <c r="F15" s="168" t="s">
        <v>578</v>
      </c>
      <c r="G15" s="1168" t="str">
        <f>VLOOKUP(G275,ClassProd[#Data],2,TRUE)</f>
        <v>Medium</v>
      </c>
      <c r="H15" s="1168" t="str">
        <f>VLOOKUP(H275,ClassProd[#Data],2,TRUE)</f>
        <v>Medium</v>
      </c>
      <c r="I15" s="1168" t="str">
        <f>VLOOKUP(I275,ClassProd[#Data],2,TRUE)</f>
        <v>Medium</v>
      </c>
      <c r="J15" s="1168" t="str">
        <f>VLOOKUP(J275,ClassProd[#Data],2,TRUE)</f>
        <v>Medium</v>
      </c>
      <c r="K15" s="1168" t="str">
        <f>VLOOKUP(K275,ClassProd[#Data],2,TRUE)</f>
        <v>Medium</v>
      </c>
      <c r="L15" s="1168" t="str">
        <f>VLOOKUP(L275,ClassProd[#Data],2,TRUE)</f>
        <v>High</v>
      </c>
      <c r="M15" s="1168" t="str">
        <f>VLOOKUP(M275,ClassProd[#Data],2,TRUE)</f>
        <v>Low</v>
      </c>
      <c r="N15" s="1168" t="str">
        <f>VLOOKUP(N275,ClassProd[#Data],2,TRUE)</f>
        <v>Medium</v>
      </c>
      <c r="O15" s="1168" t="str">
        <f>VLOOKUP(O275,ClassProd[#Data],2,TRUE)</f>
        <v>Medium</v>
      </c>
      <c r="P15" s="1168" t="str">
        <f>VLOOKUP(P275,ClassProd[#Data],2,TRUE)</f>
        <v>Medium</v>
      </c>
      <c r="Q15" s="1168" t="str">
        <f>VLOOKUP(Q275,ClassProd[#Data],2,TRUE)</f>
        <v>Low</v>
      </c>
      <c r="R15" s="1168" t="str">
        <f>VLOOKUP(R275,ClassProd[#Data],2,TRUE)</f>
        <v>Medium</v>
      </c>
      <c r="S15" s="1168" t="str">
        <f>VLOOKUP(S275,ClassProd[#Data],2,TRUE)</f>
        <v>Medium</v>
      </c>
      <c r="T15" s="1168" t="str">
        <f>VLOOKUP(T275,ClassProd[#Data],2,TRUE)</f>
        <v>Medium</v>
      </c>
      <c r="U15" s="1168" t="str">
        <f>VLOOKUP(U275,ClassProd[#Data],2,TRUE)</f>
        <v>High</v>
      </c>
      <c r="V15" s="1168" t="str">
        <f>VLOOKUP(V275,ClassProd[#Data],2,TRUE)</f>
        <v>High</v>
      </c>
      <c r="W15" s="1168" t="str">
        <f>VLOOKUP(W275,ClassProd[#Data],2,TRUE)</f>
        <v>Medium</v>
      </c>
      <c r="X15" s="1168" t="str">
        <f>VLOOKUP(X275,ClassProd[#Data],2,TRUE)</f>
        <v>Medium</v>
      </c>
      <c r="Y15" s="1168" t="str">
        <f>VLOOKUP(Y275,ClassProd[#Data],2,TRUE)</f>
        <v>Medium</v>
      </c>
      <c r="Z15" s="1168" t="str">
        <f>VLOOKUP(Z275,ClassProd[#Data],2,TRUE)</f>
        <v>High</v>
      </c>
      <c r="AA15" s="1168" t="str">
        <f>VLOOKUP(AA275,ClassProd[#Data],2,TRUE)</f>
        <v>High</v>
      </c>
      <c r="AB15" s="1168" t="str">
        <f>VLOOKUP(AB275,ClassProd[#Data],2,TRUE)</f>
        <v>High</v>
      </c>
      <c r="AC15" s="1168" t="str">
        <f>VLOOKUP(AC275,ClassProd[#Data],2,TRUE)</f>
        <v>High</v>
      </c>
      <c r="AD15" s="1168" t="str">
        <f>VLOOKUP(AD275,ClassProd[#Data],2,TRUE)</f>
        <v>Medium</v>
      </c>
      <c r="AE15" s="1168" t="str">
        <f>VLOOKUP(AE275,ClassProd[#Data],2,TRUE)</f>
        <v>High</v>
      </c>
      <c r="AF15" s="1168" t="str">
        <f>VLOOKUP(AF275,ClassProd[#Data],2,TRUE)</f>
        <v>High</v>
      </c>
      <c r="AG15" s="1168" t="str">
        <f>VLOOKUP(AG275,ClassProd[#Data],2,TRUE)</f>
        <v>Medium</v>
      </c>
      <c r="AH15" s="1168" t="str">
        <f>VLOOKUP(AH275,ClassProd[#Data],2,TRUE)</f>
        <v>High</v>
      </c>
      <c r="AI15" s="1168" t="str">
        <f>VLOOKUP(AI275,ClassProd[#Data],2,TRUE)</f>
        <v>Medium</v>
      </c>
      <c r="AJ15" s="1168" t="str">
        <f>VLOOKUP(AJ275,ClassProd[#Data],2,TRUE)</f>
        <v>Medium</v>
      </c>
      <c r="AK15" s="1168" t="str">
        <f>VLOOKUP(AK275,ClassProd[#Data],2,TRUE)</f>
        <v>Medium</v>
      </c>
      <c r="AL15" s="1168" t="str">
        <f>VLOOKUP(AL275,ClassProd[#Data],2,TRUE)</f>
        <v>Very Low</v>
      </c>
      <c r="AM15" s="1168" t="str">
        <f>VLOOKUP(AM275,ClassProd[#Data],2,TRUE)</f>
        <v>Low</v>
      </c>
      <c r="AN15" s="1168" t="str">
        <f>VLOOKUP(AN275,ClassProd[#Data],2,TRUE)</f>
        <v>Low</v>
      </c>
      <c r="AO15" s="1168" t="str">
        <f>VLOOKUP(AO275,ClassProd[#Data],2,TRUE)</f>
        <v>Very Low</v>
      </c>
      <c r="AP15" s="1168" t="str">
        <f>VLOOKUP(AP275,ClassProd[#Data],2,TRUE)</f>
        <v>Medium</v>
      </c>
      <c r="AQ15" s="1168" t="str">
        <f>VLOOKUP(AQ275,ClassProd[#Data],2,TRUE)</f>
        <v>Medium</v>
      </c>
      <c r="AR15" s="1168" t="str">
        <f>VLOOKUP(AR275,ClassProd[#Data],2,TRUE)</f>
        <v>Medium</v>
      </c>
      <c r="AS15" s="1168" t="str">
        <f>VLOOKUP(AS275,ClassProd[#Data],2,TRUE)</f>
        <v>Medium</v>
      </c>
      <c r="AT15" s="1168" t="str">
        <f>VLOOKUP(AT275,ClassProd[#Data],2,TRUE)</f>
        <v>High</v>
      </c>
      <c r="AU15" s="1168" t="str">
        <f>VLOOKUP(AU275,ClassProd[#Data],2,TRUE)</f>
        <v>High</v>
      </c>
      <c r="AV15" s="1168" t="str">
        <f>VLOOKUP(AV275,ClassProd[#Data],2,TRUE)</f>
        <v>High</v>
      </c>
      <c r="AW15" s="1168" t="str">
        <f>VLOOKUP(AW275,ClassProd[#Data],2,TRUE)</f>
        <v>Very High</v>
      </c>
      <c r="AX15" s="1168" t="str">
        <f>VLOOKUP(AX275,ClassProd[#Data],2,TRUE)</f>
        <v>High</v>
      </c>
      <c r="AY15" s="1168" t="str">
        <f>VLOOKUP(AY275,ClassProd[#Data],2,TRUE)</f>
        <v>High</v>
      </c>
      <c r="AZ15" s="1168" t="str">
        <f>VLOOKUP(AZ275,ClassProd[#Data],2,TRUE)</f>
        <v>Medium</v>
      </c>
      <c r="BA15" s="1168" t="str">
        <f>VLOOKUP(BA275,ClassProd[#Data],2,TRUE)</f>
        <v>High</v>
      </c>
      <c r="BB15" s="1168" t="str">
        <f>VLOOKUP(BB275,ClassProd[#Data],2,TRUE)</f>
        <v>High</v>
      </c>
      <c r="BC15" s="1168" t="str">
        <f>VLOOKUP(BC275,ClassProd[#Data],2,TRUE)</f>
        <v>High</v>
      </c>
      <c r="BD15" s="1168" t="str">
        <f>VLOOKUP(BD275,ClassProd[#Data],2,TRUE)</f>
        <v>High</v>
      </c>
      <c r="BE15" s="1168" t="str">
        <f>VLOOKUP(BE275,ClassProd[#Data],2,TRUE)</f>
        <v>High</v>
      </c>
      <c r="BF15" s="1168" t="str">
        <f>VLOOKUP(BF275,ClassProd[#Data],2,TRUE)</f>
        <v>High</v>
      </c>
      <c r="BG15" s="1168" t="str">
        <f>VLOOKUP(BG275,ClassProd[#Data],2,TRUE)</f>
        <v>Medium</v>
      </c>
      <c r="BH15" s="1168" t="str">
        <f>VLOOKUP(BH275,ClassProd[#Data],2,TRUE)</f>
        <v>Medium</v>
      </c>
      <c r="BI15" s="1168" t="str">
        <f>VLOOKUP(BI275,ClassProd[#Data],2,TRUE)</f>
        <v>High</v>
      </c>
      <c r="BJ15" s="1168" t="str">
        <f>VLOOKUP(BJ275,ClassProd[#Data],2,TRUE)</f>
        <v>Medium</v>
      </c>
      <c r="BK15" s="1168" t="str">
        <f>VLOOKUP(BK275,ClassProd[#Data],2,TRUE)</f>
        <v>Medium</v>
      </c>
      <c r="BL15" s="1168" t="str">
        <f>VLOOKUP(BL275,ClassProd[#Data],2,TRUE)</f>
        <v>Low</v>
      </c>
      <c r="BM15" s="1168" t="str">
        <f>VLOOKUP(BM275,ClassProd[#Data],2,TRUE)</f>
        <v>Medium</v>
      </c>
      <c r="BN15" s="1168" t="str">
        <f>VLOOKUP(BN275,ClassProd[#Data],2,TRUE)</f>
        <v>High</v>
      </c>
      <c r="BO15" s="1168" t="str">
        <f>VLOOKUP(BO275,ClassProd[#Data],2,TRUE)</f>
        <v>Medium</v>
      </c>
      <c r="BP15" s="1168" t="str">
        <f>VLOOKUP(BP275,ClassProd[#Data],2,TRUE)</f>
        <v>Medium</v>
      </c>
      <c r="BQ15" s="1168" t="str">
        <f>VLOOKUP(BQ275,ClassProd[#Data],2,TRUE)</f>
        <v>Medium</v>
      </c>
      <c r="BR15" s="1168" t="str">
        <f>VLOOKUP(BR275,ClassProd[#Data],2,TRUE)</f>
        <v>Low</v>
      </c>
      <c r="BS15" s="1168" t="str">
        <f>VLOOKUP(BS275,ClassProd[#Data],2,TRUE)</f>
        <v>Medium</v>
      </c>
      <c r="BT15" s="1168" t="str">
        <f>VLOOKUP(BT275,ClassProd[#Data],2,TRUE)</f>
        <v>Medium</v>
      </c>
      <c r="BU15" s="1168" t="str">
        <f>VLOOKUP(BU275,ClassProd[#Data],2,TRUE)</f>
        <v>Medium</v>
      </c>
      <c r="BV15" s="1168" t="str">
        <f>VLOOKUP(BV275,ClassProd[#Data],2,TRUE)</f>
        <v>Medium</v>
      </c>
      <c r="BW15" s="1168" t="str">
        <f>VLOOKUP(BW275,ClassProd[#Data],2,TRUE)</f>
        <v>Medium</v>
      </c>
      <c r="BX15" s="1168" t="str">
        <f>VLOOKUP(BX275,ClassProd[#Data],2,TRUE)</f>
        <v>High</v>
      </c>
      <c r="BY15" s="1168" t="str">
        <f>VLOOKUP(BY275,ClassProd[#Data],2,TRUE)</f>
        <v>Medium</v>
      </c>
      <c r="BZ15" s="1168" t="str">
        <f>VLOOKUP(BZ275,ClassProd[#Data],2,TRUE)</f>
        <v>High</v>
      </c>
      <c r="CA15" s="1168" t="str">
        <f>VLOOKUP(CA275,ClassProd[#Data],2,TRUE)</f>
        <v>High</v>
      </c>
      <c r="CB15" s="1168" t="str">
        <f>VLOOKUP(CB275,ClassProd[#Data],2,TRUE)</f>
        <v>Medium</v>
      </c>
      <c r="CC15" s="1168" t="str">
        <f>VLOOKUP(CC275,ClassProd[#Data],2,TRUE)</f>
        <v>High</v>
      </c>
    </row>
    <row r="16" spans="1:81" s="1168" customFormat="1" ht="15" customHeight="1">
      <c r="A16" s="15"/>
      <c r="D16" s="167" t="s">
        <v>129</v>
      </c>
      <c r="E16" s="168"/>
      <c r="F16" s="168"/>
      <c r="G16" s="1168" t="s">
        <v>131</v>
      </c>
      <c r="H16" s="1168" t="s">
        <v>131</v>
      </c>
      <c r="I16" s="1168" t="s">
        <v>33</v>
      </c>
      <c r="J16" s="1168" t="s">
        <v>33</v>
      </c>
      <c r="K16" s="1168" t="s">
        <v>33</v>
      </c>
      <c r="L16" s="1168" t="s">
        <v>33</v>
      </c>
      <c r="M16" s="1168" t="s">
        <v>33</v>
      </c>
      <c r="N16" s="1168" t="s">
        <v>33</v>
      </c>
      <c r="O16" s="1168" t="s">
        <v>33</v>
      </c>
      <c r="P16" s="1168" t="s">
        <v>33</v>
      </c>
      <c r="Q16" s="1168" t="s">
        <v>33</v>
      </c>
      <c r="R16" s="1168" t="s">
        <v>33</v>
      </c>
      <c r="S16" s="1168" t="s">
        <v>131</v>
      </c>
      <c r="T16" s="1168" t="s">
        <v>131</v>
      </c>
      <c r="U16" s="1168" t="s">
        <v>131</v>
      </c>
      <c r="V16" s="1168" t="s">
        <v>33</v>
      </c>
      <c r="W16" s="1168" t="s">
        <v>131</v>
      </c>
      <c r="X16" s="1168" t="s">
        <v>131</v>
      </c>
      <c r="Y16" s="1168" t="s">
        <v>33</v>
      </c>
      <c r="Z16" s="1168" t="s">
        <v>131</v>
      </c>
      <c r="AA16" s="1168" t="s">
        <v>131</v>
      </c>
      <c r="AB16" s="1168" t="s">
        <v>131</v>
      </c>
      <c r="AC16" s="1168" t="s">
        <v>131</v>
      </c>
      <c r="AD16" s="1168" t="s">
        <v>131</v>
      </c>
      <c r="AE16" s="1168" t="s">
        <v>131</v>
      </c>
      <c r="AF16" s="1168" t="s">
        <v>131</v>
      </c>
      <c r="AG16" s="1168" t="s">
        <v>131</v>
      </c>
      <c r="AH16" s="1168" t="s">
        <v>131</v>
      </c>
      <c r="AI16" s="1168" t="s">
        <v>33</v>
      </c>
      <c r="AJ16" s="1168" t="s">
        <v>33</v>
      </c>
      <c r="AK16" s="1168" t="s">
        <v>33</v>
      </c>
      <c r="AL16" s="1168" t="s">
        <v>33</v>
      </c>
      <c r="AM16" s="1168" t="s">
        <v>33</v>
      </c>
      <c r="AN16" s="1168" t="s">
        <v>131</v>
      </c>
      <c r="AO16" s="1168" t="s">
        <v>33</v>
      </c>
      <c r="AP16" s="1168" t="s">
        <v>33</v>
      </c>
      <c r="AQ16" s="1168" t="s">
        <v>33</v>
      </c>
      <c r="AR16" s="1168" t="s">
        <v>33</v>
      </c>
      <c r="AS16" s="1168" t="s">
        <v>33</v>
      </c>
      <c r="AT16" s="1168" t="s">
        <v>131</v>
      </c>
      <c r="AU16" s="1168" t="s">
        <v>131</v>
      </c>
      <c r="AV16" s="1168" t="s">
        <v>131</v>
      </c>
      <c r="AW16" s="1168" t="s">
        <v>131</v>
      </c>
      <c r="AX16" s="1168" t="s">
        <v>33</v>
      </c>
      <c r="AY16" s="1168" t="s">
        <v>33</v>
      </c>
      <c r="AZ16" s="1168" t="s">
        <v>33</v>
      </c>
      <c r="BA16" s="1168" t="s">
        <v>131</v>
      </c>
      <c r="BB16" s="1168" t="s">
        <v>131</v>
      </c>
      <c r="BC16" s="1168" t="s">
        <v>131</v>
      </c>
      <c r="BD16" s="1168" t="s">
        <v>131</v>
      </c>
      <c r="BE16" s="1168" t="s">
        <v>131</v>
      </c>
      <c r="BF16" s="1168" t="s">
        <v>131</v>
      </c>
      <c r="BG16" s="1168" t="s">
        <v>131</v>
      </c>
      <c r="BH16" s="1168" t="s">
        <v>131</v>
      </c>
      <c r="BI16" s="1168" t="s">
        <v>131</v>
      </c>
      <c r="BJ16" s="1168" t="s">
        <v>33</v>
      </c>
      <c r="BK16" s="1168" t="s">
        <v>131</v>
      </c>
      <c r="BL16" s="1168" t="s">
        <v>131</v>
      </c>
      <c r="BM16" s="1168" t="s">
        <v>131</v>
      </c>
      <c r="BN16" s="1168" t="s">
        <v>131</v>
      </c>
      <c r="BO16" s="1168" t="s">
        <v>33</v>
      </c>
      <c r="BP16" s="1168" t="s">
        <v>131</v>
      </c>
      <c r="BQ16" s="1168" t="s">
        <v>131</v>
      </c>
      <c r="BR16" s="1168" t="s">
        <v>131</v>
      </c>
      <c r="BS16" s="1168" t="s">
        <v>131</v>
      </c>
      <c r="BT16" s="1168" t="s">
        <v>131</v>
      </c>
      <c r="BU16" s="1168" t="s">
        <v>131</v>
      </c>
      <c r="BV16" s="1168" t="s">
        <v>131</v>
      </c>
      <c r="BW16" s="1168" t="s">
        <v>131</v>
      </c>
      <c r="BX16" s="1168" t="s">
        <v>131</v>
      </c>
      <c r="BY16" s="1168" t="s">
        <v>33</v>
      </c>
      <c r="BZ16" s="1168" t="s">
        <v>33</v>
      </c>
      <c r="CA16" s="1168" t="s">
        <v>33</v>
      </c>
      <c r="CB16" s="1168" t="s">
        <v>33</v>
      </c>
      <c r="CC16" s="1168" t="s">
        <v>131</v>
      </c>
    </row>
    <row r="17" spans="1:81" s="1168" customFormat="1" ht="15" customHeight="1">
      <c r="A17" s="15"/>
      <c r="D17" s="167" t="s">
        <v>126</v>
      </c>
      <c r="E17" s="168"/>
      <c r="F17" s="168" t="s">
        <v>578</v>
      </c>
      <c r="G17" s="1168" t="str">
        <f>VLOOKUP(G$274,ClassDepth[#Data],2,TRUE)</f>
        <v>Deep</v>
      </c>
      <c r="H17" s="1168" t="str">
        <f>VLOOKUP(H$274,ClassDepth[#Data],2,TRUE)</f>
        <v>Shallow</v>
      </c>
      <c r="I17" s="1168" t="str">
        <f>VLOOKUP(I$274,ClassDepth[#Data],2,TRUE)</f>
        <v>Deep</v>
      </c>
      <c r="J17" s="1168" t="str">
        <f>VLOOKUP(J$274,ClassDepth[#Data],2,TRUE)</f>
        <v>Shallow</v>
      </c>
      <c r="K17" s="1168" t="str">
        <f>VLOOKUP(K$274,ClassDepth[#Data],2,TRUE)</f>
        <v>Deep</v>
      </c>
      <c r="L17" s="1168" t="str">
        <f>VLOOKUP(L$274,ClassDepth[#Data],2,TRUE)</f>
        <v>Deep</v>
      </c>
      <c r="M17" s="1168" t="str">
        <f>VLOOKUP(M$274,ClassDepth[#Data],2,TRUE)</f>
        <v>Shallow</v>
      </c>
      <c r="N17" s="1168" t="str">
        <f>VLOOKUP(N$274,ClassDepth[#Data],2,TRUE)</f>
        <v>Ultra-Deep</v>
      </c>
      <c r="O17" s="1168" t="str">
        <f>VLOOKUP(O$274,ClassDepth[#Data],2,TRUE)</f>
        <v>Deep</v>
      </c>
      <c r="P17" s="1168" t="str">
        <f>VLOOKUP(P$274,ClassDepth[#Data],2,TRUE)</f>
        <v>Deep</v>
      </c>
      <c r="Q17" s="1168" t="str">
        <f>VLOOKUP(Q$274,ClassDepth[#Data],2,TRUE)</f>
        <v>Deep</v>
      </c>
      <c r="R17" s="1168" t="str">
        <f>VLOOKUP(R$274,ClassDepth[#Data],2,TRUE)</f>
        <v>Shallow</v>
      </c>
      <c r="S17" s="1168" t="str">
        <f>VLOOKUP(S$274,ClassDepth[#Data],2,TRUE)</f>
        <v>Deep</v>
      </c>
      <c r="T17" s="1168" t="str">
        <f>VLOOKUP(T$274,ClassDepth[#Data],2,TRUE)</f>
        <v>Ultra-Deep</v>
      </c>
      <c r="U17" s="1168" t="str">
        <f>VLOOKUP(U$274,ClassDepth[#Data],2,TRUE)</f>
        <v>Deep</v>
      </c>
      <c r="V17" s="1168" t="str">
        <f>VLOOKUP(V$274,ClassDepth[#Data],2,TRUE)</f>
        <v>Shallow</v>
      </c>
      <c r="W17" s="1168" t="str">
        <f>VLOOKUP(W$274,ClassDepth[#Data],2,TRUE)</f>
        <v>Shallow</v>
      </c>
      <c r="X17" s="1168" t="str">
        <f>VLOOKUP(X$274,ClassDepth[#Data],2,TRUE)</f>
        <v>Shallow</v>
      </c>
      <c r="Y17" s="1168" t="str">
        <f>VLOOKUP(Y$274,ClassDepth[#Data],2,TRUE)</f>
        <v>Shallow</v>
      </c>
      <c r="Z17" s="1168" t="str">
        <f>VLOOKUP(Z$274,ClassDepth[#Data],2,TRUE)</f>
        <v>Deep</v>
      </c>
      <c r="AA17" s="1168" t="str">
        <f>VLOOKUP(AA$274,ClassDepth[#Data],2,TRUE)</f>
        <v>Shallow</v>
      </c>
      <c r="AB17" s="1168" t="str">
        <f>VLOOKUP(AB$274,ClassDepth[#Data],2,TRUE)</f>
        <v>Deep</v>
      </c>
      <c r="AC17" s="1168" t="str">
        <f>VLOOKUP(AC$274,ClassDepth[#Data],2,TRUE)</f>
        <v>Deep</v>
      </c>
      <c r="AD17" s="1168" t="str">
        <f>VLOOKUP(AD$274,ClassDepth[#Data],2,TRUE)</f>
        <v>Ultra-Deep</v>
      </c>
      <c r="AE17" s="1168" t="str">
        <f>VLOOKUP(AE$274,ClassDepth[#Data],2,TRUE)</f>
        <v>Ultra-Deep</v>
      </c>
      <c r="AF17" s="1168" t="str">
        <f>VLOOKUP(AF$274,ClassDepth[#Data],2,TRUE)</f>
        <v>Shallow</v>
      </c>
      <c r="AG17" s="1168" t="str">
        <f>VLOOKUP(AG$274,ClassDepth[#Data],2,TRUE)</f>
        <v>Shallow</v>
      </c>
      <c r="AH17" s="1168" t="str">
        <f>VLOOKUP(AH$274,ClassDepth[#Data],2,TRUE)</f>
        <v>Shallow</v>
      </c>
      <c r="AI17" s="1168" t="str">
        <f>VLOOKUP(AI$274,ClassDepth[#Data],2,TRUE)</f>
        <v>Ultra-Deep</v>
      </c>
      <c r="AJ17" s="1168" t="str">
        <f>VLOOKUP(AJ$274,ClassDepth[#Data],2,TRUE)</f>
        <v>Ultra-Deep</v>
      </c>
      <c r="AK17" s="1168" t="str">
        <f>VLOOKUP(AK$274,ClassDepth[#Data],2,TRUE)</f>
        <v>Deep</v>
      </c>
      <c r="AL17" s="1168" t="str">
        <f>VLOOKUP(AL$274,ClassDepth[#Data],2,TRUE)</f>
        <v>Ultra-Deep</v>
      </c>
      <c r="AM17" s="1168" t="str">
        <f>VLOOKUP(AM$274,ClassDepth[#Data],2,TRUE)</f>
        <v>Deep</v>
      </c>
      <c r="AN17" s="1168" t="str">
        <f>VLOOKUP(AN$274,ClassDepth[#Data],2,TRUE)</f>
        <v>Shallow</v>
      </c>
      <c r="AO17" s="1168" t="str">
        <f>VLOOKUP(AO$274,ClassDepth[#Data],2,TRUE)</f>
        <v>Ultra-Deep</v>
      </c>
      <c r="AP17" s="1168" t="str">
        <f>VLOOKUP(AP$274,ClassDepth[#Data],2,TRUE)</f>
        <v>Deep</v>
      </c>
      <c r="AQ17" s="1168" t="str">
        <f>VLOOKUP(AQ$274,ClassDepth[#Data],2,TRUE)</f>
        <v>Deep</v>
      </c>
      <c r="AR17" s="1168" t="str">
        <f>VLOOKUP(AR$274,ClassDepth[#Data],2,TRUE)</f>
        <v>Ultra-Deep</v>
      </c>
      <c r="AS17" s="1168" t="str">
        <f>VLOOKUP(AS$274,ClassDepth[#Data],2,TRUE)</f>
        <v>Deep</v>
      </c>
      <c r="AT17" s="1168" t="str">
        <f>VLOOKUP(AT$274,ClassDepth[#Data],2,TRUE)</f>
        <v>Shallow</v>
      </c>
      <c r="AU17" s="1168" t="str">
        <f>VLOOKUP(AU$274,ClassDepth[#Data],2,TRUE)</f>
        <v>Shallow</v>
      </c>
      <c r="AV17" s="1168" t="str">
        <f>VLOOKUP(AV$274,ClassDepth[#Data],2,TRUE)</f>
        <v>Shallow</v>
      </c>
      <c r="AW17" s="1168" t="str">
        <f>VLOOKUP(AW$274,ClassDepth[#Data],2,TRUE)</f>
        <v>Shallow</v>
      </c>
      <c r="AX17" s="1168" t="str">
        <f>VLOOKUP(AX$274,ClassDepth[#Data],2,TRUE)</f>
        <v>Shallow</v>
      </c>
      <c r="AY17" s="1168" t="str">
        <f>VLOOKUP(AY$274,ClassDepth[#Data],2,TRUE)</f>
        <v>Shallow</v>
      </c>
      <c r="AZ17" s="1168" t="str">
        <f>VLOOKUP(AZ$274,ClassDepth[#Data],2,TRUE)</f>
        <v>Deep</v>
      </c>
      <c r="BA17" s="1168" t="str">
        <f>VLOOKUP(BA$274,ClassDepth[#Data],2,TRUE)</f>
        <v>Deep</v>
      </c>
      <c r="BB17" s="1168" t="str">
        <f>VLOOKUP(BB$274,ClassDepth[#Data],2,TRUE)</f>
        <v>Deep</v>
      </c>
      <c r="BC17" s="1168" t="str">
        <f>VLOOKUP(BC$274,ClassDepth[#Data],2,TRUE)</f>
        <v>Deep</v>
      </c>
      <c r="BD17" s="1168" t="str">
        <f>VLOOKUP(BD$274,ClassDepth[#Data],2,TRUE)</f>
        <v>Deep</v>
      </c>
      <c r="BE17" s="1168" t="str">
        <f>VLOOKUP(BE$274,ClassDepth[#Data],2,TRUE)</f>
        <v>Deep</v>
      </c>
      <c r="BF17" s="1168" t="str">
        <f>VLOOKUP(BF$274,ClassDepth[#Data],2,TRUE)</f>
        <v>Deep</v>
      </c>
      <c r="BG17" s="1168" t="str">
        <f>VLOOKUP(BG$274,ClassDepth[#Data],2,TRUE)</f>
        <v>Deep</v>
      </c>
      <c r="BH17" s="1168" t="str">
        <f>VLOOKUP(BH$274,ClassDepth[#Data],2,TRUE)</f>
        <v>Shallow</v>
      </c>
      <c r="BI17" s="1168" t="str">
        <f>VLOOKUP(BI$274,ClassDepth[#Data],2,TRUE)</f>
        <v>Ultra-Deep</v>
      </c>
      <c r="BJ17" s="1168" t="str">
        <f>VLOOKUP(BJ$274,ClassDepth[#Data],2,TRUE)</f>
        <v>Ultra-Deep</v>
      </c>
      <c r="BK17" s="1168" t="str">
        <f>VLOOKUP(BK$274,ClassDepth[#Data],2,TRUE)</f>
        <v>Shallow</v>
      </c>
      <c r="BL17" s="1168" t="str">
        <f>VLOOKUP(BL$274,ClassDepth[#Data],2,TRUE)</f>
        <v>Shallow</v>
      </c>
      <c r="BM17" s="1168" t="str">
        <f>VLOOKUP(BM$274,ClassDepth[#Data],2,TRUE)</f>
        <v>Shallow</v>
      </c>
      <c r="BN17" s="1168" t="str">
        <f>VLOOKUP(BN$274,ClassDepth[#Data],2,TRUE)</f>
        <v>Deep</v>
      </c>
      <c r="BO17" s="1168" t="str">
        <f>VLOOKUP(BO$274,ClassDepth[#Data],2,TRUE)</f>
        <v>Ultra-Deep</v>
      </c>
      <c r="BP17" s="1168" t="str">
        <f>VLOOKUP(BP$274,ClassDepth[#Data],2,TRUE)</f>
        <v>Shallow</v>
      </c>
      <c r="BQ17" s="1168" t="str">
        <f>VLOOKUP(BQ$274,ClassDepth[#Data],2,TRUE)</f>
        <v>Shallow</v>
      </c>
      <c r="BR17" s="1168" t="str">
        <f>VLOOKUP(BR$274,ClassDepth[#Data],2,TRUE)</f>
        <v>Deep</v>
      </c>
      <c r="BS17" s="1168" t="str">
        <f>VLOOKUP(BS$274,ClassDepth[#Data],2,TRUE)</f>
        <v>Shallow</v>
      </c>
      <c r="BT17" s="1168" t="str">
        <f>VLOOKUP(BT$274,ClassDepth[#Data],2,TRUE)</f>
        <v>Shallow</v>
      </c>
      <c r="BU17" s="1168" t="str">
        <f>VLOOKUP(BU$274,ClassDepth[#Data],2,TRUE)</f>
        <v>Shallow</v>
      </c>
      <c r="BV17" s="1168" t="str">
        <f>VLOOKUP(BV$274,ClassDepth[#Data],2,TRUE)</f>
        <v>Shallow</v>
      </c>
      <c r="BW17" s="1168" t="str">
        <f>VLOOKUP(BW$274,ClassDepth[#Data],2,TRUE)</f>
        <v>Shallow</v>
      </c>
      <c r="BX17" s="1168" t="str">
        <f>VLOOKUP(BX$274,ClassDepth[#Data],2,TRUE)</f>
        <v>Shallow</v>
      </c>
      <c r="BY17" s="1168" t="str">
        <f>VLOOKUP(BY$274,ClassDepth[#Data],2,TRUE)</f>
        <v>Shallow</v>
      </c>
      <c r="BZ17" s="1168" t="str">
        <f>VLOOKUP(BZ$274,ClassDepth[#Data],2,TRUE)</f>
        <v>Deep</v>
      </c>
      <c r="CA17" s="1168" t="str">
        <f>VLOOKUP(CA$274,ClassDepth[#Data],2,TRUE)</f>
        <v>Ultra-Deep</v>
      </c>
      <c r="CB17" s="1168" t="str">
        <f>VLOOKUP(CB$274,ClassDepth[#Data],2,TRUE)</f>
        <v>Deep</v>
      </c>
      <c r="CC17" s="1168" t="str">
        <f>VLOOKUP(CC$274,ClassDepth[#Data],2,TRUE)</f>
        <v>Deep</v>
      </c>
    </row>
    <row r="18" spans="1:81" s="1168" customFormat="1" ht="15" customHeight="1">
      <c r="A18" s="15"/>
      <c r="D18" s="167" t="s">
        <v>302</v>
      </c>
      <c r="E18" s="168"/>
      <c r="F18" s="168" t="s">
        <v>578</v>
      </c>
      <c r="G18" s="1177" t="str">
        <f>VLOOKUP(G$312,ClassFlare[#Data],2,TRUE)</f>
        <v>Low Flare</v>
      </c>
      <c r="H18" s="1177" t="str">
        <f>VLOOKUP(H$312,ClassFlare[#Data],2,TRUE)</f>
        <v>Minimal Flare</v>
      </c>
      <c r="I18" s="1177" t="str">
        <f>VLOOKUP(I$312,ClassFlare[#Data],2,TRUE)</f>
        <v>Low Flare</v>
      </c>
      <c r="J18" s="1177" t="str">
        <f>VLOOKUP(J$312,ClassFlare[#Data],2,TRUE)</f>
        <v>Low Flare</v>
      </c>
      <c r="K18" s="1177" t="str">
        <f>VLOOKUP(K$312,ClassFlare[#Data],2,TRUE)</f>
        <v>Minimal Flare</v>
      </c>
      <c r="L18" s="1177" t="str">
        <f>VLOOKUP(L$312,ClassFlare[#Data],2,TRUE)</f>
        <v>Minimal Flare</v>
      </c>
      <c r="M18" s="1177" t="str">
        <f>VLOOKUP(M$312,ClassFlare[#Data],2,TRUE)</f>
        <v>Minimal Flare</v>
      </c>
      <c r="N18" s="1177" t="str">
        <f>VLOOKUP(N$312,ClassFlare[#Data],2,TRUE)</f>
        <v>Low Flare</v>
      </c>
      <c r="O18" s="1177" t="str">
        <f>VLOOKUP(O$312,ClassFlare[#Data],2,TRUE)</f>
        <v>Minimal Flare</v>
      </c>
      <c r="P18" s="1177" t="str">
        <f>VLOOKUP(P$312,ClassFlare[#Data],2,TRUE)</f>
        <v>Low Flare</v>
      </c>
      <c r="Q18" s="1177" t="str">
        <f>VLOOKUP(Q$312,ClassFlare[#Data],2,TRUE)</f>
        <v>Low Flare</v>
      </c>
      <c r="R18" s="1177" t="str">
        <f>VLOOKUP(R$312,ClassFlare[#Data],2,TRUE)</f>
        <v>Minimal Flare</v>
      </c>
      <c r="S18" s="1177" t="str">
        <f>VLOOKUP(S$312,ClassFlare[#Data],2,TRUE)</f>
        <v>Low Flare</v>
      </c>
      <c r="T18" s="1177" t="str">
        <f>VLOOKUP(T$312,ClassFlare[#Data],2,TRUE)</f>
        <v>Minimal Flare</v>
      </c>
      <c r="U18" s="1177" t="str">
        <f>VLOOKUP(U$312,ClassFlare[#Data],2,TRUE)</f>
        <v>Low Flare</v>
      </c>
      <c r="V18" s="1177" t="str">
        <f>VLOOKUP(V$312,ClassFlare[#Data],2,TRUE)</f>
        <v>Low Flare</v>
      </c>
      <c r="W18" s="1177" t="str">
        <f>VLOOKUP(W$312,ClassFlare[#Data],2,TRUE)</f>
        <v>Minimal Flare</v>
      </c>
      <c r="X18" s="1177" t="str">
        <f>VLOOKUP(X$312,ClassFlare[#Data],2,TRUE)</f>
        <v>Low Flare</v>
      </c>
      <c r="Y18" s="1177" t="str">
        <f>VLOOKUP(Y$312,ClassFlare[#Data],2,TRUE)</f>
        <v>Low Flare</v>
      </c>
      <c r="Z18" s="1177" t="str">
        <f>VLOOKUP(Z$312,ClassFlare[#Data],2,TRUE)</f>
        <v>Low Flare</v>
      </c>
      <c r="AA18" s="1177" t="str">
        <f>VLOOKUP(AA$312,ClassFlare[#Data],2,TRUE)</f>
        <v>Low Flare</v>
      </c>
      <c r="AB18" s="1177" t="str">
        <f>VLOOKUP(AB$312,ClassFlare[#Data],2,TRUE)</f>
        <v>Low Flare</v>
      </c>
      <c r="AC18" s="1177" t="str">
        <f>VLOOKUP(AC$312,ClassFlare[#Data],2,TRUE)</f>
        <v>Low Flare</v>
      </c>
      <c r="AD18" s="1177" t="str">
        <f>VLOOKUP(AD$312,ClassFlare[#Data],2,TRUE)</f>
        <v>Ultra High Flare</v>
      </c>
      <c r="AE18" s="1177" t="str">
        <f>VLOOKUP(AE$312,ClassFlare[#Data],2,TRUE)</f>
        <v>Minimal Flare</v>
      </c>
      <c r="AF18" s="1177" t="str">
        <f>VLOOKUP(AF$312,ClassFlare[#Data],2,TRUE)</f>
        <v>Minimal Flare</v>
      </c>
      <c r="AG18" s="1177" t="str">
        <f>VLOOKUP(AG$312,ClassFlare[#Data],2,TRUE)</f>
        <v>Low Flare</v>
      </c>
      <c r="AH18" s="1177" t="str">
        <f>VLOOKUP(AH$312,ClassFlare[#Data],2,TRUE)</f>
        <v>Minimal Flare</v>
      </c>
      <c r="AI18" s="1177" t="str">
        <f>VLOOKUP(AI$312,ClassFlare[#Data],2,TRUE)</f>
        <v>Minimal Flare</v>
      </c>
      <c r="AJ18" s="1177" t="str">
        <f>VLOOKUP(AJ$312,ClassFlare[#Data],2,TRUE)</f>
        <v>Minimal Flare</v>
      </c>
      <c r="AK18" s="1177" t="str">
        <f>VLOOKUP(AK$312,ClassFlare[#Data],2,TRUE)</f>
        <v>Minimal Flare</v>
      </c>
      <c r="AL18" s="1177" t="str">
        <f>VLOOKUP(AL$312,ClassFlare[#Data],2,TRUE)</f>
        <v>High Flare</v>
      </c>
      <c r="AM18" s="1177" t="str">
        <f>VLOOKUP(AM$312,ClassFlare[#Data],2,TRUE)</f>
        <v>Ultra High Flare</v>
      </c>
      <c r="AN18" s="1177" t="str">
        <f>VLOOKUP(AN$312,ClassFlare[#Data],2,TRUE)</f>
        <v>High Flare</v>
      </c>
      <c r="AO18" s="1177" t="str">
        <f>VLOOKUP(AO$312,ClassFlare[#Data],2,TRUE)</f>
        <v>High Flare</v>
      </c>
      <c r="AP18" s="1177" t="str">
        <f>VLOOKUP(AP$312,ClassFlare[#Data],2,TRUE)</f>
        <v>Minimal Flare</v>
      </c>
      <c r="AQ18" s="1177" t="str">
        <f>VLOOKUP(AQ$312,ClassFlare[#Data],2,TRUE)</f>
        <v>Minimal Flare</v>
      </c>
      <c r="AR18" s="1177" t="str">
        <f>VLOOKUP(AR$312,ClassFlare[#Data],2,TRUE)</f>
        <v>Low Flare</v>
      </c>
      <c r="AS18" s="1177" t="str">
        <f>VLOOKUP(AS$312,ClassFlare[#Data],2,TRUE)</f>
        <v>Low Flare</v>
      </c>
      <c r="AT18" s="1177" t="str">
        <f>VLOOKUP(AT$312,ClassFlare[#Data],2,TRUE)</f>
        <v>Low Flare</v>
      </c>
      <c r="AU18" s="1177" t="str">
        <f>VLOOKUP(AU$312,ClassFlare[#Data],2,TRUE)</f>
        <v>Minimal Flare</v>
      </c>
      <c r="AV18" s="1177" t="str">
        <f>VLOOKUP(AV$312,ClassFlare[#Data],2,TRUE)</f>
        <v>Minimal Flare</v>
      </c>
      <c r="AW18" s="1177" t="str">
        <f>VLOOKUP(AW$312,ClassFlare[#Data],2,TRUE)</f>
        <v>Minimal Flare</v>
      </c>
      <c r="AX18" s="1177" t="str">
        <f>VLOOKUP(AX$312,ClassFlare[#Data],2,TRUE)</f>
        <v>Minimal Flare</v>
      </c>
      <c r="AY18" s="1177" t="str">
        <f>VLOOKUP(AY$312,ClassFlare[#Data],2,TRUE)</f>
        <v>Minimal Flare</v>
      </c>
      <c r="AZ18" s="1177" t="str">
        <f>VLOOKUP(AZ$312,ClassFlare[#Data],2,TRUE)</f>
        <v>Minimal Flare</v>
      </c>
      <c r="BA18" s="1177" t="str">
        <f>VLOOKUP(BA$312,ClassFlare[#Data],2,TRUE)</f>
        <v>Minimal Flare</v>
      </c>
      <c r="BB18" s="1177" t="str">
        <f>VLOOKUP(BB$312,ClassFlare[#Data],2,TRUE)</f>
        <v>Minimal Flare</v>
      </c>
      <c r="BC18" s="1177" t="str">
        <f>VLOOKUP(BC$312,ClassFlare[#Data],2,TRUE)</f>
        <v>High Flare</v>
      </c>
      <c r="BD18" s="1177" t="str">
        <f>VLOOKUP(BD$312,ClassFlare[#Data],2,TRUE)</f>
        <v>Minimal Flare</v>
      </c>
      <c r="BE18" s="1177" t="str">
        <f>VLOOKUP(BE$312,ClassFlare[#Data],2,TRUE)</f>
        <v>Low Flare</v>
      </c>
      <c r="BF18" s="1177" t="str">
        <f>VLOOKUP(BF$312,ClassFlare[#Data],2,TRUE)</f>
        <v>Low Flare</v>
      </c>
      <c r="BG18" s="1177" t="str">
        <f>VLOOKUP(BG$312,ClassFlare[#Data],2,TRUE)</f>
        <v>Ultra High Flare</v>
      </c>
      <c r="BH18" s="1177" t="str">
        <f>VLOOKUP(BH$312,ClassFlare[#Data],2,TRUE)</f>
        <v>Minimal Flare</v>
      </c>
      <c r="BI18" s="1177" t="str">
        <f>VLOOKUP(BI$312,ClassFlare[#Data],2,TRUE)</f>
        <v>Minimal Flare</v>
      </c>
      <c r="BJ18" s="1177" t="str">
        <f>VLOOKUP(BJ$312,ClassFlare[#Data],2,TRUE)</f>
        <v>Minimal Flare</v>
      </c>
      <c r="BK18" s="1177" t="str">
        <f>VLOOKUP(BK$312,ClassFlare[#Data],2,TRUE)</f>
        <v>Minimal Flare</v>
      </c>
      <c r="BL18" s="1177" t="str">
        <f>VLOOKUP(BL$312,ClassFlare[#Data],2,TRUE)</f>
        <v>Minimal Flare</v>
      </c>
      <c r="BM18" s="1177" t="str">
        <f>VLOOKUP(BM$312,ClassFlare[#Data],2,TRUE)</f>
        <v>Minimal Flare</v>
      </c>
      <c r="BN18" s="1177" t="str">
        <f>VLOOKUP(BN$312,ClassFlare[#Data],2,TRUE)</f>
        <v>Low Flare</v>
      </c>
      <c r="BO18" s="1177" t="str">
        <f>VLOOKUP(BO$312,ClassFlare[#Data],2,TRUE)</f>
        <v>Low Flare</v>
      </c>
      <c r="BP18" s="1177" t="str">
        <f>VLOOKUP(BP$312,ClassFlare[#Data],2,TRUE)</f>
        <v>Minimal Flare</v>
      </c>
      <c r="BQ18" s="1177" t="str">
        <f>VLOOKUP(BQ$312,ClassFlare[#Data],2,TRUE)</f>
        <v>Minimal Flare</v>
      </c>
      <c r="BR18" s="1177" t="str">
        <f>VLOOKUP(BR$312,ClassFlare[#Data],2,TRUE)</f>
        <v>Minimal Flare</v>
      </c>
      <c r="BS18" s="1177" t="str">
        <f>VLOOKUP(BS$312,ClassFlare[#Data],2,TRUE)</f>
        <v>Minimal Flare</v>
      </c>
      <c r="BT18" s="1177" t="str">
        <f>VLOOKUP(BT$312,ClassFlare[#Data],2,TRUE)</f>
        <v>Minimal Flare</v>
      </c>
      <c r="BU18" s="1177" t="str">
        <f>VLOOKUP(BU$312,ClassFlare[#Data],2,TRUE)</f>
        <v>Minimal Flare</v>
      </c>
      <c r="BV18" s="1177" t="str">
        <f>VLOOKUP(BV$312,ClassFlare[#Data],2,TRUE)</f>
        <v>Minimal Flare</v>
      </c>
      <c r="BW18" s="1177" t="str">
        <f>VLOOKUP(BW$312,ClassFlare[#Data],2,TRUE)</f>
        <v>Minimal Flare</v>
      </c>
      <c r="BX18" s="1177" t="str">
        <f>VLOOKUP(BX$312,ClassFlare[#Data],2,TRUE)</f>
        <v>Minimal Flare</v>
      </c>
      <c r="BY18" s="1177" t="str">
        <f>VLOOKUP(BY$312,ClassFlare[#Data],2,TRUE)</f>
        <v>Low Flare</v>
      </c>
      <c r="BZ18" s="1177" t="str">
        <f>VLOOKUP(BZ$312,ClassFlare[#Data],2,TRUE)</f>
        <v>Minimal Flare</v>
      </c>
      <c r="CA18" s="1177" t="str">
        <f>VLOOKUP(CA$312,ClassFlare[#Data],2,TRUE)</f>
        <v>Minimal Flare</v>
      </c>
      <c r="CB18" s="1177" t="str">
        <f>VLOOKUP(CB$312,ClassFlare[#Data],2,TRUE)</f>
        <v>Low Flare</v>
      </c>
      <c r="CC18" s="1177" t="str">
        <f>VLOOKUP(CC$312,ClassFlare[#Data],2,TRUE)</f>
        <v>Minimal Flare</v>
      </c>
    </row>
    <row r="19" spans="1:81" s="1168" customFormat="1" ht="15" customHeight="1">
      <c r="A19" s="15"/>
      <c r="D19" s="167" t="s">
        <v>301</v>
      </c>
      <c r="E19" s="168"/>
      <c r="F19" s="168" t="s">
        <v>578</v>
      </c>
      <c r="G19" s="1177" t="str">
        <f>VLOOKUP(G$296,ClassWater[#Data],2,TRUE)</f>
        <v>Watery Oil</v>
      </c>
      <c r="H19" s="1177" t="str">
        <f>VLOOKUP(H$296,ClassWater[#Data],2,TRUE)</f>
        <v>Low Water</v>
      </c>
      <c r="I19" s="1177" t="str">
        <f>VLOOKUP(I$296,ClassWater[#Data],2,TRUE)</f>
        <v>Low Water</v>
      </c>
      <c r="J19" s="1177" t="str">
        <f>VLOOKUP(J$296,ClassWater[#Data],2,TRUE)</f>
        <v>Watery Oil</v>
      </c>
      <c r="K19" s="1177" t="str">
        <f>VLOOKUP(K$296,ClassWater[#Data],2,TRUE)</f>
        <v>Low Water</v>
      </c>
      <c r="L19" s="1177" t="str">
        <f>VLOOKUP(L$296,ClassWater[#Data],2,TRUE)</f>
        <v>Low Water</v>
      </c>
      <c r="M19" s="1177" t="str">
        <f>VLOOKUP(M$296,ClassWater[#Data],2,TRUE)</f>
        <v>Low Water</v>
      </c>
      <c r="N19" s="1177" t="str">
        <f>VLOOKUP(N$296,ClassWater[#Data],2,TRUE)</f>
        <v>Low Water</v>
      </c>
      <c r="O19" s="1177" t="str">
        <f>VLOOKUP(O$296,ClassWater[#Data],2,TRUE)</f>
        <v>Low Water</v>
      </c>
      <c r="P19" s="1177" t="str">
        <f>VLOOKUP(P$296,ClassWater[#Data],2,TRUE)</f>
        <v>Low Water</v>
      </c>
      <c r="Q19" s="1177" t="str">
        <f>VLOOKUP(Q$296,ClassWater[#Data],2,TRUE)</f>
        <v>Low Water</v>
      </c>
      <c r="R19" s="1177" t="str">
        <f>VLOOKUP(R$296,ClassWater[#Data],2,TRUE)</f>
        <v>Watery Oil</v>
      </c>
      <c r="S19" s="1177" t="str">
        <f>VLOOKUP(S$296,ClassWater[#Data],2,TRUE)</f>
        <v>Low Water</v>
      </c>
      <c r="T19" s="1177" t="str">
        <f>VLOOKUP(T$296,ClassWater[#Data],2,TRUE)</f>
        <v>Low Water</v>
      </c>
      <c r="U19" s="1177" t="str">
        <f>VLOOKUP(U$296,ClassWater[#Data],2,TRUE)</f>
        <v>Low Water</v>
      </c>
      <c r="V19" s="1177" t="str">
        <f>VLOOKUP(V$296,ClassWater[#Data],2,TRUE)</f>
        <v>Watery Oil</v>
      </c>
      <c r="W19" s="1177" t="str">
        <f>VLOOKUP(W$296,ClassWater[#Data],2,TRUE)</f>
        <v>Low Water</v>
      </c>
      <c r="X19" s="1177" t="str">
        <f>VLOOKUP(X$296,ClassWater[#Data],2,TRUE)</f>
        <v>Watery Oil</v>
      </c>
      <c r="Y19" s="1177" t="str">
        <f>VLOOKUP(Y$296,ClassWater[#Data],2,TRUE)</f>
        <v>Low Water</v>
      </c>
      <c r="Z19" s="1177" t="str">
        <f>VLOOKUP(Z$296,ClassWater[#Data],2,TRUE)</f>
        <v>Watery Oil</v>
      </c>
      <c r="AA19" s="1177" t="str">
        <f>VLOOKUP(AA$296,ClassWater[#Data],2,TRUE)</f>
        <v>Low Water</v>
      </c>
      <c r="AB19" s="1177" t="str">
        <f>VLOOKUP(AB$296,ClassWater[#Data],2,TRUE)</f>
        <v>Low Water</v>
      </c>
      <c r="AC19" s="1177" t="str">
        <f>VLOOKUP(AC$296,ClassWater[#Data],2,TRUE)</f>
        <v>Low Water</v>
      </c>
      <c r="AD19" s="1177" t="str">
        <f>VLOOKUP(AD$296,ClassWater[#Data],2,TRUE)</f>
        <v>Low Water</v>
      </c>
      <c r="AE19" s="1177" t="str">
        <f>VLOOKUP(AE$296,ClassWater[#Data],2,TRUE)</f>
        <v>Low Water</v>
      </c>
      <c r="AF19" s="1177" t="str">
        <f>VLOOKUP(AF$296,ClassWater[#Data],2,TRUE)</f>
        <v>Low Water</v>
      </c>
      <c r="AG19" s="1177" t="str">
        <f>VLOOKUP(AG$296,ClassWater[#Data],2,TRUE)</f>
        <v>Low Water</v>
      </c>
      <c r="AH19" s="1177" t="str">
        <f>VLOOKUP(AH$296,ClassWater[#Data],2,TRUE)</f>
        <v>Watery Oil</v>
      </c>
      <c r="AI19" s="1177" t="str">
        <f>VLOOKUP(AI$296,ClassWater[#Data],2,TRUE)</f>
        <v>Low Water</v>
      </c>
      <c r="AJ19" s="1177" t="str">
        <f>VLOOKUP(AJ$296,ClassWater[#Data],2,TRUE)</f>
        <v>Low Water</v>
      </c>
      <c r="AK19" s="1177" t="str">
        <f>VLOOKUP(AK$296,ClassWater[#Data],2,TRUE)</f>
        <v>Low Water</v>
      </c>
      <c r="AL19" s="1177" t="str">
        <f>VLOOKUP(AL$296,ClassWater[#Data],2,TRUE)</f>
        <v>Low Water</v>
      </c>
      <c r="AM19" s="1177" t="str">
        <f>VLOOKUP(AM$296,ClassWater[#Data],2,TRUE)</f>
        <v>Low Water</v>
      </c>
      <c r="AN19" s="1177" t="str">
        <f>VLOOKUP(AN$296,ClassWater[#Data],2,TRUE)</f>
        <v>Low Water</v>
      </c>
      <c r="AO19" s="1177" t="str">
        <f>VLOOKUP(AO$296,ClassWater[#Data],2,TRUE)</f>
        <v>Watery Oil</v>
      </c>
      <c r="AP19" s="1177" t="str">
        <f>VLOOKUP(AP$296,ClassWater[#Data],2,TRUE)</f>
        <v>Low Water</v>
      </c>
      <c r="AQ19" s="1177" t="str">
        <f>VLOOKUP(AQ$296,ClassWater[#Data],2,TRUE)</f>
        <v>Low Water</v>
      </c>
      <c r="AR19" s="1177" t="str">
        <f>VLOOKUP(AR$296,ClassWater[#Data],2,TRUE)</f>
        <v>Low Water</v>
      </c>
      <c r="AS19" s="1177" t="str">
        <f>VLOOKUP(AS$296,ClassWater[#Data],2,TRUE)</f>
        <v>Watery Oil</v>
      </c>
      <c r="AT19" s="1177" t="str">
        <f>VLOOKUP(AT$296,ClassWater[#Data],2,TRUE)</f>
        <v>Watery Oil</v>
      </c>
      <c r="AU19" s="1177" t="str">
        <f>VLOOKUP(AU$296,ClassWater[#Data],2,TRUE)</f>
        <v>Low Water</v>
      </c>
      <c r="AV19" s="1177" t="str">
        <f>VLOOKUP(AV$296,ClassWater[#Data],2,TRUE)</f>
        <v>Watery Oil</v>
      </c>
      <c r="AW19" s="1177" t="str">
        <f>VLOOKUP(AW$296,ClassWater[#Data],2,TRUE)</f>
        <v>Low Water</v>
      </c>
      <c r="AX19" s="1177" t="str">
        <f>VLOOKUP(AX$296,ClassWater[#Data],2,TRUE)</f>
        <v>Low Water</v>
      </c>
      <c r="AY19" s="1177" t="str">
        <f>VLOOKUP(AY$296,ClassWater[#Data],2,TRUE)</f>
        <v>Watery Oil</v>
      </c>
      <c r="AZ19" s="1177" t="str">
        <f>VLOOKUP(AZ$296,ClassWater[#Data],2,TRUE)</f>
        <v>Low Water</v>
      </c>
      <c r="BA19" s="1177" t="str">
        <f>VLOOKUP(BA$296,ClassWater[#Data],2,TRUE)</f>
        <v>Low Water</v>
      </c>
      <c r="BB19" s="1177" t="str">
        <f>VLOOKUP(BB$296,ClassWater[#Data],2,TRUE)</f>
        <v>Low Water</v>
      </c>
      <c r="BC19" s="1177" t="str">
        <f>VLOOKUP(BC$296,ClassWater[#Data],2,TRUE)</f>
        <v>Low Water</v>
      </c>
      <c r="BD19" s="1177" t="str">
        <f>VLOOKUP(BD$296,ClassWater[#Data],2,TRUE)</f>
        <v>Low Water</v>
      </c>
      <c r="BE19" s="1177" t="str">
        <f>VLOOKUP(BE$296,ClassWater[#Data],2,TRUE)</f>
        <v>Low Water</v>
      </c>
      <c r="BF19" s="1177" t="str">
        <f>VLOOKUP(BF$296,ClassWater[#Data],2,TRUE)</f>
        <v>Low Water</v>
      </c>
      <c r="BG19" s="1177" t="str">
        <f>VLOOKUP(BG$296,ClassWater[#Data],2,TRUE)</f>
        <v>Low Water</v>
      </c>
      <c r="BH19" s="1177" t="str">
        <f>VLOOKUP(BH$296,ClassWater[#Data],2,TRUE)</f>
        <v>Watery Oil</v>
      </c>
      <c r="BI19" s="1177" t="str">
        <f>VLOOKUP(BI$296,ClassWater[#Data],2,TRUE)</f>
        <v>Watery Oil</v>
      </c>
      <c r="BJ19" s="1177" t="str">
        <f>VLOOKUP(BJ$296,ClassWater[#Data],2,TRUE)</f>
        <v>Low Water</v>
      </c>
      <c r="BK19" s="1177" t="str">
        <f>VLOOKUP(BK$296,ClassWater[#Data],2,TRUE)</f>
        <v>Watery Oil</v>
      </c>
      <c r="BL19" s="1177" t="str">
        <f>VLOOKUP(BL$296,ClassWater[#Data],2,TRUE)</f>
        <v>Watery Oil</v>
      </c>
      <c r="BM19" s="1177" t="str">
        <f>VLOOKUP(BM$296,ClassWater[#Data],2,TRUE)</f>
        <v>Watery Oil</v>
      </c>
      <c r="BN19" s="1177" t="str">
        <f>VLOOKUP(BN$296,ClassWater[#Data],2,TRUE)</f>
        <v>Low Water</v>
      </c>
      <c r="BO19" s="1177" t="str">
        <f>VLOOKUP(BO$296,ClassWater[#Data],2,TRUE)</f>
        <v>Low Water</v>
      </c>
      <c r="BP19" s="1177" t="str">
        <f>VLOOKUP(BP$296,ClassWater[#Data],2,TRUE)</f>
        <v>Watery Oil</v>
      </c>
      <c r="BQ19" s="1177" t="str">
        <f>VLOOKUP(BQ$296,ClassWater[#Data],2,TRUE)</f>
        <v>Watery Oil</v>
      </c>
      <c r="BR19" s="1177" t="str">
        <f>VLOOKUP(BR$296,ClassWater[#Data],2,TRUE)</f>
        <v>Low Water</v>
      </c>
      <c r="BS19" s="1177" t="str">
        <f>VLOOKUP(BS$296,ClassWater[#Data],2,TRUE)</f>
        <v>Low Water</v>
      </c>
      <c r="BT19" s="1177" t="str">
        <f>VLOOKUP(BT$296,ClassWater[#Data],2,TRUE)</f>
        <v>Watery Oil</v>
      </c>
      <c r="BU19" s="1177" t="str">
        <f>VLOOKUP(BU$296,ClassWater[#Data],2,TRUE)</f>
        <v>Low Water</v>
      </c>
      <c r="BV19" s="1177" t="str">
        <f>VLOOKUP(BV$296,ClassWater[#Data],2,TRUE)</f>
        <v>Low Water</v>
      </c>
      <c r="BW19" s="1177" t="str">
        <f>VLOOKUP(BW$296,ClassWater[#Data],2,TRUE)</f>
        <v>Low Water</v>
      </c>
      <c r="BX19" s="1177" t="str">
        <f>VLOOKUP(BX$296,ClassWater[#Data],2,TRUE)</f>
        <v>Low Water</v>
      </c>
      <c r="BY19" s="1177" t="str">
        <f>VLOOKUP(BY$296,ClassWater[#Data],2,TRUE)</f>
        <v>Low Water</v>
      </c>
      <c r="BZ19" s="1177" t="str">
        <f>VLOOKUP(BZ$296,ClassWater[#Data],2,TRUE)</f>
        <v>Low Water</v>
      </c>
      <c r="CA19" s="1177" t="str">
        <f>VLOOKUP(CA$296,ClassWater[#Data],2,TRUE)</f>
        <v>Low Water</v>
      </c>
      <c r="CB19" s="1177" t="str">
        <f>VLOOKUP(CB$296,ClassWater[#Data],2,TRUE)</f>
        <v>Watery Oil</v>
      </c>
      <c r="CC19" s="1177" t="str">
        <f>VLOOKUP(CC$296,ClassWater[#Data],2,TRUE)</f>
        <v>Watery Oil</v>
      </c>
    </row>
    <row r="20" spans="1:81" s="1168" customFormat="1" ht="15" customHeight="1">
      <c r="A20" s="15"/>
      <c r="D20" s="167" t="s">
        <v>303</v>
      </c>
      <c r="E20" s="168"/>
      <c r="F20" s="168" t="s">
        <v>578</v>
      </c>
      <c r="G20" s="1177" t="str">
        <f>VLOOKUP(G$295,ClassGas[#Data],2,TRUE)</f>
        <v>High Gas</v>
      </c>
      <c r="H20" s="1177" t="str">
        <f>VLOOKUP(H$295,ClassGas[#Data],2,TRUE)</f>
        <v>Low Gas</v>
      </c>
      <c r="I20" s="1177" t="str">
        <f>VLOOKUP(I$295,ClassGas[#Data],2,TRUE)</f>
        <v>Low Gas</v>
      </c>
      <c r="J20" s="1177" t="str">
        <f>VLOOKUP(J$295,ClassGas[#Data],2,TRUE)</f>
        <v>Medium Gas</v>
      </c>
      <c r="K20" s="1177" t="str">
        <f>VLOOKUP(K$295,ClassGas[#Data],2,TRUE)</f>
        <v>Medium Gas</v>
      </c>
      <c r="L20" s="1177" t="str">
        <f>VLOOKUP(L$295,ClassGas[#Data],2,TRUE)</f>
        <v>Medium Gas</v>
      </c>
      <c r="M20" s="1177" t="str">
        <f>VLOOKUP(M$295,ClassGas[#Data],2,TRUE)</f>
        <v>Medium Gas</v>
      </c>
      <c r="N20" s="1177" t="str">
        <f>VLOOKUP(N$295,ClassGas[#Data],2,TRUE)</f>
        <v>Medium Gas</v>
      </c>
      <c r="O20" s="1177" t="str">
        <f>VLOOKUP(O$295,ClassGas[#Data],2,TRUE)</f>
        <v>Low Gas</v>
      </c>
      <c r="P20" s="1177" t="str">
        <f>VLOOKUP(P$295,ClassGas[#Data],2,TRUE)</f>
        <v>Medium Gas</v>
      </c>
      <c r="Q20" s="1177" t="str">
        <f>VLOOKUP(Q$295,ClassGas[#Data],2,TRUE)</f>
        <v>Medium Gas</v>
      </c>
      <c r="R20" s="1177" t="str">
        <f>VLOOKUP(R$295,ClassGas[#Data],2,TRUE)</f>
        <v>Very Low Gas</v>
      </c>
      <c r="S20" s="1177" t="str">
        <f>VLOOKUP(S$295,ClassGas[#Data],2,TRUE)</f>
        <v>Very Low Gas</v>
      </c>
      <c r="T20" s="1177" t="str">
        <f>VLOOKUP(T$295,ClassGas[#Data],2,TRUE)</f>
        <v>Medium Gas</v>
      </c>
      <c r="U20" s="1177" t="str">
        <f>VLOOKUP(U$295,ClassGas[#Data],2,TRUE)</f>
        <v>Low Gas</v>
      </c>
      <c r="V20" s="1177" t="str">
        <f>VLOOKUP(V$295,ClassGas[#Data],2,TRUE)</f>
        <v>High Gas</v>
      </c>
      <c r="W20" s="1177" t="str">
        <f>VLOOKUP(W$295,ClassGas[#Data],2,TRUE)</f>
        <v>Very Low Gas</v>
      </c>
      <c r="X20" s="1177" t="str">
        <f>VLOOKUP(X$295,ClassGas[#Data],2,TRUE)</f>
        <v>Medium Gas</v>
      </c>
      <c r="Y20" s="1177" t="str">
        <f>VLOOKUP(Y$295,ClassGas[#Data],2,TRUE)</f>
        <v>Low Gas</v>
      </c>
      <c r="Z20" s="1177" t="str">
        <f>VLOOKUP(Z$295,ClassGas[#Data],2,TRUE)</f>
        <v>Medium Gas</v>
      </c>
      <c r="AA20" s="1177" t="str">
        <f>VLOOKUP(AA$295,ClassGas[#Data],2,TRUE)</f>
        <v>Medium Gas</v>
      </c>
      <c r="AB20" s="1177" t="str">
        <f>VLOOKUP(AB$295,ClassGas[#Data],2,TRUE)</f>
        <v>Low Gas</v>
      </c>
      <c r="AC20" s="1177" t="str">
        <f>VLOOKUP(AC$295,ClassGas[#Data],2,TRUE)</f>
        <v>Low Gas</v>
      </c>
      <c r="AD20" s="1177" t="str">
        <f>VLOOKUP(AD$295,ClassGas[#Data],2,TRUE)</f>
        <v>Medium Gas</v>
      </c>
      <c r="AE20" s="1177" t="str">
        <f>VLOOKUP(AE$295,ClassGas[#Data],2,TRUE)</f>
        <v>Low Gas</v>
      </c>
      <c r="AF20" s="1177" t="str">
        <f>VLOOKUP(AF$295,ClassGas[#Data],2,TRUE)</f>
        <v>Low Gas</v>
      </c>
      <c r="AG20" s="1177" t="str">
        <f>VLOOKUP(AG$295,ClassGas[#Data],2,TRUE)</f>
        <v>Low Gas</v>
      </c>
      <c r="AH20" s="1177" t="str">
        <f>VLOOKUP(AH$295,ClassGas[#Data],2,TRUE)</f>
        <v>Medium Gas</v>
      </c>
      <c r="AI20" s="1177" t="str">
        <f>VLOOKUP(AI$295,ClassGas[#Data],2,TRUE)</f>
        <v>Medium Gas</v>
      </c>
      <c r="AJ20" s="1177" t="str">
        <f>VLOOKUP(AJ$295,ClassGas[#Data],2,TRUE)</f>
        <v>Medium Gas</v>
      </c>
      <c r="AK20" s="1177" t="str">
        <f>VLOOKUP(AK$295,ClassGas[#Data],2,TRUE)</f>
        <v>Low Gas</v>
      </c>
      <c r="AL20" s="1177" t="str">
        <f>VLOOKUP(AL$295,ClassGas[#Data],2,TRUE)</f>
        <v>High Gas</v>
      </c>
      <c r="AM20" s="1177" t="str">
        <f>VLOOKUP(AM$295,ClassGas[#Data],2,TRUE)</f>
        <v>Medium Gas</v>
      </c>
      <c r="AN20" s="1177" t="str">
        <f>VLOOKUP(AN$295,ClassGas[#Data],2,TRUE)</f>
        <v>High Gas</v>
      </c>
      <c r="AO20" s="1177" t="str">
        <f>VLOOKUP(AO$295,ClassGas[#Data],2,TRUE)</f>
        <v>Medium Gas</v>
      </c>
      <c r="AP20" s="1177" t="str">
        <f>VLOOKUP(AP$295,ClassGas[#Data],2,TRUE)</f>
        <v>Medium Gas</v>
      </c>
      <c r="AQ20" s="1177" t="str">
        <f>VLOOKUP(AQ$295,ClassGas[#Data],2,TRUE)</f>
        <v>Medium Gas</v>
      </c>
      <c r="AR20" s="1177" t="str">
        <f>VLOOKUP(AR$295,ClassGas[#Data],2,TRUE)</f>
        <v>Medium Gas</v>
      </c>
      <c r="AS20" s="1177" t="str">
        <f>VLOOKUP(AS$295,ClassGas[#Data],2,TRUE)</f>
        <v>Medium Gas</v>
      </c>
      <c r="AT20" s="1177" t="str">
        <f>VLOOKUP(AT$295,ClassGas[#Data],2,TRUE)</f>
        <v>Medium Gas</v>
      </c>
      <c r="AU20" s="1177" t="str">
        <f>VLOOKUP(AU$295,ClassGas[#Data],2,TRUE)</f>
        <v>Very Low Gas</v>
      </c>
      <c r="AV20" s="1177" t="str">
        <f>VLOOKUP(AV$295,ClassGas[#Data],2,TRUE)</f>
        <v>Low Gas</v>
      </c>
      <c r="AW20" s="1177" t="str">
        <f>VLOOKUP(AW$295,ClassGas[#Data],2,TRUE)</f>
        <v>Low Gas</v>
      </c>
      <c r="AX20" s="1177" t="str">
        <f>VLOOKUP(AX$295,ClassGas[#Data],2,TRUE)</f>
        <v>Low Gas</v>
      </c>
      <c r="AY20" s="1177" t="str">
        <f>VLOOKUP(AY$295,ClassGas[#Data],2,TRUE)</f>
        <v>Medium Gas</v>
      </c>
      <c r="AZ20" s="1177" t="str">
        <f>VLOOKUP(AZ$295,ClassGas[#Data],2,TRUE)</f>
        <v>Medium Gas</v>
      </c>
      <c r="BA20" s="1177" t="str">
        <f>VLOOKUP(BA$295,ClassGas[#Data],2,TRUE)</f>
        <v>Medium Gas</v>
      </c>
      <c r="BB20" s="1177" t="str">
        <f>VLOOKUP(BB$295,ClassGas[#Data],2,TRUE)</f>
        <v>High Gas</v>
      </c>
      <c r="BC20" s="1177" t="str">
        <f>VLOOKUP(BC$295,ClassGas[#Data],2,TRUE)</f>
        <v>Medium Gas</v>
      </c>
      <c r="BD20" s="1177" t="str">
        <f>VLOOKUP(BD$295,ClassGas[#Data],2,TRUE)</f>
        <v>Medium Gas</v>
      </c>
      <c r="BE20" s="1177" t="str">
        <f>VLOOKUP(BE$295,ClassGas[#Data],2,TRUE)</f>
        <v>Low Gas</v>
      </c>
      <c r="BF20" s="1177" t="str">
        <f>VLOOKUP(BF$295,ClassGas[#Data],2,TRUE)</f>
        <v>Medium Gas</v>
      </c>
      <c r="BG20" s="1177" t="str">
        <f>VLOOKUP(BG$295,ClassGas[#Data],2,TRUE)</f>
        <v>Medium Gas</v>
      </c>
      <c r="BH20" s="1177" t="str">
        <f>VLOOKUP(BH$295,ClassGas[#Data],2,TRUE)</f>
        <v>Low Gas</v>
      </c>
      <c r="BI20" s="1177" t="str">
        <f>VLOOKUP(BI$295,ClassGas[#Data],2,TRUE)</f>
        <v>Medium Gas</v>
      </c>
      <c r="BJ20" s="1177" t="str">
        <f>VLOOKUP(BJ$295,ClassGas[#Data],2,TRUE)</f>
        <v>Medium Gas</v>
      </c>
      <c r="BK20" s="1177" t="str">
        <f>VLOOKUP(BK$295,ClassGas[#Data],2,TRUE)</f>
        <v>Low Gas</v>
      </c>
      <c r="BL20" s="1177" t="str">
        <f>VLOOKUP(BL$295,ClassGas[#Data],2,TRUE)</f>
        <v>Low Gas</v>
      </c>
      <c r="BM20" s="1177" t="str">
        <f>VLOOKUP(BM$295,ClassGas[#Data],2,TRUE)</f>
        <v>Low Gas</v>
      </c>
      <c r="BN20" s="1177" t="str">
        <f>VLOOKUP(BN$295,ClassGas[#Data],2,TRUE)</f>
        <v>Medium Gas</v>
      </c>
      <c r="BO20" s="1177" t="str">
        <f>VLOOKUP(BO$295,ClassGas[#Data],2,TRUE)</f>
        <v>Low Gas</v>
      </c>
      <c r="BP20" s="1177" t="str">
        <f>VLOOKUP(BP$295,ClassGas[#Data],2,TRUE)</f>
        <v>Medium Gas</v>
      </c>
      <c r="BQ20" s="1177" t="str">
        <f>VLOOKUP(BQ$295,ClassGas[#Data],2,TRUE)</f>
        <v>Low Gas</v>
      </c>
      <c r="BR20" s="1177" t="str">
        <f>VLOOKUP(BR$295,ClassGas[#Data],2,TRUE)</f>
        <v>Low Gas</v>
      </c>
      <c r="BS20" s="1177" t="str">
        <f>VLOOKUP(BS$295,ClassGas[#Data],2,TRUE)</f>
        <v>Low Gas</v>
      </c>
      <c r="BT20" s="1177" t="str">
        <f>VLOOKUP(BT$295,ClassGas[#Data],2,TRUE)</f>
        <v>Low Gas</v>
      </c>
      <c r="BU20" s="1177" t="str">
        <f>VLOOKUP(BU$295,ClassGas[#Data],2,TRUE)</f>
        <v>Low Gas</v>
      </c>
      <c r="BV20" s="1177" t="str">
        <f>VLOOKUP(BV$295,ClassGas[#Data],2,TRUE)</f>
        <v>Very Low Gas</v>
      </c>
      <c r="BW20" s="1177" t="str">
        <f>VLOOKUP(BW$295,ClassGas[#Data],2,TRUE)</f>
        <v>Very Low Gas</v>
      </c>
      <c r="BX20" s="1177" t="str">
        <f>VLOOKUP(BX$295,ClassGas[#Data],2,TRUE)</f>
        <v>Very Low Gas</v>
      </c>
      <c r="BY20" s="1177" t="str">
        <f>VLOOKUP(BY$295,ClassGas[#Data],2,TRUE)</f>
        <v>Medium Gas</v>
      </c>
      <c r="BZ20" s="1177" t="str">
        <f>VLOOKUP(BZ$295,ClassGas[#Data],2,TRUE)</f>
        <v>Medium Gas</v>
      </c>
      <c r="CA20" s="1177" t="str">
        <f>VLOOKUP(CA$295,ClassGas[#Data],2,TRUE)</f>
        <v>Medium Gas</v>
      </c>
      <c r="CB20" s="1177" t="str">
        <f>VLOOKUP(CB$295,ClassGas[#Data],2,TRUE)</f>
        <v>Low Gas</v>
      </c>
      <c r="CC20" s="1177" t="str">
        <f>VLOOKUP(CC$295,ClassGas[#Data],2,TRUE)</f>
        <v>Medium Gas</v>
      </c>
    </row>
    <row r="21" spans="1:81" s="1168" customFormat="1" ht="15" customHeight="1">
      <c r="A21" s="15"/>
      <c r="D21" s="167" t="s">
        <v>134</v>
      </c>
      <c r="E21" s="168"/>
      <c r="F21" s="168"/>
      <c r="G21" s="1168" t="str">
        <f t="shared" ref="G21:BR21" si="7">IF(G265+G267+G268&gt;0,"EOR","")</f>
        <v/>
      </c>
      <c r="H21" s="1168" t="str">
        <f>IF(H265+H267+H268&gt;0,"EOR","")</f>
        <v/>
      </c>
      <c r="I21" s="1168" t="str">
        <f>IF(I265+I267+I268&gt;0,"EOR","")</f>
        <v/>
      </c>
      <c r="J21" s="1168" t="str">
        <f t="shared" si="7"/>
        <v/>
      </c>
      <c r="K21" s="1168" t="str">
        <f t="shared" si="7"/>
        <v/>
      </c>
      <c r="L21" s="1168" t="str">
        <f t="shared" si="7"/>
        <v/>
      </c>
      <c r="M21" s="1168" t="str">
        <f t="shared" si="7"/>
        <v/>
      </c>
      <c r="N21" s="1168" t="str">
        <f t="shared" si="7"/>
        <v/>
      </c>
      <c r="O21" s="1168" t="str">
        <f t="shared" si="7"/>
        <v/>
      </c>
      <c r="P21" s="1168" t="str">
        <f t="shared" si="7"/>
        <v/>
      </c>
      <c r="Q21" s="1168" t="str">
        <f t="shared" si="7"/>
        <v/>
      </c>
      <c r="R21" s="1168" t="str">
        <f t="shared" si="7"/>
        <v>EOR</v>
      </c>
      <c r="S21" s="1168" t="str">
        <f t="shared" si="7"/>
        <v/>
      </c>
      <c r="T21" s="1168" t="str">
        <f t="shared" si="7"/>
        <v/>
      </c>
      <c r="U21" s="1168" t="str">
        <f t="shared" si="7"/>
        <v>EOR</v>
      </c>
      <c r="V21" s="1168" t="str">
        <f>IF(V265+V267+V268&gt;0,"EOR","")</f>
        <v>EOR</v>
      </c>
      <c r="W21" s="1168" t="str">
        <f t="shared" si="7"/>
        <v>EOR</v>
      </c>
      <c r="X21" s="1168" t="str">
        <f t="shared" si="7"/>
        <v/>
      </c>
      <c r="Y21" s="1168" t="str">
        <f t="shared" si="7"/>
        <v/>
      </c>
      <c r="Z21" s="1168" t="str">
        <f t="shared" si="7"/>
        <v/>
      </c>
      <c r="AA21" s="1168" t="str">
        <f>IF(AA265+AA267+AA268&gt;0,"EOR","")</f>
        <v/>
      </c>
      <c r="AB21" s="1168" t="str">
        <f t="shared" si="7"/>
        <v/>
      </c>
      <c r="AC21" s="1168" t="str">
        <f t="shared" si="7"/>
        <v/>
      </c>
      <c r="AD21" s="1168" t="str">
        <f t="shared" si="7"/>
        <v/>
      </c>
      <c r="AE21" s="1168" t="str">
        <f t="shared" si="7"/>
        <v/>
      </c>
      <c r="AF21" s="1168" t="str">
        <f t="shared" si="7"/>
        <v/>
      </c>
      <c r="AG21" s="1168" t="str">
        <f t="shared" si="7"/>
        <v>EOR</v>
      </c>
      <c r="AH21" s="1168" t="str">
        <f t="shared" si="7"/>
        <v/>
      </c>
      <c r="AI21" s="1168" t="str">
        <f t="shared" si="7"/>
        <v/>
      </c>
      <c r="AJ21" s="1168" t="str">
        <f t="shared" si="7"/>
        <v>EOR</v>
      </c>
      <c r="AK21" s="1168" t="str">
        <f t="shared" si="7"/>
        <v/>
      </c>
      <c r="AL21" s="1168" t="str">
        <f t="shared" si="7"/>
        <v/>
      </c>
      <c r="AM21" s="1168" t="str">
        <f t="shared" si="7"/>
        <v/>
      </c>
      <c r="AN21" s="1168" t="str">
        <f t="shared" si="7"/>
        <v/>
      </c>
      <c r="AO21" s="1168" t="str">
        <f t="shared" si="7"/>
        <v/>
      </c>
      <c r="AP21" s="1168" t="str">
        <f t="shared" si="7"/>
        <v/>
      </c>
      <c r="AQ21" s="1168" t="str">
        <f>IF(AQ265+AQ267+AQ268&gt;0,"EOR","")</f>
        <v/>
      </c>
      <c r="AR21" s="1168" t="str">
        <f t="shared" si="7"/>
        <v/>
      </c>
      <c r="AS21" s="1168" t="str">
        <f t="shared" si="7"/>
        <v/>
      </c>
      <c r="AT21" s="1168" t="str">
        <f>IF(AT265+AT267+AT268&gt;0,"EOR","")</f>
        <v/>
      </c>
      <c r="AU21" s="1168" t="str">
        <f t="shared" si="7"/>
        <v>EOR</v>
      </c>
      <c r="AV21" s="1168" t="str">
        <f t="shared" si="7"/>
        <v>EOR</v>
      </c>
      <c r="AW21" s="1168" t="str">
        <f t="shared" si="7"/>
        <v/>
      </c>
      <c r="AX21" s="1168" t="str">
        <f t="shared" si="7"/>
        <v/>
      </c>
      <c r="AY21" s="1168" t="str">
        <f t="shared" si="7"/>
        <v/>
      </c>
      <c r="AZ21" s="1168" t="str">
        <f t="shared" si="7"/>
        <v/>
      </c>
      <c r="BA21" s="1168" t="str">
        <f t="shared" si="7"/>
        <v/>
      </c>
      <c r="BB21" s="1168" t="str">
        <f t="shared" si="7"/>
        <v>EOR</v>
      </c>
      <c r="BC21" s="1168" t="str">
        <f t="shared" si="7"/>
        <v/>
      </c>
      <c r="BD21" s="1168" t="str">
        <f t="shared" si="7"/>
        <v/>
      </c>
      <c r="BE21" s="1168" t="str">
        <f t="shared" si="7"/>
        <v/>
      </c>
      <c r="BF21" s="1168" t="str">
        <f t="shared" si="7"/>
        <v/>
      </c>
      <c r="BG21" s="1168" t="str">
        <f t="shared" si="7"/>
        <v/>
      </c>
      <c r="BH21" s="1168" t="str">
        <f t="shared" si="7"/>
        <v>EOR</v>
      </c>
      <c r="BI21" s="1168" t="str">
        <f t="shared" si="7"/>
        <v/>
      </c>
      <c r="BJ21" s="1168" t="str">
        <f t="shared" si="7"/>
        <v>EOR</v>
      </c>
      <c r="BK21" s="1168" t="str">
        <f t="shared" si="7"/>
        <v>EOR</v>
      </c>
      <c r="BL21" s="1168" t="str">
        <f t="shared" si="7"/>
        <v/>
      </c>
      <c r="BM21" s="1168" t="str">
        <f t="shared" si="7"/>
        <v>EOR</v>
      </c>
      <c r="BN21" s="1168" t="str">
        <f>IF(BN265+BN267+BN268&gt;0,"EOR","")</f>
        <v/>
      </c>
      <c r="BO21" s="1168" t="str">
        <f t="shared" si="7"/>
        <v>EOR</v>
      </c>
      <c r="BP21" s="1168" t="str">
        <f>IF(BP265+BP267+BP268&gt;0,"EOR","")</f>
        <v/>
      </c>
      <c r="BQ21" s="1168" t="str">
        <f>IF(BQ265+BQ267+BQ268&gt;0,"EOR","")</f>
        <v>EOR</v>
      </c>
      <c r="BR21" s="1168" t="str">
        <f t="shared" si="7"/>
        <v>EOR</v>
      </c>
      <c r="BS21" s="1168" t="str">
        <f>IF(BS265+BS267+BS268&gt;0,"EOR","")</f>
        <v/>
      </c>
      <c r="BT21" s="1168" t="str">
        <f t="shared" ref="BT21:CC21" si="8">IF(BT265+BT267+BT268&gt;0,"EOR","")</f>
        <v>EOR</v>
      </c>
      <c r="BU21" s="1168" t="str">
        <f t="shared" si="8"/>
        <v/>
      </c>
      <c r="BV21" s="1168" t="str">
        <f t="shared" si="8"/>
        <v/>
      </c>
      <c r="BW21" s="1168" t="str">
        <f t="shared" si="8"/>
        <v/>
      </c>
      <c r="BX21" s="1168" t="str">
        <f t="shared" si="8"/>
        <v/>
      </c>
      <c r="BY21" s="1168" t="str">
        <f t="shared" si="8"/>
        <v/>
      </c>
      <c r="BZ21" s="1168" t="str">
        <f t="shared" si="8"/>
        <v>EOR</v>
      </c>
      <c r="CA21" s="1168" t="str">
        <f t="shared" si="8"/>
        <v/>
      </c>
      <c r="CB21" s="1168" t="str">
        <f t="shared" si="8"/>
        <v/>
      </c>
      <c r="CC21" s="1168" t="str">
        <f t="shared" si="8"/>
        <v>EOR</v>
      </c>
    </row>
    <row r="22" spans="1:81" s="1168" customFormat="1" ht="15" customHeight="1">
      <c r="A22" s="15"/>
      <c r="D22" s="167" t="s">
        <v>1036</v>
      </c>
      <c r="E22" s="168"/>
      <c r="F22" s="168"/>
      <c r="G22" s="1168" t="s">
        <v>1048</v>
      </c>
      <c r="H22" s="1168" t="s">
        <v>1048</v>
      </c>
      <c r="I22" s="1168" t="s">
        <v>1048</v>
      </c>
      <c r="J22" s="1168" t="s">
        <v>1048</v>
      </c>
      <c r="K22" s="1168" t="s">
        <v>1049</v>
      </c>
      <c r="L22" s="1168" t="s">
        <v>1049</v>
      </c>
      <c r="M22" s="1168" t="s">
        <v>1049</v>
      </c>
      <c r="N22" s="1168" t="s">
        <v>1049</v>
      </c>
      <c r="O22" s="1168" t="s">
        <v>1049</v>
      </c>
      <c r="P22" s="1168" t="s">
        <v>1049</v>
      </c>
      <c r="Q22" s="1168" t="s">
        <v>1049</v>
      </c>
      <c r="R22" s="1168" t="s">
        <v>1049</v>
      </c>
      <c r="S22" s="1168" t="s">
        <v>1049</v>
      </c>
      <c r="T22" s="1168" t="s">
        <v>1049</v>
      </c>
      <c r="U22" s="1168" t="s">
        <v>1048</v>
      </c>
      <c r="V22" s="1168" t="s">
        <v>1049</v>
      </c>
      <c r="W22" s="1168" t="s">
        <v>1048</v>
      </c>
      <c r="X22" s="1168" t="s">
        <v>1048</v>
      </c>
      <c r="Y22" s="1168" t="s">
        <v>1048</v>
      </c>
      <c r="Z22" s="1168" t="s">
        <v>1048</v>
      </c>
      <c r="AA22" s="1168" t="s">
        <v>1048</v>
      </c>
      <c r="AB22" s="1168" t="s">
        <v>1048</v>
      </c>
      <c r="AC22" s="1168" t="s">
        <v>1048</v>
      </c>
      <c r="AD22" s="1168" t="s">
        <v>1048</v>
      </c>
      <c r="AE22" s="1168" t="s">
        <v>1049</v>
      </c>
      <c r="AF22" s="1168" t="s">
        <v>1048</v>
      </c>
      <c r="AG22" s="1168" t="s">
        <v>1048</v>
      </c>
      <c r="AH22" s="1168" t="s">
        <v>1048</v>
      </c>
      <c r="AI22" s="1168" t="s">
        <v>1049</v>
      </c>
      <c r="AJ22" s="1168" t="s">
        <v>1048</v>
      </c>
      <c r="AK22" s="1168" t="s">
        <v>1048</v>
      </c>
      <c r="AL22" s="1168" t="s">
        <v>1048</v>
      </c>
      <c r="AM22" s="1168" t="s">
        <v>1048</v>
      </c>
      <c r="AN22" s="1168" t="s">
        <v>1048</v>
      </c>
      <c r="AO22" s="1168" t="s">
        <v>1048</v>
      </c>
      <c r="AP22" s="1168" t="s">
        <v>1049</v>
      </c>
      <c r="AQ22" s="1168" t="s">
        <v>1049</v>
      </c>
      <c r="AR22" s="1168" t="s">
        <v>1049</v>
      </c>
      <c r="AS22" s="1168" t="s">
        <v>1048</v>
      </c>
      <c r="AT22" s="1168" t="s">
        <v>1048</v>
      </c>
      <c r="AU22" s="1168" t="s">
        <v>1049</v>
      </c>
      <c r="AV22" s="1168" t="s">
        <v>1049</v>
      </c>
      <c r="AW22" s="1168" t="s">
        <v>1048</v>
      </c>
      <c r="AX22" s="1168" t="s">
        <v>1048</v>
      </c>
      <c r="AY22" s="1168" t="s">
        <v>1048</v>
      </c>
      <c r="AZ22" s="1168" t="s">
        <v>1048</v>
      </c>
      <c r="BA22" s="1168" t="s">
        <v>1048</v>
      </c>
      <c r="BB22" s="1168" t="s">
        <v>1049</v>
      </c>
      <c r="BC22" s="1168" t="s">
        <v>1049</v>
      </c>
      <c r="BD22" s="1168" t="s">
        <v>1049</v>
      </c>
      <c r="BE22" s="1168" t="s">
        <v>1049</v>
      </c>
      <c r="BF22" s="1168" t="s">
        <v>1049</v>
      </c>
      <c r="BG22" s="1168" t="s">
        <v>1049</v>
      </c>
      <c r="BH22" s="1168" t="s">
        <v>1049</v>
      </c>
      <c r="BI22" s="1168" t="s">
        <v>1049</v>
      </c>
      <c r="BJ22" s="1168" t="s">
        <v>1049</v>
      </c>
      <c r="BK22" s="1168" t="s">
        <v>1049</v>
      </c>
      <c r="BL22" s="1168" t="s">
        <v>1049</v>
      </c>
      <c r="BM22" s="1168" t="s">
        <v>1049</v>
      </c>
      <c r="BN22" s="1168" t="s">
        <v>1049</v>
      </c>
      <c r="BO22" s="1168" t="s">
        <v>1049</v>
      </c>
      <c r="BP22" s="1168" t="s">
        <v>1049</v>
      </c>
      <c r="BQ22" s="1168" t="s">
        <v>1049</v>
      </c>
      <c r="BR22" s="1168" t="s">
        <v>1049</v>
      </c>
      <c r="BS22" s="1168" t="s">
        <v>1048</v>
      </c>
      <c r="BT22" s="1168" t="s">
        <v>1048</v>
      </c>
      <c r="BU22" s="1168" t="s">
        <v>1049</v>
      </c>
      <c r="BV22" s="1168" t="s">
        <v>1049</v>
      </c>
      <c r="BW22" s="1168" t="s">
        <v>1049</v>
      </c>
      <c r="BX22" s="1168" t="s">
        <v>1049</v>
      </c>
      <c r="BY22" s="1168" t="s">
        <v>1049</v>
      </c>
      <c r="BZ22" s="1168" t="s">
        <v>1049</v>
      </c>
      <c r="CA22" s="1168" t="s">
        <v>1049</v>
      </c>
      <c r="CB22" s="1168" t="s">
        <v>1049</v>
      </c>
      <c r="CC22" s="1168" t="s">
        <v>1048</v>
      </c>
    </row>
    <row r="23" spans="1:81" s="1168" customFormat="1">
      <c r="A23" s="15"/>
      <c r="D23" s="1348" t="s">
        <v>1396</v>
      </c>
      <c r="E23" s="168"/>
      <c r="F23" s="168"/>
      <c r="G23" s="1168" t="s">
        <v>1636</v>
      </c>
      <c r="I23" s="1168">
        <v>1</v>
      </c>
      <c r="M23" s="1168">
        <v>1</v>
      </c>
      <c r="P23" s="1168">
        <v>1</v>
      </c>
      <c r="R23" s="1168">
        <v>1</v>
      </c>
      <c r="W23" s="1168">
        <v>1</v>
      </c>
      <c r="BG23" s="1168" t="s">
        <v>1637</v>
      </c>
      <c r="BK23" s="1168">
        <v>1</v>
      </c>
      <c r="BM23" s="1168">
        <v>1</v>
      </c>
      <c r="BQ23" s="1168">
        <v>1</v>
      </c>
      <c r="BS23" s="1168">
        <v>1</v>
      </c>
      <c r="BU23" s="1168">
        <v>1</v>
      </c>
      <c r="BV23" s="1168">
        <v>1</v>
      </c>
    </row>
    <row r="24" spans="1:81" s="1168" customFormat="1" ht="54.75" customHeight="1">
      <c r="A24" s="15"/>
      <c r="D24" s="167" t="s">
        <v>1394</v>
      </c>
      <c r="E24" s="168"/>
      <c r="F24" s="168"/>
      <c r="G24" s="1349" t="s">
        <v>1232</v>
      </c>
      <c r="H24" s="1349" t="s">
        <v>867</v>
      </c>
      <c r="I24" s="1349" t="s">
        <v>1301</v>
      </c>
      <c r="J24" s="1349" t="s">
        <v>867</v>
      </c>
      <c r="K24" s="1349" t="s">
        <v>1233</v>
      </c>
      <c r="L24" s="1349" t="s">
        <v>867</v>
      </c>
      <c r="M24" s="1349" t="s">
        <v>1301</v>
      </c>
      <c r="N24" s="1349" t="s">
        <v>1246</v>
      </c>
      <c r="O24" s="1349" t="s">
        <v>867</v>
      </c>
      <c r="P24" s="1349" t="s">
        <v>1281</v>
      </c>
      <c r="Q24" s="1349" t="s">
        <v>1237</v>
      </c>
      <c r="R24" s="1349" t="s">
        <v>1301</v>
      </c>
      <c r="S24" s="1349" t="s">
        <v>1238</v>
      </c>
      <c r="T24" s="1349" t="s">
        <v>1284</v>
      </c>
      <c r="U24" s="1349" t="s">
        <v>1240</v>
      </c>
      <c r="V24" s="1349" t="s">
        <v>1241</v>
      </c>
      <c r="W24" s="1349" t="s">
        <v>1302</v>
      </c>
      <c r="X24" s="1349" t="s">
        <v>1239</v>
      </c>
      <c r="Y24" s="1349" t="s">
        <v>1237</v>
      </c>
      <c r="Z24" s="1349" t="s">
        <v>1243</v>
      </c>
      <c r="AA24" s="1349" t="s">
        <v>1285</v>
      </c>
      <c r="AB24" s="1349" t="s">
        <v>1237</v>
      </c>
      <c r="AC24" s="1349" t="s">
        <v>1240</v>
      </c>
      <c r="AD24" s="1349" t="s">
        <v>1237</v>
      </c>
      <c r="AE24" s="1349" t="s">
        <v>1245</v>
      </c>
      <c r="AF24" s="1349" t="s">
        <v>1246</v>
      </c>
      <c r="AG24" s="1349" t="s">
        <v>1237</v>
      </c>
      <c r="AH24" s="1349" t="s">
        <v>1247</v>
      </c>
      <c r="AI24" s="1349" t="s">
        <v>1239</v>
      </c>
      <c r="AJ24" s="1349" t="s">
        <v>1233</v>
      </c>
      <c r="AK24" s="1349" t="s">
        <v>867</v>
      </c>
      <c r="AL24" s="1349" t="s">
        <v>1248</v>
      </c>
      <c r="AM24" s="1349" t="s">
        <v>1237</v>
      </c>
      <c r="AN24" s="1349" t="s">
        <v>1248</v>
      </c>
      <c r="AO24" s="1349" t="s">
        <v>1237</v>
      </c>
      <c r="AP24" s="1349" t="s">
        <v>1246</v>
      </c>
      <c r="AQ24" s="1349" t="s">
        <v>1233</v>
      </c>
      <c r="AR24" s="1349" t="s">
        <v>1233</v>
      </c>
      <c r="AS24" s="1349" t="s">
        <v>1250</v>
      </c>
      <c r="AT24" s="1349" t="s">
        <v>1247</v>
      </c>
      <c r="AU24" s="1349" t="s">
        <v>1238</v>
      </c>
      <c r="AV24" s="1349" t="s">
        <v>1239</v>
      </c>
      <c r="AW24" s="1349" t="s">
        <v>867</v>
      </c>
      <c r="AX24" s="1349" t="s">
        <v>867</v>
      </c>
      <c r="AY24" s="1349" t="s">
        <v>867</v>
      </c>
      <c r="AZ24" s="1349" t="s">
        <v>1251</v>
      </c>
      <c r="BA24" s="1349" t="s">
        <v>1245</v>
      </c>
      <c r="BB24" s="1349" t="s">
        <v>1233</v>
      </c>
      <c r="BC24" s="1349" t="s">
        <v>1237</v>
      </c>
      <c r="BD24" s="1349" t="s">
        <v>867</v>
      </c>
      <c r="BE24" s="1349" t="s">
        <v>867</v>
      </c>
      <c r="BF24" s="1349" t="s">
        <v>1290</v>
      </c>
      <c r="BG24" s="1349" t="s">
        <v>1252</v>
      </c>
      <c r="BH24" s="1349" t="s">
        <v>1247</v>
      </c>
      <c r="BI24" s="1349" t="s">
        <v>1239</v>
      </c>
      <c r="BJ24" s="1349" t="s">
        <v>1247</v>
      </c>
      <c r="BK24" s="1349" t="s">
        <v>1303</v>
      </c>
      <c r="BL24" s="1349" t="s">
        <v>1254</v>
      </c>
      <c r="BM24" s="1349" t="s">
        <v>1303</v>
      </c>
      <c r="BN24" s="1349" t="s">
        <v>1239</v>
      </c>
      <c r="BO24" s="1349" t="s">
        <v>867</v>
      </c>
      <c r="BP24" s="1349" t="s">
        <v>1255</v>
      </c>
      <c r="BQ24" s="1349" t="s">
        <v>1304</v>
      </c>
      <c r="BR24" s="1349" t="s">
        <v>1238</v>
      </c>
      <c r="BS24" s="1349" t="s">
        <v>1530</v>
      </c>
      <c r="BT24" s="1349" t="s">
        <v>1529</v>
      </c>
      <c r="BU24" s="1349" t="s">
        <v>1302</v>
      </c>
      <c r="BV24" s="1349" t="s">
        <v>1302</v>
      </c>
      <c r="BW24" s="1349" t="s">
        <v>1530</v>
      </c>
      <c r="BX24" s="1349" t="s">
        <v>1314</v>
      </c>
      <c r="BY24" s="1349" t="s">
        <v>1531</v>
      </c>
      <c r="BZ24" s="1349" t="s">
        <v>867</v>
      </c>
      <c r="CA24" s="1349" t="s">
        <v>1233</v>
      </c>
      <c r="CB24" s="1349" t="s">
        <v>1239</v>
      </c>
      <c r="CC24" s="1349" t="s">
        <v>1532</v>
      </c>
    </row>
    <row r="25" spans="1:81" s="1168" customFormat="1" ht="15" customHeight="1">
      <c r="A25" s="15"/>
      <c r="D25" s="167" t="s">
        <v>1385</v>
      </c>
      <c r="E25" s="168"/>
      <c r="F25" s="172"/>
      <c r="G25" s="1351">
        <v>101100.19457207517</v>
      </c>
      <c r="H25" s="1351">
        <v>100509.94159570691</v>
      </c>
      <c r="I25" s="1351">
        <v>96240.387983486871</v>
      </c>
      <c r="J25" s="1351">
        <v>101173.34773724803</v>
      </c>
      <c r="K25" s="1351">
        <v>97185.259010990092</v>
      </c>
      <c r="L25" s="1351">
        <v>97602.818625260712</v>
      </c>
      <c r="M25" s="1351">
        <v>97816.559662112719</v>
      </c>
      <c r="N25" s="1351">
        <v>102091.83870296778</v>
      </c>
      <c r="O25" s="1351">
        <v>100312.44103505144</v>
      </c>
      <c r="P25" s="1351">
        <v>100263.999270402</v>
      </c>
      <c r="Q25" s="1351">
        <v>99857.756286474614</v>
      </c>
      <c r="R25" s="1351">
        <v>101109.90982351791</v>
      </c>
      <c r="S25" s="1351">
        <v>102166.47552778179</v>
      </c>
      <c r="T25" s="1351">
        <v>101446.00721669404</v>
      </c>
      <c r="U25" s="1351">
        <v>101332.39690763774</v>
      </c>
      <c r="V25" s="1351">
        <v>100997.4008131164</v>
      </c>
      <c r="W25" s="1351">
        <v>98075.786471751519</v>
      </c>
      <c r="X25" s="1351">
        <v>100204.26884769501</v>
      </c>
      <c r="Y25" s="1351">
        <v>100398.19465326896</v>
      </c>
      <c r="Z25" s="1351">
        <v>101141.63763410808</v>
      </c>
      <c r="AA25" s="1351">
        <v>97829.946275858005</v>
      </c>
      <c r="AB25" s="1351">
        <v>100558.38583794692</v>
      </c>
      <c r="AC25" s="1351">
        <v>97134.291488996125</v>
      </c>
      <c r="AD25" s="1351">
        <v>101030.99016751231</v>
      </c>
      <c r="AE25" s="1351">
        <v>95119.027493766931</v>
      </c>
      <c r="AF25" s="1351">
        <v>98587.773718987519</v>
      </c>
      <c r="AG25" s="1351">
        <v>96515.909807448974</v>
      </c>
      <c r="AH25" s="1351">
        <v>98474.013189416335</v>
      </c>
      <c r="AI25" s="1351">
        <v>101889.29480440839</v>
      </c>
      <c r="AJ25" s="1351">
        <v>95429.629389577603</v>
      </c>
      <c r="AK25" s="1351">
        <v>104358.17803046171</v>
      </c>
      <c r="AL25" s="1351">
        <v>99177.64135868111</v>
      </c>
      <c r="AM25" s="1351">
        <v>96561.256605731993</v>
      </c>
      <c r="AN25" s="1351">
        <v>99177.64135868111</v>
      </c>
      <c r="AO25" s="1351">
        <v>96201.082987782851</v>
      </c>
      <c r="AP25" s="1351">
        <v>96711.420667401486</v>
      </c>
      <c r="AQ25" s="1351">
        <v>99452.392664586747</v>
      </c>
      <c r="AR25" s="1351">
        <v>100078.59452031655</v>
      </c>
      <c r="AS25" s="1351">
        <v>97697.948377317254</v>
      </c>
      <c r="AT25" s="1351">
        <v>98259.053896587851</v>
      </c>
      <c r="AU25" s="1351">
        <v>100717.80110083365</v>
      </c>
      <c r="AV25" s="1351">
        <v>100064.01585722576</v>
      </c>
      <c r="AW25" s="1351">
        <v>101078.82949735578</v>
      </c>
      <c r="AX25" s="1351">
        <v>101947.61983925849</v>
      </c>
      <c r="AY25" s="1351">
        <v>101977.46733193999</v>
      </c>
      <c r="AZ25" s="1351">
        <v>99238.492458879482</v>
      </c>
      <c r="BA25" s="1351">
        <v>99802.524617321033</v>
      </c>
      <c r="BB25" s="1351">
        <v>101196.77561176036</v>
      </c>
      <c r="BC25" s="1351">
        <v>100082.60181110604</v>
      </c>
      <c r="BD25" s="1351">
        <v>100082.60181110604</v>
      </c>
      <c r="BE25" s="1351">
        <v>99745.023630239841</v>
      </c>
      <c r="BF25" s="1351">
        <v>100000</v>
      </c>
      <c r="BG25" s="1351">
        <v>100000</v>
      </c>
      <c r="BH25" s="1351">
        <v>99933.109740622574</v>
      </c>
      <c r="BI25" s="1351">
        <v>100581.8056292429</v>
      </c>
      <c r="BJ25" s="1351">
        <v>101195.57451133372</v>
      </c>
      <c r="BK25" s="1351">
        <v>100366.32586188609</v>
      </c>
      <c r="BL25" s="1351">
        <v>98750.452832114359</v>
      </c>
      <c r="BM25" s="1351">
        <v>98750.452832114359</v>
      </c>
      <c r="BN25" s="1351">
        <v>99407.133588249271</v>
      </c>
      <c r="BO25" s="1351">
        <v>100818.8476208295</v>
      </c>
      <c r="BP25" s="1351">
        <v>99745.023630239841</v>
      </c>
      <c r="BQ25" s="1351">
        <v>100805.85895243363</v>
      </c>
      <c r="BR25" s="1351">
        <v>100764.68809649546</v>
      </c>
      <c r="BS25" s="1351">
        <v>102806.38055693613</v>
      </c>
      <c r="BT25" s="1351">
        <v>102779.44106437522</v>
      </c>
      <c r="BU25" s="1351">
        <v>101434.81108361563</v>
      </c>
      <c r="BV25" s="1351">
        <v>102767.10018397556</v>
      </c>
      <c r="BW25" s="1351">
        <v>99885.294469620421</v>
      </c>
      <c r="BX25" s="1351">
        <v>99796.22930692439</v>
      </c>
      <c r="BY25" s="1351">
        <v>96545.526079303891</v>
      </c>
      <c r="BZ25" s="1351">
        <v>100675.3967804334</v>
      </c>
      <c r="CA25" s="1351">
        <v>98746.335197400651</v>
      </c>
      <c r="CB25" s="1351">
        <v>99466.940895709209</v>
      </c>
      <c r="CC25" s="1351">
        <v>104885.7172863194</v>
      </c>
    </row>
    <row r="26" spans="1:81" s="1168" customFormat="1" ht="15" customHeight="1">
      <c r="A26" s="44"/>
      <c r="D26" s="167" t="s">
        <v>1315</v>
      </c>
      <c r="E26" s="168"/>
      <c r="F26" s="172"/>
      <c r="G26" s="1244" t="s">
        <v>1227</v>
      </c>
      <c r="H26" s="1244" t="s">
        <v>123</v>
      </c>
      <c r="I26" s="1244" t="s">
        <v>123</v>
      </c>
      <c r="J26" s="1244" t="s">
        <v>123</v>
      </c>
      <c r="K26" s="1244" t="s">
        <v>109</v>
      </c>
      <c r="L26" s="1244" t="s">
        <v>110</v>
      </c>
      <c r="M26" s="1244" t="s">
        <v>111</v>
      </c>
      <c r="N26" s="1244" t="s">
        <v>297</v>
      </c>
      <c r="O26" s="1244" t="s">
        <v>110</v>
      </c>
      <c r="P26" s="1244" t="s">
        <v>111</v>
      </c>
      <c r="Q26" s="1244" t="s">
        <v>110</v>
      </c>
      <c r="R26" s="1244" t="s">
        <v>111</v>
      </c>
      <c r="S26" s="1244" t="s">
        <v>123</v>
      </c>
      <c r="T26" s="1244" t="s">
        <v>297</v>
      </c>
      <c r="U26" s="1244" t="s">
        <v>123</v>
      </c>
      <c r="V26" s="1244" t="s">
        <v>253</v>
      </c>
      <c r="W26" s="1244" t="s">
        <v>111</v>
      </c>
      <c r="X26" s="1244" t="s">
        <v>1231</v>
      </c>
      <c r="Y26" s="1244" t="s">
        <v>123</v>
      </c>
      <c r="Z26" s="1244" t="s">
        <v>123</v>
      </c>
      <c r="AA26" s="1244" t="s">
        <v>110</v>
      </c>
      <c r="AB26" s="1244" t="s">
        <v>123</v>
      </c>
      <c r="AC26" s="1244" t="s">
        <v>123</v>
      </c>
      <c r="AD26" s="1244" t="s">
        <v>297</v>
      </c>
      <c r="AE26" s="1244" t="s">
        <v>109</v>
      </c>
      <c r="AF26" s="1244" t="s">
        <v>123</v>
      </c>
      <c r="AG26" s="1244" t="s">
        <v>123</v>
      </c>
      <c r="AH26" s="1244" t="s">
        <v>1231</v>
      </c>
      <c r="AI26" s="1244" t="s">
        <v>297</v>
      </c>
      <c r="AJ26" s="1244" t="s">
        <v>109</v>
      </c>
      <c r="AK26" s="1244" t="s">
        <v>123</v>
      </c>
      <c r="AL26" s="1244" t="s">
        <v>253</v>
      </c>
      <c r="AM26" s="1244" t="s">
        <v>110</v>
      </c>
      <c r="AN26" s="1244" t="s">
        <v>253</v>
      </c>
      <c r="AO26" s="1244" t="s">
        <v>297</v>
      </c>
      <c r="AP26" s="1244" t="s">
        <v>110</v>
      </c>
      <c r="AQ26" s="1244" t="s">
        <v>110</v>
      </c>
      <c r="AR26" s="1244" t="s">
        <v>297</v>
      </c>
      <c r="AS26" s="1244" t="s">
        <v>110</v>
      </c>
      <c r="AT26" s="1244" t="s">
        <v>1231</v>
      </c>
      <c r="AU26" s="1244" t="s">
        <v>1231</v>
      </c>
      <c r="AV26" s="1244" t="s">
        <v>110</v>
      </c>
      <c r="AW26" s="1244" t="s">
        <v>110</v>
      </c>
      <c r="AX26" s="1244" t="s">
        <v>123</v>
      </c>
      <c r="AY26" s="1244" t="s">
        <v>123</v>
      </c>
      <c r="AZ26" s="1244" t="s">
        <v>123</v>
      </c>
      <c r="BA26" s="1244" t="s">
        <v>110</v>
      </c>
      <c r="BB26" s="1244" t="s">
        <v>253</v>
      </c>
      <c r="BC26" s="1244" t="s">
        <v>110</v>
      </c>
      <c r="BD26" s="1244" t="s">
        <v>110</v>
      </c>
      <c r="BE26" s="1244" t="s">
        <v>110</v>
      </c>
      <c r="BF26" s="1244" t="s">
        <v>1227</v>
      </c>
      <c r="BG26" s="1244" t="s">
        <v>1227</v>
      </c>
      <c r="BH26" s="1244" t="s">
        <v>1231</v>
      </c>
      <c r="BI26" s="1244" t="s">
        <v>1231</v>
      </c>
      <c r="BJ26" s="1244" t="s">
        <v>297</v>
      </c>
      <c r="BK26" s="1244" t="s">
        <v>1231</v>
      </c>
      <c r="BL26" s="1244" t="s">
        <v>1231</v>
      </c>
      <c r="BM26" s="1244" t="s">
        <v>1231</v>
      </c>
      <c r="BN26" s="1244" t="s">
        <v>110</v>
      </c>
      <c r="BO26" s="1244" t="s">
        <v>297</v>
      </c>
      <c r="BP26" s="1244" t="s">
        <v>110</v>
      </c>
      <c r="BQ26" s="1244" t="s">
        <v>1231</v>
      </c>
      <c r="BR26" s="1244" t="s">
        <v>1231</v>
      </c>
      <c r="BS26" s="1244" t="s">
        <v>108</v>
      </c>
      <c r="BT26" s="1244" t="s">
        <v>108</v>
      </c>
      <c r="BU26" s="1244" t="s">
        <v>108</v>
      </c>
      <c r="BV26" s="1244" t="s">
        <v>108</v>
      </c>
      <c r="BW26" s="1244" t="s">
        <v>108</v>
      </c>
      <c r="BX26" s="1244" t="s">
        <v>108</v>
      </c>
      <c r="BY26" s="1244" t="s">
        <v>110</v>
      </c>
      <c r="BZ26" s="1244" t="s">
        <v>1231</v>
      </c>
      <c r="CA26" s="1244" t="s">
        <v>297</v>
      </c>
      <c r="CB26" s="1244" t="s">
        <v>110</v>
      </c>
      <c r="CC26" s="1244" t="s">
        <v>108</v>
      </c>
    </row>
    <row r="27" spans="1:81" s="1168" customFormat="1" ht="15" customHeight="1">
      <c r="A27" s="44"/>
      <c r="D27" s="167" t="s">
        <v>162</v>
      </c>
      <c r="E27" s="168"/>
      <c r="F27" s="168"/>
      <c r="G27" s="637"/>
      <c r="H27" s="637"/>
      <c r="I27" s="637"/>
      <c r="J27" s="637"/>
      <c r="K27" s="637"/>
      <c r="L27" s="637"/>
      <c r="M27" s="637"/>
      <c r="N27" s="637"/>
      <c r="O27" s="637"/>
      <c r="P27" s="637"/>
      <c r="Q27" s="637"/>
      <c r="R27" s="637"/>
      <c r="S27" s="637"/>
      <c r="T27" s="637"/>
      <c r="U27" s="637"/>
      <c r="W27" s="637"/>
      <c r="X27" s="637"/>
      <c r="Y27" s="637"/>
      <c r="Z27" s="637"/>
      <c r="AA27" s="637"/>
      <c r="AB27" s="637"/>
      <c r="AC27" s="637"/>
      <c r="AD27" s="637"/>
      <c r="AE27" s="637"/>
      <c r="AF27" s="637"/>
      <c r="AG27" s="637"/>
      <c r="AH27" s="637"/>
      <c r="AI27" s="637"/>
      <c r="AJ27" s="637"/>
      <c r="AK27" s="637"/>
      <c r="AL27" s="637"/>
      <c r="AM27" s="637"/>
      <c r="AN27" s="637"/>
      <c r="AO27" s="637"/>
      <c r="AP27" s="637"/>
      <c r="AQ27" s="637"/>
      <c r="AR27" s="637"/>
      <c r="AS27" s="637"/>
      <c r="AT27" s="637"/>
      <c r="AU27" s="637"/>
      <c r="AV27" s="637"/>
      <c r="AW27" s="637"/>
      <c r="AX27" s="637"/>
      <c r="AY27" s="637"/>
      <c r="AZ27" s="637"/>
      <c r="BA27" s="637"/>
      <c r="BB27" s="637"/>
      <c r="BC27" s="637"/>
      <c r="BD27" s="637"/>
      <c r="BE27" s="637"/>
      <c r="BF27" s="637"/>
      <c r="BG27" s="637"/>
      <c r="BH27" s="637"/>
      <c r="BI27" s="637"/>
      <c r="BJ27" s="637"/>
      <c r="BK27" s="637"/>
      <c r="BL27" s="637"/>
      <c r="BM27" s="637"/>
      <c r="BN27" s="637"/>
      <c r="BO27" s="637"/>
      <c r="BP27" s="637"/>
      <c r="BQ27" s="637"/>
      <c r="BR27" s="637"/>
      <c r="BY27" s="637"/>
      <c r="BZ27" s="637"/>
      <c r="CA27" s="637"/>
      <c r="CB27" s="637"/>
    </row>
    <row r="28" spans="1:81" s="1168" customFormat="1" ht="15.75" customHeight="1">
      <c r="A28" s="44"/>
      <c r="D28" s="670" t="s">
        <v>312</v>
      </c>
      <c r="E28" s="168"/>
      <c r="F28" s="173"/>
      <c r="G28" s="1070">
        <f t="shared" ref="G28:BR28" si="9">G688</f>
        <v>483.12672325417827</v>
      </c>
      <c r="H28" s="1070">
        <f>H688</f>
        <v>502.10365128666473</v>
      </c>
      <c r="I28" s="1070">
        <f>I688</f>
        <v>590.37144269066891</v>
      </c>
      <c r="J28" s="1070">
        <f t="shared" si="9"/>
        <v>506.79629351684946</v>
      </c>
      <c r="K28" s="1070">
        <f t="shared" si="9"/>
        <v>478.26775268678279</v>
      </c>
      <c r="L28" s="1070">
        <f t="shared" si="9"/>
        <v>495.36136653516218</v>
      </c>
      <c r="M28" s="1070">
        <f t="shared" si="9"/>
        <v>599.29542620285281</v>
      </c>
      <c r="N28" s="1070">
        <f t="shared" si="9"/>
        <v>545.00061879553095</v>
      </c>
      <c r="O28" s="1070">
        <f t="shared" si="9"/>
        <v>485.73806700741915</v>
      </c>
      <c r="P28" s="1070">
        <f t="shared" si="9"/>
        <v>609.57936650666579</v>
      </c>
      <c r="Q28" s="1070">
        <f t="shared" si="9"/>
        <v>513.22857259173088</v>
      </c>
      <c r="R28" s="1070">
        <f t="shared" si="9"/>
        <v>582.57997541435134</v>
      </c>
      <c r="S28" s="1070">
        <f t="shared" si="9"/>
        <v>496.40255721157342</v>
      </c>
      <c r="T28" s="1070">
        <f t="shared" si="9"/>
        <v>501.94369267425338</v>
      </c>
      <c r="U28" s="1070">
        <f t="shared" si="9"/>
        <v>526.12672564679315</v>
      </c>
      <c r="V28" s="1070">
        <f>V688</f>
        <v>548.73742082572983</v>
      </c>
      <c r="W28" s="1070">
        <f t="shared" si="9"/>
        <v>721.08656592467798</v>
      </c>
      <c r="X28" s="1070">
        <f t="shared" si="9"/>
        <v>509.43853070268165</v>
      </c>
      <c r="Y28" s="1070">
        <f t="shared" si="9"/>
        <v>515.92091625550165</v>
      </c>
      <c r="Z28" s="1070">
        <f t="shared" si="9"/>
        <v>548.824744632283</v>
      </c>
      <c r="AA28" s="1070">
        <f>AA688</f>
        <v>542.1931119569407</v>
      </c>
      <c r="AB28" s="1070">
        <f t="shared" si="9"/>
        <v>532.12032332906529</v>
      </c>
      <c r="AC28" s="1070">
        <f t="shared" si="9"/>
        <v>544.04516084007605</v>
      </c>
      <c r="AD28" s="1070">
        <f t="shared" si="9"/>
        <v>588.86758598419908</v>
      </c>
      <c r="AE28" s="1070">
        <f t="shared" si="9"/>
        <v>483.35566887323853</v>
      </c>
      <c r="AF28" s="1070">
        <f t="shared" si="9"/>
        <v>517.05980503171259</v>
      </c>
      <c r="AG28" s="1070">
        <f t="shared" si="9"/>
        <v>519.2674293195463</v>
      </c>
      <c r="AH28" s="1070">
        <f t="shared" si="9"/>
        <v>523.57484191105277</v>
      </c>
      <c r="AI28" s="1070">
        <f t="shared" si="9"/>
        <v>485.00465731155475</v>
      </c>
      <c r="AJ28" s="1070">
        <f t="shared" si="9"/>
        <v>490.11995257942931</v>
      </c>
      <c r="AK28" s="1070">
        <f t="shared" si="9"/>
        <v>485.29084070950341</v>
      </c>
      <c r="AL28" s="1070">
        <f t="shared" si="9"/>
        <v>614.68667317462507</v>
      </c>
      <c r="AM28" s="1070">
        <f t="shared" si="9"/>
        <v>599.0079280547676</v>
      </c>
      <c r="AN28" s="1070">
        <f t="shared" si="9"/>
        <v>640.89994347915808</v>
      </c>
      <c r="AO28" s="1070">
        <f t="shared" si="9"/>
        <v>553.54900593864215</v>
      </c>
      <c r="AP28" s="1070">
        <f>AP688</f>
        <v>495.5646986795341</v>
      </c>
      <c r="AQ28" s="1070">
        <f>AQ688</f>
        <v>529.63077600666395</v>
      </c>
      <c r="AR28" s="1070">
        <f t="shared" si="9"/>
        <v>486.9242518178371</v>
      </c>
      <c r="AS28" s="1070">
        <f t="shared" si="9"/>
        <v>528.92807283161551</v>
      </c>
      <c r="AT28" s="1070">
        <f>AT688</f>
        <v>527.28520527916476</v>
      </c>
      <c r="AU28" s="1070">
        <f t="shared" si="9"/>
        <v>497.93140140700962</v>
      </c>
      <c r="AV28" s="1070">
        <f t="shared" si="9"/>
        <v>499.24108213268352</v>
      </c>
      <c r="AW28" s="1070">
        <f t="shared" si="9"/>
        <v>486.99164879140267</v>
      </c>
      <c r="AX28" s="1070">
        <f t="shared" si="9"/>
        <v>486.80683379343992</v>
      </c>
      <c r="AY28" s="1070">
        <f t="shared" si="9"/>
        <v>494.38886928925967</v>
      </c>
      <c r="AZ28" s="1070">
        <f t="shared" si="9"/>
        <v>527.69062563746775</v>
      </c>
      <c r="BA28" s="1070">
        <f t="shared" si="9"/>
        <v>481.28763321600599</v>
      </c>
      <c r="BB28" s="1070">
        <f t="shared" si="9"/>
        <v>558.9003565771975</v>
      </c>
      <c r="BC28" s="1070">
        <f t="shared" si="9"/>
        <v>531.41074137179226</v>
      </c>
      <c r="BD28" s="1070">
        <f t="shared" si="9"/>
        <v>470.78598658454428</v>
      </c>
      <c r="BE28" s="1070">
        <f>BE688</f>
        <v>477.87651139414072</v>
      </c>
      <c r="BF28" s="1070">
        <f>BF688</f>
        <v>458.54984317253235</v>
      </c>
      <c r="BG28" s="1070">
        <f>BG688</f>
        <v>574.69735734197127</v>
      </c>
      <c r="BH28" s="1070">
        <f t="shared" si="9"/>
        <v>510.24537001800468</v>
      </c>
      <c r="BI28" s="1070">
        <f t="shared" si="9"/>
        <v>584.43467360703312</v>
      </c>
      <c r="BJ28" s="1070">
        <f t="shared" si="9"/>
        <v>503.20720062010935</v>
      </c>
      <c r="BK28" s="1070">
        <f t="shared" si="9"/>
        <v>724.40827588244247</v>
      </c>
      <c r="BL28" s="1070">
        <f t="shared" si="9"/>
        <v>519.562174845595</v>
      </c>
      <c r="BM28" s="1070">
        <f t="shared" si="9"/>
        <v>696.6416129882557</v>
      </c>
      <c r="BN28" s="1070">
        <f>BN688</f>
        <v>482.26401657703866</v>
      </c>
      <c r="BO28" s="1070">
        <f t="shared" si="9"/>
        <v>501.60433013631473</v>
      </c>
      <c r="BP28" s="1070">
        <f>BP688</f>
        <v>468.55585967898486</v>
      </c>
      <c r="BQ28" s="1070">
        <f>BQ688</f>
        <v>621.69600840834767</v>
      </c>
      <c r="BR28" s="1070">
        <f t="shared" si="9"/>
        <v>488.44903056442195</v>
      </c>
      <c r="BS28" s="1070">
        <f>BS688</f>
        <v>699.76298659935901</v>
      </c>
      <c r="BT28" s="1070">
        <f t="shared" ref="BT28:CA28" si="10">BT688</f>
        <v>619.97909235604834</v>
      </c>
      <c r="BU28" s="1070">
        <f t="shared" si="10"/>
        <v>661.34578609472828</v>
      </c>
      <c r="BV28" s="1070">
        <f>BV688</f>
        <v>629.72365619571246</v>
      </c>
      <c r="BW28" s="1070">
        <f>BW688</f>
        <v>751.95010059492722</v>
      </c>
      <c r="BX28" s="1070">
        <f>BX688</f>
        <v>734.91290651509826</v>
      </c>
      <c r="BY28" s="1070">
        <f t="shared" si="10"/>
        <v>517.13267863008593</v>
      </c>
      <c r="BZ28" s="1070">
        <f>BZ688</f>
        <v>501.17142838826692</v>
      </c>
      <c r="CA28" s="1070">
        <f t="shared" si="10"/>
        <v>514.92235519505653</v>
      </c>
      <c r="CB28" s="1223">
        <f>CB688</f>
        <v>520.0055040978616</v>
      </c>
      <c r="CC28" s="1070">
        <f>CC688</f>
        <v>609.90427924231756</v>
      </c>
    </row>
    <row r="29" spans="1:81" s="129" customFormat="1" ht="15" customHeight="1">
      <c r="A29" s="1472"/>
      <c r="B29" s="1145" t="s">
        <v>164</v>
      </c>
      <c r="C29" s="1145"/>
      <c r="D29" s="47"/>
      <c r="E29" s="47"/>
      <c r="F29" s="47"/>
      <c r="G29" s="1145"/>
      <c r="H29" s="1145"/>
      <c r="I29" s="1145"/>
      <c r="J29" s="1145"/>
      <c r="K29" s="1145"/>
      <c r="L29" s="1145"/>
      <c r="M29" s="1145"/>
      <c r="N29" s="1145"/>
      <c r="O29" s="1145"/>
      <c r="P29" s="1145"/>
      <c r="Q29" s="1145"/>
      <c r="R29" s="1145"/>
      <c r="S29" s="1145"/>
      <c r="T29" s="1145"/>
      <c r="U29" s="1145"/>
      <c r="V29" s="1145"/>
      <c r="W29" s="1145"/>
      <c r="X29" s="1145"/>
      <c r="Y29" s="1145"/>
      <c r="Z29" s="1145"/>
      <c r="AA29" s="1145"/>
      <c r="AB29" s="1145"/>
      <c r="AC29" s="1145"/>
      <c r="AD29" s="1145"/>
      <c r="AE29" s="1145"/>
      <c r="AF29" s="1145"/>
      <c r="AG29" s="1145"/>
      <c r="AH29" s="1145"/>
      <c r="AI29" s="1145"/>
      <c r="AJ29" s="1145"/>
      <c r="AK29" s="1145"/>
      <c r="AL29" s="1145"/>
      <c r="AM29" s="1145"/>
      <c r="AN29" s="1145"/>
      <c r="AO29" s="1145"/>
      <c r="AP29" s="1145"/>
      <c r="AQ29" s="1145"/>
      <c r="AR29" s="1145"/>
      <c r="AS29" s="1145"/>
      <c r="AT29" s="1145"/>
      <c r="AU29" s="1145"/>
      <c r="AV29" s="1145"/>
      <c r="AW29" s="1145"/>
      <c r="AX29" s="1145"/>
      <c r="AY29" s="1145"/>
      <c r="AZ29" s="1145"/>
      <c r="BA29" s="1145"/>
      <c r="BB29" s="1145"/>
      <c r="BC29" s="1145"/>
      <c r="BD29" s="1145"/>
      <c r="BE29" s="1145"/>
      <c r="BF29" s="1145"/>
      <c r="BG29" s="1145"/>
      <c r="BH29" s="1145"/>
      <c r="BI29" s="1145"/>
      <c r="BJ29" s="1145"/>
      <c r="BK29" s="1145"/>
      <c r="BL29" s="1145"/>
      <c r="BM29" s="1145"/>
      <c r="BN29" s="1145"/>
      <c r="BO29" s="1145"/>
      <c r="BP29" s="1145"/>
      <c r="BQ29" s="1145"/>
      <c r="BR29" s="1145"/>
      <c r="BS29" s="1145"/>
      <c r="BT29" s="1145"/>
      <c r="BU29" s="1145"/>
      <c r="BV29" s="1145"/>
      <c r="BW29" s="1145"/>
      <c r="BX29" s="1145"/>
      <c r="BY29" s="1145"/>
      <c r="BZ29" s="1145"/>
      <c r="CA29" s="1145"/>
      <c r="CB29" s="1145"/>
      <c r="CC29" s="1145"/>
    </row>
    <row r="30" spans="1:81" s="129" customFormat="1" ht="20.25">
      <c r="A30" s="16"/>
      <c r="B30" s="1145"/>
      <c r="C30" s="1145"/>
      <c r="D30" s="47"/>
      <c r="E30" s="47"/>
      <c r="F30" s="47"/>
      <c r="G30" s="1145"/>
      <c r="H30" s="1145"/>
      <c r="I30" s="1145"/>
      <c r="J30" s="1145"/>
      <c r="K30" s="1145"/>
      <c r="L30" s="1145"/>
      <c r="M30" s="1145"/>
      <c r="N30" s="1145"/>
      <c r="O30" s="1145"/>
      <c r="P30" s="1145"/>
      <c r="Q30" s="1145"/>
      <c r="R30" s="1145"/>
      <c r="S30" s="1145"/>
      <c r="T30" s="1145"/>
      <c r="U30" s="1145"/>
      <c r="V30" s="1145"/>
      <c r="W30" s="1145"/>
      <c r="X30" s="1145"/>
      <c r="Y30" s="1145"/>
      <c r="Z30" s="1145"/>
      <c r="AA30" s="1145"/>
      <c r="AB30" s="1145"/>
      <c r="AC30" s="1145"/>
      <c r="AD30" s="1145"/>
      <c r="AE30" s="1145"/>
      <c r="AF30" s="1145"/>
      <c r="AG30" s="1145"/>
      <c r="AH30" s="1145"/>
      <c r="AI30" s="1145"/>
      <c r="AJ30" s="1145"/>
      <c r="AK30" s="1145"/>
      <c r="AL30" s="1145"/>
      <c r="AM30" s="1145"/>
      <c r="AN30" s="1145"/>
      <c r="AO30" s="1145"/>
      <c r="AP30" s="1145"/>
      <c r="AQ30" s="1145"/>
      <c r="AR30" s="1145"/>
      <c r="AS30" s="1145"/>
      <c r="AT30" s="1145"/>
      <c r="AU30" s="1145"/>
      <c r="AV30" s="1145"/>
      <c r="AW30" s="1145"/>
      <c r="AX30" s="1145"/>
      <c r="AY30" s="1145"/>
      <c r="AZ30" s="1145"/>
      <c r="BA30" s="1145"/>
      <c r="BB30" s="1145"/>
      <c r="BC30" s="1145"/>
      <c r="BD30" s="1145"/>
      <c r="BE30" s="1145"/>
      <c r="BF30" s="1145"/>
      <c r="BG30" s="1145"/>
      <c r="BH30" s="1145"/>
      <c r="BI30" s="1145"/>
      <c r="BJ30" s="1145"/>
      <c r="BK30" s="1145"/>
      <c r="BL30" s="1145"/>
      <c r="BM30" s="1145"/>
      <c r="BN30" s="1145"/>
      <c r="BO30" s="1145"/>
      <c r="BP30" s="1145"/>
      <c r="BQ30" s="1145"/>
      <c r="BR30" s="1145"/>
      <c r="BS30" s="1145"/>
      <c r="BT30" s="1145"/>
      <c r="BU30" s="1145"/>
      <c r="BV30" s="1145"/>
      <c r="BW30" s="1145"/>
      <c r="BX30" s="1145"/>
      <c r="BY30" s="1145"/>
      <c r="BZ30" s="1145"/>
      <c r="CA30" s="1145"/>
      <c r="CB30" s="1145"/>
      <c r="CC30" s="1145"/>
    </row>
    <row r="31" spans="1:81" s="125" customFormat="1" ht="15" customHeight="1">
      <c r="A31" s="16"/>
      <c r="D31" s="166" t="s">
        <v>127</v>
      </c>
      <c r="E31" s="166"/>
      <c r="F31" s="163"/>
      <c r="G31" s="534" t="s">
        <v>675</v>
      </c>
      <c r="H31" s="1392" t="s">
        <v>48</v>
      </c>
      <c r="I31" s="1392" t="s">
        <v>48</v>
      </c>
      <c r="J31" s="1392" t="s">
        <v>48</v>
      </c>
      <c r="K31" s="1392" t="s">
        <v>676</v>
      </c>
      <c r="L31" s="1392" t="s">
        <v>248</v>
      </c>
      <c r="M31" s="1392" t="s">
        <v>49</v>
      </c>
      <c r="N31" s="1392" t="s">
        <v>49</v>
      </c>
      <c r="O31" s="1392" t="s">
        <v>118</v>
      </c>
      <c r="P31" s="1392" t="s">
        <v>51</v>
      </c>
      <c r="Q31" s="1392" t="s">
        <v>51</v>
      </c>
      <c r="R31" s="1392" t="s">
        <v>51</v>
      </c>
      <c r="S31" s="1392" t="s">
        <v>677</v>
      </c>
      <c r="T31" s="1392" t="s">
        <v>677</v>
      </c>
      <c r="U31" s="1392" t="s">
        <v>679</v>
      </c>
      <c r="V31" s="1392" t="s">
        <v>1203</v>
      </c>
      <c r="W31" s="1392" t="s">
        <v>113</v>
      </c>
      <c r="X31" s="1392" t="s">
        <v>113</v>
      </c>
      <c r="Y31" s="1392" t="s">
        <v>680</v>
      </c>
      <c r="Z31" s="1392" t="s">
        <v>680</v>
      </c>
      <c r="AA31" s="1392" t="s">
        <v>114</v>
      </c>
      <c r="AB31" s="1392" t="s">
        <v>114</v>
      </c>
      <c r="AC31" s="1392" t="s">
        <v>114</v>
      </c>
      <c r="AD31" s="1392" t="s">
        <v>114</v>
      </c>
      <c r="AE31" s="1392" t="s">
        <v>140</v>
      </c>
      <c r="AF31" s="1392" t="s">
        <v>115</v>
      </c>
      <c r="AG31" s="1392" t="s">
        <v>115</v>
      </c>
      <c r="AH31" s="1392" t="s">
        <v>714</v>
      </c>
      <c r="AI31" s="1392" t="s">
        <v>715</v>
      </c>
      <c r="AJ31" s="1392" t="s">
        <v>52</v>
      </c>
      <c r="AK31" s="1392" t="s">
        <v>52</v>
      </c>
      <c r="AL31" s="1392" t="s">
        <v>52</v>
      </c>
      <c r="AM31" s="1392" t="s">
        <v>52</v>
      </c>
      <c r="AN31" s="1392" t="s">
        <v>52</v>
      </c>
      <c r="AO31" s="1392" t="s">
        <v>52</v>
      </c>
      <c r="AP31" s="1392" t="s">
        <v>116</v>
      </c>
      <c r="AQ31" s="1392" t="s">
        <v>116</v>
      </c>
      <c r="AR31" s="1392" t="s">
        <v>116</v>
      </c>
      <c r="AS31" s="1392" t="s">
        <v>716</v>
      </c>
      <c r="AT31" s="1392" t="s">
        <v>716</v>
      </c>
      <c r="AU31" s="1392" t="s">
        <v>55</v>
      </c>
      <c r="AV31" s="1392" t="s">
        <v>55</v>
      </c>
      <c r="AW31" s="1392" t="s">
        <v>760</v>
      </c>
      <c r="AX31" s="1392" t="s">
        <v>760</v>
      </c>
      <c r="AY31" s="1392" t="s">
        <v>760</v>
      </c>
      <c r="AZ31" s="1392" t="s">
        <v>750</v>
      </c>
      <c r="BA31" s="1392" t="s">
        <v>750</v>
      </c>
      <c r="BB31" s="1392" t="s">
        <v>317</v>
      </c>
      <c r="BC31" s="1392" t="s">
        <v>317</v>
      </c>
      <c r="BD31" s="1392" t="s">
        <v>317</v>
      </c>
      <c r="BE31" s="1392" t="s">
        <v>317</v>
      </c>
      <c r="BF31" s="1392" t="s">
        <v>317</v>
      </c>
      <c r="BG31" s="1392" t="s">
        <v>317</v>
      </c>
      <c r="BH31" s="1392" t="s">
        <v>317</v>
      </c>
      <c r="BI31" s="1392" t="s">
        <v>317</v>
      </c>
      <c r="BJ31" s="1392" t="s">
        <v>317</v>
      </c>
      <c r="BK31" s="1392" t="s">
        <v>317</v>
      </c>
      <c r="BL31" s="1392" t="s">
        <v>317</v>
      </c>
      <c r="BM31" s="1392" t="s">
        <v>317</v>
      </c>
      <c r="BN31" s="1392" t="s">
        <v>317</v>
      </c>
      <c r="BO31" s="1392" t="s">
        <v>317</v>
      </c>
      <c r="BP31" s="1392" t="s">
        <v>317</v>
      </c>
      <c r="BQ31" s="1392" t="s">
        <v>317</v>
      </c>
      <c r="BR31" s="1392" t="s">
        <v>317</v>
      </c>
      <c r="BS31" s="1392" t="s">
        <v>117</v>
      </c>
      <c r="BT31" s="1392" t="s">
        <v>117</v>
      </c>
      <c r="BU31" s="880" t="s">
        <v>118</v>
      </c>
      <c r="BV31" s="1392" t="s">
        <v>118</v>
      </c>
      <c r="BW31" s="880" t="s">
        <v>118</v>
      </c>
      <c r="BX31" s="880" t="s">
        <v>118</v>
      </c>
      <c r="BY31" s="716" t="s">
        <v>678</v>
      </c>
      <c r="BZ31" s="1392" t="s">
        <v>715</v>
      </c>
      <c r="CA31" s="1392" t="s">
        <v>55</v>
      </c>
      <c r="CB31" s="716" t="s">
        <v>54</v>
      </c>
      <c r="CC31" s="1392" t="s">
        <v>117</v>
      </c>
    </row>
    <row r="32" spans="1:81" s="125" customFormat="1" ht="15" customHeight="1">
      <c r="A32" s="16"/>
      <c r="D32" s="166" t="s">
        <v>128</v>
      </c>
      <c r="E32" s="166"/>
      <c r="F32" s="163"/>
      <c r="G32" s="535" t="s">
        <v>681</v>
      </c>
      <c r="H32" s="1163" t="s">
        <v>37</v>
      </c>
      <c r="I32" s="1163" t="s">
        <v>247</v>
      </c>
      <c r="J32" s="1163" t="s">
        <v>682</v>
      </c>
      <c r="K32" s="1163" t="s">
        <v>683</v>
      </c>
      <c r="L32" s="1163" t="s">
        <v>387</v>
      </c>
      <c r="M32" s="1163" t="s">
        <v>38</v>
      </c>
      <c r="N32" s="1163" t="s">
        <v>103</v>
      </c>
      <c r="O32" s="1163" t="s">
        <v>287</v>
      </c>
      <c r="P32" s="1163" t="s">
        <v>39</v>
      </c>
      <c r="Q32" s="1163" t="s">
        <v>684</v>
      </c>
      <c r="R32" s="1163" t="s">
        <v>1520</v>
      </c>
      <c r="S32" s="1163" t="s">
        <v>685</v>
      </c>
      <c r="T32" s="1163" t="s">
        <v>686</v>
      </c>
      <c r="U32" s="1163" t="s">
        <v>687</v>
      </c>
      <c r="V32" s="1163" t="s">
        <v>1200</v>
      </c>
      <c r="W32" s="1163" t="s">
        <v>41</v>
      </c>
      <c r="X32" s="1163" t="s">
        <v>688</v>
      </c>
      <c r="Y32" s="1163" t="s">
        <v>1363</v>
      </c>
      <c r="Z32" s="1163" t="s">
        <v>690</v>
      </c>
      <c r="AA32" s="1163" t="s">
        <v>718</v>
      </c>
      <c r="AB32" s="1163" t="s">
        <v>717</v>
      </c>
      <c r="AC32" s="1163" t="s">
        <v>1521</v>
      </c>
      <c r="AD32" s="1163" t="s">
        <v>102</v>
      </c>
      <c r="AE32" s="1163" t="s">
        <v>1</v>
      </c>
      <c r="AF32" s="1163" t="s">
        <v>719</v>
      </c>
      <c r="AG32" s="1163" t="s">
        <v>105</v>
      </c>
      <c r="AH32" s="1163" t="s">
        <v>720</v>
      </c>
      <c r="AI32" s="1163" t="s">
        <v>722</v>
      </c>
      <c r="AJ32" s="1163" t="s">
        <v>57</v>
      </c>
      <c r="AK32" s="1163" t="s">
        <v>723</v>
      </c>
      <c r="AL32" s="1163" t="s">
        <v>101</v>
      </c>
      <c r="AM32" s="1163" t="s">
        <v>724</v>
      </c>
      <c r="AN32" s="1163" t="s">
        <v>100</v>
      </c>
      <c r="AO32" s="1163" t="s">
        <v>725</v>
      </c>
      <c r="AP32" s="1163" t="s">
        <v>0</v>
      </c>
      <c r="AQ32" s="1163" t="s">
        <v>1204</v>
      </c>
      <c r="AR32" s="1163" t="s">
        <v>731</v>
      </c>
      <c r="AS32" s="1163" t="s">
        <v>727</v>
      </c>
      <c r="AT32" s="1163" t="s">
        <v>726</v>
      </c>
      <c r="AU32" s="1163" t="s">
        <v>728</v>
      </c>
      <c r="AV32" s="1163" t="s">
        <v>729</v>
      </c>
      <c r="AW32" s="1163" t="s">
        <v>751</v>
      </c>
      <c r="AX32" s="1163" t="s">
        <v>763</v>
      </c>
      <c r="AY32" s="1163" t="s">
        <v>764</v>
      </c>
      <c r="AZ32" s="1163" t="s">
        <v>765</v>
      </c>
      <c r="BA32" s="1163" t="s">
        <v>752</v>
      </c>
      <c r="BB32" s="1163" t="s">
        <v>935</v>
      </c>
      <c r="BC32" s="1163" t="s">
        <v>753</v>
      </c>
      <c r="BD32" s="1163" t="s">
        <v>754</v>
      </c>
      <c r="BE32" s="1163" t="s">
        <v>1369</v>
      </c>
      <c r="BF32" s="1163" t="s">
        <v>1370</v>
      </c>
      <c r="BG32" s="1163" t="s">
        <v>1371</v>
      </c>
      <c r="BH32" s="1163" t="s">
        <v>766</v>
      </c>
      <c r="BI32" s="1163" t="s">
        <v>762</v>
      </c>
      <c r="BJ32" s="1163" t="s">
        <v>40</v>
      </c>
      <c r="BK32" s="1163" t="s">
        <v>56</v>
      </c>
      <c r="BL32" s="1163" t="s">
        <v>758</v>
      </c>
      <c r="BM32" s="1163" t="s">
        <v>2</v>
      </c>
      <c r="BN32" s="1163" t="s">
        <v>777</v>
      </c>
      <c r="BO32" s="1163" t="s">
        <v>104</v>
      </c>
      <c r="BP32" s="1163" t="s">
        <v>759</v>
      </c>
      <c r="BQ32" s="1163" t="s">
        <v>1319</v>
      </c>
      <c r="BR32" s="1163" t="s">
        <v>778</v>
      </c>
      <c r="BS32" s="1163" t="s">
        <v>107</v>
      </c>
      <c r="BT32" s="1163" t="s">
        <v>779</v>
      </c>
      <c r="BU32" s="101" t="s">
        <v>1351</v>
      </c>
      <c r="BV32" s="1163" t="s">
        <v>1522</v>
      </c>
      <c r="BW32" s="101" t="s">
        <v>1352</v>
      </c>
      <c r="BX32" s="101" t="s">
        <v>1353</v>
      </c>
      <c r="BY32" s="717" t="s">
        <v>797</v>
      </c>
      <c r="BZ32" s="1163" t="s">
        <v>721</v>
      </c>
      <c r="CA32" s="1163" t="s">
        <v>42</v>
      </c>
      <c r="CB32" s="717" t="s">
        <v>1357</v>
      </c>
      <c r="CC32" s="1163" t="s">
        <v>1201</v>
      </c>
    </row>
    <row r="33" spans="1:81" ht="15" customHeight="1">
      <c r="A33" s="16"/>
      <c r="B33" s="174"/>
      <c r="C33" s="1392" t="s">
        <v>43</v>
      </c>
      <c r="D33" s="1392"/>
      <c r="E33" s="1392"/>
      <c r="F33" s="174" t="s">
        <v>624</v>
      </c>
      <c r="G33" s="534"/>
      <c r="H33" s="1392"/>
      <c r="I33" s="1392"/>
      <c r="J33" s="1392"/>
      <c r="K33" s="1392"/>
      <c r="L33" s="1392"/>
      <c r="M33" s="1392"/>
      <c r="N33" s="1392"/>
      <c r="O33" s="1392"/>
      <c r="P33" s="1392"/>
      <c r="Q33" s="1392"/>
      <c r="R33" s="1392"/>
      <c r="S33" s="1392"/>
      <c r="T33" s="1392"/>
      <c r="U33" s="1392"/>
      <c r="V33" s="1163"/>
      <c r="W33" s="1392"/>
      <c r="X33" s="1392"/>
      <c r="Y33" s="1392"/>
      <c r="Z33" s="1392"/>
      <c r="AA33" s="1392"/>
      <c r="AB33" s="1392"/>
      <c r="AC33" s="1392"/>
      <c r="AD33" s="1392"/>
      <c r="AE33" s="1392"/>
      <c r="AF33" s="1392"/>
      <c r="AG33" s="1392"/>
      <c r="AH33" s="1392"/>
      <c r="AI33" s="1392"/>
      <c r="AJ33" s="1392"/>
      <c r="AK33" s="1392"/>
      <c r="AL33" s="1392"/>
      <c r="AM33" s="1392"/>
      <c r="AN33" s="1392"/>
      <c r="AO33" s="1392"/>
      <c r="AP33" s="1392"/>
      <c r="AQ33" s="1392"/>
      <c r="AR33" s="1392"/>
      <c r="AS33" s="1392"/>
      <c r="AT33" s="1392"/>
      <c r="AU33" s="1392"/>
      <c r="AV33" s="1392"/>
      <c r="AW33" s="1392"/>
      <c r="AX33" s="1392"/>
      <c r="AY33" s="1392"/>
      <c r="AZ33" s="1392"/>
      <c r="BA33" s="1392"/>
      <c r="BB33" s="1392"/>
      <c r="BC33" s="1392"/>
      <c r="BD33" s="1392"/>
      <c r="BE33" s="1392"/>
      <c r="BF33" s="1392"/>
      <c r="BG33" s="1392"/>
      <c r="BH33" s="1392"/>
      <c r="BI33" s="1392"/>
      <c r="BJ33" s="1392"/>
      <c r="BK33" s="1392"/>
      <c r="BL33" s="1392"/>
      <c r="BM33" s="1392"/>
      <c r="BN33" s="1392"/>
      <c r="BO33" s="1392"/>
      <c r="BP33" s="1392"/>
      <c r="BQ33" s="1392"/>
      <c r="BR33" s="1392"/>
      <c r="BS33" s="1392"/>
      <c r="BT33" s="1392"/>
      <c r="BU33" s="1076"/>
      <c r="BV33" s="1076"/>
      <c r="BW33" s="1076"/>
      <c r="BX33" s="1076"/>
      <c r="BY33" s="1392"/>
      <c r="BZ33" s="1392"/>
      <c r="CA33" s="1392"/>
      <c r="CB33" s="1392"/>
      <c r="CC33" s="1392"/>
    </row>
    <row r="34" spans="1:81" s="125" customFormat="1" ht="15" customHeight="1">
      <c r="A34" s="16"/>
      <c r="B34" s="175"/>
      <c r="C34" s="1392" t="s">
        <v>44</v>
      </c>
      <c r="D34" s="1392"/>
      <c r="E34" s="1392"/>
      <c r="F34" s="174"/>
      <c r="G34" s="534"/>
      <c r="H34" s="1392"/>
      <c r="I34" s="1392"/>
      <c r="J34" s="1392"/>
      <c r="K34" s="1392"/>
      <c r="L34" s="1392"/>
      <c r="M34" s="1392"/>
      <c r="N34" s="1392"/>
      <c r="O34" s="1392"/>
      <c r="P34" s="1392"/>
      <c r="Q34" s="1392"/>
      <c r="R34" s="1392"/>
      <c r="S34" s="1392"/>
      <c r="T34" s="1392"/>
      <c r="U34" s="1392"/>
      <c r="V34" s="1392"/>
      <c r="W34" s="1392"/>
      <c r="X34" s="1392"/>
      <c r="Y34" s="1392"/>
      <c r="Z34" s="1392"/>
      <c r="AA34" s="1392"/>
      <c r="AB34" s="1392"/>
      <c r="AC34" s="1392"/>
      <c r="AD34" s="1392"/>
      <c r="AE34" s="1392"/>
      <c r="AF34" s="1392"/>
      <c r="AG34" s="1392"/>
      <c r="AH34" s="1392"/>
      <c r="AI34" s="1392"/>
      <c r="AJ34" s="1392"/>
      <c r="AK34" s="1392"/>
      <c r="AL34" s="1392"/>
      <c r="AM34" s="1392"/>
      <c r="AN34" s="1392"/>
      <c r="AO34" s="1392"/>
      <c r="AP34" s="1392"/>
      <c r="AQ34" s="1392"/>
      <c r="AR34" s="1392"/>
      <c r="AS34" s="1392"/>
      <c r="AT34" s="1392"/>
      <c r="AU34" s="1392"/>
      <c r="AV34" s="1392"/>
      <c r="AW34" s="1392"/>
      <c r="AX34" s="1392"/>
      <c r="AY34" s="1392"/>
      <c r="AZ34" s="1392"/>
      <c r="BA34" s="1392"/>
      <c r="BB34" s="1392"/>
      <c r="BC34" s="1392"/>
      <c r="BD34" s="1392"/>
      <c r="BE34" s="1392"/>
      <c r="BF34" s="1392"/>
      <c r="BG34" s="1392"/>
      <c r="BH34" s="1392"/>
      <c r="BI34" s="1392"/>
      <c r="BJ34" s="1392"/>
      <c r="BK34" s="1392"/>
      <c r="BL34" s="1392"/>
      <c r="BM34" s="1392"/>
      <c r="BN34" s="1392"/>
      <c r="BO34" s="1392"/>
      <c r="BP34" s="1392"/>
      <c r="BQ34" s="1392"/>
      <c r="BR34" s="1392"/>
      <c r="BS34" s="1392"/>
      <c r="BT34" s="1392"/>
      <c r="BU34" s="1076"/>
      <c r="BV34" s="1076"/>
      <c r="BW34" s="1076"/>
      <c r="BX34" s="1076"/>
      <c r="BY34" s="1392"/>
      <c r="BZ34" s="1392"/>
      <c r="CA34" s="1392"/>
      <c r="CB34" s="1392"/>
      <c r="CC34" s="1392"/>
    </row>
    <row r="35" spans="1:81" s="128" customFormat="1" ht="15" customHeight="1">
      <c r="A35" s="16"/>
      <c r="B35" s="175"/>
      <c r="C35" s="1392"/>
      <c r="D35" s="1392" t="s">
        <v>320</v>
      </c>
      <c r="E35" s="1392" t="s">
        <v>45</v>
      </c>
      <c r="F35" s="174"/>
      <c r="G35" s="1324">
        <v>1</v>
      </c>
      <c r="H35" s="1325">
        <v>0</v>
      </c>
      <c r="I35" s="1325">
        <v>1</v>
      </c>
      <c r="J35" s="1325">
        <v>1</v>
      </c>
      <c r="K35" s="1324">
        <v>0</v>
      </c>
      <c r="L35" s="1325">
        <v>1</v>
      </c>
      <c r="M35" s="1325">
        <v>0</v>
      </c>
      <c r="N35" s="1325">
        <v>0</v>
      </c>
      <c r="O35" s="1325">
        <v>0</v>
      </c>
      <c r="P35" s="1325">
        <v>1</v>
      </c>
      <c r="Q35" s="1324">
        <v>0</v>
      </c>
      <c r="R35" s="1324">
        <v>1</v>
      </c>
      <c r="S35" s="1324">
        <v>1</v>
      </c>
      <c r="T35" s="1324">
        <v>1</v>
      </c>
      <c r="U35" s="1324">
        <v>1</v>
      </c>
      <c r="V35" s="1392">
        <v>0</v>
      </c>
      <c r="W35" s="1325">
        <v>1</v>
      </c>
      <c r="X35" s="1324">
        <v>1</v>
      </c>
      <c r="Y35" s="1324">
        <v>1</v>
      </c>
      <c r="Z35" s="1324">
        <v>1</v>
      </c>
      <c r="AA35" s="1324">
        <v>1</v>
      </c>
      <c r="AB35" s="1324">
        <v>1</v>
      </c>
      <c r="AC35" s="1324">
        <v>1</v>
      </c>
      <c r="AD35" s="1325">
        <v>0</v>
      </c>
      <c r="AE35" s="1325">
        <v>0</v>
      </c>
      <c r="AF35" s="1324">
        <v>1</v>
      </c>
      <c r="AG35" s="1325">
        <v>0</v>
      </c>
      <c r="AH35" s="1324">
        <v>1</v>
      </c>
      <c r="AI35" s="1324">
        <v>1</v>
      </c>
      <c r="AJ35" s="1325">
        <v>0</v>
      </c>
      <c r="AK35" s="1324">
        <v>0</v>
      </c>
      <c r="AL35" s="1325">
        <v>0</v>
      </c>
      <c r="AM35" s="1324">
        <v>1</v>
      </c>
      <c r="AN35" s="1325">
        <v>0</v>
      </c>
      <c r="AO35" s="1324">
        <v>1</v>
      </c>
      <c r="AP35" s="1325">
        <v>0</v>
      </c>
      <c r="AQ35" s="1326">
        <v>1</v>
      </c>
      <c r="AR35" s="1324">
        <v>0</v>
      </c>
      <c r="AS35" s="1324">
        <v>1</v>
      </c>
      <c r="AT35" s="1324">
        <v>1</v>
      </c>
      <c r="AU35" s="1325">
        <v>1</v>
      </c>
      <c r="AV35" s="1324">
        <v>1</v>
      </c>
      <c r="AW35" s="1324">
        <v>1</v>
      </c>
      <c r="AX35" s="1324">
        <v>0</v>
      </c>
      <c r="AY35" s="1324">
        <v>1</v>
      </c>
      <c r="AZ35" s="1324">
        <v>0</v>
      </c>
      <c r="BA35" s="1324">
        <v>0</v>
      </c>
      <c r="BB35" s="1325">
        <v>0</v>
      </c>
      <c r="BC35" s="1324">
        <v>1</v>
      </c>
      <c r="BD35" s="1324">
        <v>1</v>
      </c>
      <c r="BE35" s="1324">
        <v>1</v>
      </c>
      <c r="BF35" s="1324">
        <v>1</v>
      </c>
      <c r="BG35" s="1324">
        <v>1</v>
      </c>
      <c r="BH35" s="1324">
        <v>1</v>
      </c>
      <c r="BI35" s="1324">
        <v>1</v>
      </c>
      <c r="BJ35" s="1325">
        <v>0</v>
      </c>
      <c r="BK35" s="1325">
        <v>1</v>
      </c>
      <c r="BL35" s="1324">
        <v>1</v>
      </c>
      <c r="BM35" s="1325">
        <v>1</v>
      </c>
      <c r="BN35" s="1324">
        <v>1</v>
      </c>
      <c r="BO35" s="1325">
        <v>0</v>
      </c>
      <c r="BP35" s="1324">
        <v>1</v>
      </c>
      <c r="BQ35" s="1325">
        <v>1</v>
      </c>
      <c r="BR35" s="1324">
        <v>1</v>
      </c>
      <c r="BS35" s="1392">
        <v>1</v>
      </c>
      <c r="BT35" s="1324">
        <v>1</v>
      </c>
      <c r="BU35" s="1528" t="s">
        <v>673</v>
      </c>
      <c r="BV35" s="1528" t="s">
        <v>673</v>
      </c>
      <c r="BW35" s="1528" t="s">
        <v>673</v>
      </c>
      <c r="BX35" s="1528" t="s">
        <v>673</v>
      </c>
      <c r="BY35" s="1525" t="s">
        <v>1219</v>
      </c>
      <c r="BZ35" s="1392">
        <v>1</v>
      </c>
      <c r="CA35" s="1392">
        <v>1</v>
      </c>
      <c r="CB35" s="1525" t="s">
        <v>1218</v>
      </c>
      <c r="CC35" s="1528" t="s">
        <v>1217</v>
      </c>
    </row>
    <row r="36" spans="1:81" ht="15" customHeight="1">
      <c r="A36" s="16"/>
      <c r="B36" s="175"/>
      <c r="C36" s="1392"/>
      <c r="D36" s="1392" t="s">
        <v>321</v>
      </c>
      <c r="E36" s="1392" t="s">
        <v>45</v>
      </c>
      <c r="F36" s="174"/>
      <c r="G36" s="1324">
        <v>0</v>
      </c>
      <c r="H36" s="1325">
        <v>1</v>
      </c>
      <c r="I36" s="1325">
        <v>1</v>
      </c>
      <c r="J36" s="1325">
        <v>1</v>
      </c>
      <c r="K36" s="1324">
        <v>0</v>
      </c>
      <c r="L36" s="1325">
        <v>1</v>
      </c>
      <c r="M36" s="1325">
        <v>1</v>
      </c>
      <c r="N36" s="1325">
        <v>1</v>
      </c>
      <c r="O36" s="1325">
        <v>0</v>
      </c>
      <c r="P36" s="1325">
        <v>1</v>
      </c>
      <c r="Q36" s="1324">
        <v>1</v>
      </c>
      <c r="R36" s="1324">
        <v>0</v>
      </c>
      <c r="S36" s="1324">
        <v>0</v>
      </c>
      <c r="T36" s="1324">
        <v>1</v>
      </c>
      <c r="U36" s="1324">
        <v>0</v>
      </c>
      <c r="V36" s="1392">
        <v>1</v>
      </c>
      <c r="W36" s="1325">
        <v>0</v>
      </c>
      <c r="X36" s="1324">
        <v>1</v>
      </c>
      <c r="Y36" s="1324">
        <v>0</v>
      </c>
      <c r="Z36" s="1324">
        <v>0</v>
      </c>
      <c r="AA36" s="1324">
        <v>1</v>
      </c>
      <c r="AB36" s="1324">
        <v>1</v>
      </c>
      <c r="AC36" s="1324">
        <v>0</v>
      </c>
      <c r="AD36" s="1325">
        <v>1</v>
      </c>
      <c r="AE36" s="1325">
        <v>0</v>
      </c>
      <c r="AF36" s="1324">
        <v>0</v>
      </c>
      <c r="AG36" s="1325">
        <v>0</v>
      </c>
      <c r="AH36" s="1324">
        <v>0</v>
      </c>
      <c r="AI36" s="1324">
        <v>0</v>
      </c>
      <c r="AJ36" s="1325">
        <v>0</v>
      </c>
      <c r="AK36" s="1324">
        <v>1</v>
      </c>
      <c r="AL36" s="1325">
        <v>0</v>
      </c>
      <c r="AM36" s="1324">
        <v>0</v>
      </c>
      <c r="AN36" s="1325">
        <v>1</v>
      </c>
      <c r="AO36" s="1324">
        <v>0</v>
      </c>
      <c r="AP36" s="1325">
        <v>1</v>
      </c>
      <c r="AQ36" s="1326">
        <v>1</v>
      </c>
      <c r="AR36" s="1324">
        <v>1</v>
      </c>
      <c r="AS36" s="1324">
        <v>0</v>
      </c>
      <c r="AT36" s="1324">
        <v>1</v>
      </c>
      <c r="AU36" s="1325">
        <v>0</v>
      </c>
      <c r="AV36" s="1324">
        <v>1</v>
      </c>
      <c r="AW36" s="1324">
        <v>1</v>
      </c>
      <c r="AX36" s="1324">
        <v>0</v>
      </c>
      <c r="AY36" s="1324">
        <v>0</v>
      </c>
      <c r="AZ36" s="1324">
        <v>1</v>
      </c>
      <c r="BA36" s="1324">
        <v>0</v>
      </c>
      <c r="BB36" s="1325">
        <v>0</v>
      </c>
      <c r="BC36" s="1324">
        <v>0</v>
      </c>
      <c r="BD36" s="1324">
        <v>0</v>
      </c>
      <c r="BE36" s="1324">
        <v>0</v>
      </c>
      <c r="BF36" s="1324">
        <v>0</v>
      </c>
      <c r="BG36" s="1324">
        <v>0</v>
      </c>
      <c r="BH36" s="1324">
        <v>1</v>
      </c>
      <c r="BI36" s="1324">
        <v>1</v>
      </c>
      <c r="BJ36" s="1325">
        <v>0</v>
      </c>
      <c r="BK36" s="1325">
        <v>1</v>
      </c>
      <c r="BL36" s="1324">
        <v>1</v>
      </c>
      <c r="BM36" s="1325">
        <v>1</v>
      </c>
      <c r="BN36" s="1324">
        <v>0</v>
      </c>
      <c r="BO36" s="1325">
        <v>0</v>
      </c>
      <c r="BP36" s="1324">
        <v>1</v>
      </c>
      <c r="BQ36" s="1325">
        <v>0</v>
      </c>
      <c r="BR36" s="1324">
        <v>1</v>
      </c>
      <c r="BS36" s="1392">
        <v>0</v>
      </c>
      <c r="BT36" s="1324">
        <v>0</v>
      </c>
      <c r="BU36" s="1528"/>
      <c r="BV36" s="1528"/>
      <c r="BW36" s="1528"/>
      <c r="BX36" s="1528"/>
      <c r="BY36" s="1525"/>
      <c r="BZ36" s="1392">
        <v>1</v>
      </c>
      <c r="CA36" s="1392">
        <v>0</v>
      </c>
      <c r="CB36" s="1525"/>
      <c r="CC36" s="1528"/>
    </row>
    <row r="37" spans="1:81" s="125" customFormat="1" ht="15" customHeight="1">
      <c r="A37" s="16"/>
      <c r="B37" s="175"/>
      <c r="C37" s="1392"/>
      <c r="D37" s="1392" t="s">
        <v>322</v>
      </c>
      <c r="E37" s="1392" t="s">
        <v>45</v>
      </c>
      <c r="F37" s="174"/>
      <c r="G37" s="1324">
        <v>1</v>
      </c>
      <c r="H37" s="1325">
        <v>1</v>
      </c>
      <c r="I37" s="1325">
        <v>0</v>
      </c>
      <c r="J37" s="1325">
        <v>0</v>
      </c>
      <c r="K37" s="1324">
        <v>0</v>
      </c>
      <c r="L37" s="1325">
        <v>0</v>
      </c>
      <c r="M37" s="1325">
        <v>0</v>
      </c>
      <c r="N37" s="1325">
        <v>1</v>
      </c>
      <c r="O37" s="1325">
        <v>1</v>
      </c>
      <c r="P37" s="1325">
        <v>1</v>
      </c>
      <c r="Q37" s="1324">
        <v>0</v>
      </c>
      <c r="R37" s="1324">
        <v>0</v>
      </c>
      <c r="S37" s="1324">
        <v>0</v>
      </c>
      <c r="T37" s="1324">
        <v>1</v>
      </c>
      <c r="U37" s="1324">
        <v>0</v>
      </c>
      <c r="V37" s="1392">
        <v>0</v>
      </c>
      <c r="W37" s="1325">
        <v>0</v>
      </c>
      <c r="X37" s="1324">
        <v>0</v>
      </c>
      <c r="Y37" s="1324">
        <v>0</v>
      </c>
      <c r="Z37" s="1324">
        <v>1</v>
      </c>
      <c r="AA37" s="1324">
        <v>0</v>
      </c>
      <c r="AB37" s="1324">
        <v>0</v>
      </c>
      <c r="AC37" s="1324">
        <v>0</v>
      </c>
      <c r="AD37" s="1325">
        <v>0</v>
      </c>
      <c r="AE37" s="1325">
        <v>1</v>
      </c>
      <c r="AF37" s="1324">
        <v>0</v>
      </c>
      <c r="AG37" s="1325">
        <v>0</v>
      </c>
      <c r="AH37" s="1324">
        <v>0</v>
      </c>
      <c r="AI37" s="1324">
        <v>0</v>
      </c>
      <c r="AJ37" s="1325">
        <v>1</v>
      </c>
      <c r="AK37" s="1324">
        <v>0</v>
      </c>
      <c r="AL37" s="1325">
        <v>0</v>
      </c>
      <c r="AM37" s="1324">
        <v>0</v>
      </c>
      <c r="AN37" s="1325">
        <v>0</v>
      </c>
      <c r="AO37" s="1324">
        <v>0</v>
      </c>
      <c r="AP37" s="1325">
        <v>1</v>
      </c>
      <c r="AQ37" s="1326">
        <v>1</v>
      </c>
      <c r="AR37" s="1324">
        <v>1</v>
      </c>
      <c r="AS37" s="1324">
        <v>1</v>
      </c>
      <c r="AT37" s="1324">
        <v>1</v>
      </c>
      <c r="AU37" s="1325">
        <v>0</v>
      </c>
      <c r="AV37" s="1324">
        <v>0</v>
      </c>
      <c r="AW37" s="1324">
        <v>0</v>
      </c>
      <c r="AX37" s="1324">
        <v>0</v>
      </c>
      <c r="AY37" s="1324">
        <v>0</v>
      </c>
      <c r="AZ37" s="1324">
        <v>0</v>
      </c>
      <c r="BA37" s="1324">
        <v>1</v>
      </c>
      <c r="BB37" s="1325">
        <v>1</v>
      </c>
      <c r="BC37" s="1324">
        <v>0</v>
      </c>
      <c r="BD37" s="1324">
        <v>0</v>
      </c>
      <c r="BE37" s="1324">
        <v>0</v>
      </c>
      <c r="BF37" s="1324">
        <v>0</v>
      </c>
      <c r="BG37" s="1324">
        <v>0</v>
      </c>
      <c r="BH37" s="1324">
        <v>0</v>
      </c>
      <c r="BI37" s="1324">
        <v>0</v>
      </c>
      <c r="BJ37" s="1325">
        <v>0</v>
      </c>
      <c r="BK37" s="1325">
        <v>0</v>
      </c>
      <c r="BL37" s="1324">
        <v>1</v>
      </c>
      <c r="BM37" s="1325">
        <v>0</v>
      </c>
      <c r="BN37" s="1324">
        <v>0</v>
      </c>
      <c r="BO37" s="1325">
        <v>0</v>
      </c>
      <c r="BP37" s="1324">
        <v>0</v>
      </c>
      <c r="BQ37" s="1325">
        <v>0</v>
      </c>
      <c r="BR37" s="1324">
        <v>1</v>
      </c>
      <c r="BS37" s="1392">
        <v>0</v>
      </c>
      <c r="BT37" s="1324">
        <v>0</v>
      </c>
      <c r="BU37" s="1528"/>
      <c r="BV37" s="1528"/>
      <c r="BW37" s="1528"/>
      <c r="BX37" s="1528"/>
      <c r="BY37" s="1525"/>
      <c r="BZ37" s="1392">
        <v>0</v>
      </c>
      <c r="CA37" s="1392">
        <v>1</v>
      </c>
      <c r="CB37" s="1525"/>
      <c r="CC37" s="1528"/>
    </row>
    <row r="38" spans="1:81" s="128" customFormat="1" ht="15" customHeight="1">
      <c r="A38" s="16"/>
      <c r="B38" s="175"/>
      <c r="C38" s="1392"/>
      <c r="D38" s="1392" t="s">
        <v>323</v>
      </c>
      <c r="E38" s="1392" t="s">
        <v>45</v>
      </c>
      <c r="F38" s="174"/>
      <c r="G38" s="1324">
        <v>0</v>
      </c>
      <c r="H38" s="1325">
        <v>0</v>
      </c>
      <c r="I38" s="1325">
        <v>0</v>
      </c>
      <c r="J38" s="1325">
        <v>0</v>
      </c>
      <c r="K38" s="1324">
        <v>0</v>
      </c>
      <c r="L38" s="1325">
        <v>0</v>
      </c>
      <c r="M38" s="1325">
        <v>0</v>
      </c>
      <c r="N38" s="1325">
        <v>0</v>
      </c>
      <c r="O38" s="1325">
        <v>0</v>
      </c>
      <c r="P38" s="1325">
        <v>0</v>
      </c>
      <c r="Q38" s="1324">
        <v>0</v>
      </c>
      <c r="R38" s="1324">
        <v>1</v>
      </c>
      <c r="S38" s="1324">
        <v>0</v>
      </c>
      <c r="T38" s="1324">
        <v>0</v>
      </c>
      <c r="U38" s="1324">
        <v>1</v>
      </c>
      <c r="V38" s="1392">
        <v>1</v>
      </c>
      <c r="W38" s="1325">
        <v>0</v>
      </c>
      <c r="X38" s="1324">
        <v>0</v>
      </c>
      <c r="Y38" s="1324">
        <v>0</v>
      </c>
      <c r="Z38" s="1324">
        <v>0</v>
      </c>
      <c r="AA38" s="1324">
        <v>0</v>
      </c>
      <c r="AB38" s="1324">
        <v>0</v>
      </c>
      <c r="AC38" s="1324">
        <v>0</v>
      </c>
      <c r="AD38" s="1325">
        <v>0</v>
      </c>
      <c r="AE38" s="1325">
        <v>0</v>
      </c>
      <c r="AF38" s="1324">
        <v>0</v>
      </c>
      <c r="AG38" s="1325">
        <v>1</v>
      </c>
      <c r="AH38" s="1324">
        <v>0</v>
      </c>
      <c r="AI38" s="1324">
        <v>0</v>
      </c>
      <c r="AJ38" s="1325">
        <v>1</v>
      </c>
      <c r="AK38" s="1324">
        <v>0</v>
      </c>
      <c r="AL38" s="1325">
        <v>0</v>
      </c>
      <c r="AM38" s="1324">
        <v>0</v>
      </c>
      <c r="AN38" s="1325">
        <v>0</v>
      </c>
      <c r="AO38" s="1324">
        <v>0</v>
      </c>
      <c r="AP38" s="1325">
        <v>0</v>
      </c>
      <c r="AQ38" s="1326">
        <v>0</v>
      </c>
      <c r="AR38" s="1324">
        <v>0</v>
      </c>
      <c r="AS38" s="1324">
        <v>0</v>
      </c>
      <c r="AT38" s="1324">
        <v>0</v>
      </c>
      <c r="AU38" s="1325">
        <v>1</v>
      </c>
      <c r="AV38" s="1324">
        <v>1</v>
      </c>
      <c r="AW38" s="1324">
        <v>0</v>
      </c>
      <c r="AX38" s="1324">
        <v>0</v>
      </c>
      <c r="AY38" s="1324">
        <v>0</v>
      </c>
      <c r="AZ38" s="1324">
        <v>0</v>
      </c>
      <c r="BA38" s="1324">
        <v>0</v>
      </c>
      <c r="BB38" s="1325">
        <v>1</v>
      </c>
      <c r="BC38" s="1324">
        <v>0</v>
      </c>
      <c r="BD38" s="1324">
        <v>0</v>
      </c>
      <c r="BE38" s="1324">
        <v>0</v>
      </c>
      <c r="BF38" s="1324">
        <v>0</v>
      </c>
      <c r="BG38" s="1324">
        <v>0</v>
      </c>
      <c r="BH38" s="1324">
        <v>1</v>
      </c>
      <c r="BI38" s="1324">
        <v>0</v>
      </c>
      <c r="BJ38" s="1325">
        <v>1</v>
      </c>
      <c r="BK38" s="1325">
        <v>0</v>
      </c>
      <c r="BL38" s="1324">
        <v>0</v>
      </c>
      <c r="BM38" s="1325">
        <v>0</v>
      </c>
      <c r="BN38" s="1324">
        <v>0</v>
      </c>
      <c r="BO38" s="1325">
        <v>1</v>
      </c>
      <c r="BP38" s="1324">
        <v>0</v>
      </c>
      <c r="BQ38" s="1325">
        <v>1</v>
      </c>
      <c r="BR38" s="1324">
        <v>1</v>
      </c>
      <c r="BS38" s="1392">
        <v>0</v>
      </c>
      <c r="BT38" s="1324">
        <v>0</v>
      </c>
      <c r="BU38" s="1528"/>
      <c r="BV38" s="1528"/>
      <c r="BW38" s="1528"/>
      <c r="BX38" s="1528"/>
      <c r="BY38" s="1525"/>
      <c r="BZ38" s="1392">
        <v>0</v>
      </c>
      <c r="CA38" s="1392">
        <v>0</v>
      </c>
      <c r="CB38" s="1525"/>
      <c r="CC38" s="1528"/>
    </row>
    <row r="39" spans="1:81" ht="15" customHeight="1">
      <c r="A39" s="16"/>
      <c r="B39" s="175"/>
      <c r="C39" s="1392"/>
      <c r="D39" s="1392" t="s">
        <v>324</v>
      </c>
      <c r="E39" s="1392" t="s">
        <v>45</v>
      </c>
      <c r="F39" s="174"/>
      <c r="G39" s="1324">
        <v>0</v>
      </c>
      <c r="H39" s="1325">
        <v>1</v>
      </c>
      <c r="I39" s="1325">
        <v>0</v>
      </c>
      <c r="J39" s="1325">
        <v>0</v>
      </c>
      <c r="K39" s="1324">
        <v>1</v>
      </c>
      <c r="L39" s="1325">
        <v>0</v>
      </c>
      <c r="M39" s="1325">
        <v>1</v>
      </c>
      <c r="N39" s="1325">
        <v>1</v>
      </c>
      <c r="O39" s="1325">
        <v>0</v>
      </c>
      <c r="P39" s="1325">
        <v>0</v>
      </c>
      <c r="Q39" s="1324">
        <v>1</v>
      </c>
      <c r="R39" s="1324">
        <v>0</v>
      </c>
      <c r="S39" s="1324">
        <v>0</v>
      </c>
      <c r="T39" s="1324">
        <v>0</v>
      </c>
      <c r="U39" s="1324">
        <v>0</v>
      </c>
      <c r="V39" s="1392">
        <v>1</v>
      </c>
      <c r="W39" s="1325">
        <v>0</v>
      </c>
      <c r="X39" s="1324">
        <v>0</v>
      </c>
      <c r="Y39" s="1324">
        <v>0</v>
      </c>
      <c r="Z39" s="1324">
        <v>0</v>
      </c>
      <c r="AA39" s="1324">
        <v>0</v>
      </c>
      <c r="AB39" s="1324">
        <v>0</v>
      </c>
      <c r="AC39" s="1324">
        <v>0</v>
      </c>
      <c r="AD39" s="1325">
        <v>0</v>
      </c>
      <c r="AE39" s="1325">
        <v>0</v>
      </c>
      <c r="AF39" s="1324">
        <v>0</v>
      </c>
      <c r="AG39" s="1325">
        <v>0</v>
      </c>
      <c r="AH39" s="1324">
        <v>0</v>
      </c>
      <c r="AI39" s="1324">
        <v>0</v>
      </c>
      <c r="AJ39" s="1325">
        <v>0</v>
      </c>
      <c r="AK39" s="1324">
        <v>1</v>
      </c>
      <c r="AL39" s="1325">
        <v>0</v>
      </c>
      <c r="AM39" s="1324">
        <v>0</v>
      </c>
      <c r="AN39" s="1325">
        <v>1</v>
      </c>
      <c r="AO39" s="1324">
        <v>0</v>
      </c>
      <c r="AP39" s="1325">
        <v>0</v>
      </c>
      <c r="AQ39" s="1326">
        <v>0</v>
      </c>
      <c r="AR39" s="1324">
        <v>0</v>
      </c>
      <c r="AS39" s="1324">
        <v>0</v>
      </c>
      <c r="AT39" s="1324">
        <v>0</v>
      </c>
      <c r="AU39" s="1325">
        <v>0</v>
      </c>
      <c r="AV39" s="1324">
        <v>0</v>
      </c>
      <c r="AW39" s="1324">
        <v>0</v>
      </c>
      <c r="AX39" s="1324">
        <v>1</v>
      </c>
      <c r="AY39" s="1324">
        <v>0</v>
      </c>
      <c r="AZ39" s="1324">
        <v>1</v>
      </c>
      <c r="BA39" s="1324">
        <v>0</v>
      </c>
      <c r="BB39" s="1325">
        <v>1</v>
      </c>
      <c r="BC39" s="1324">
        <v>0</v>
      </c>
      <c r="BD39" s="1324">
        <v>0</v>
      </c>
      <c r="BE39" s="1324">
        <v>0</v>
      </c>
      <c r="BF39" s="1324">
        <v>0</v>
      </c>
      <c r="BG39" s="1324">
        <v>0</v>
      </c>
      <c r="BH39" s="1324">
        <v>0</v>
      </c>
      <c r="BI39" s="1324">
        <v>0</v>
      </c>
      <c r="BJ39" s="1325">
        <v>0</v>
      </c>
      <c r="BK39" s="1325">
        <v>0</v>
      </c>
      <c r="BL39" s="1324">
        <v>0</v>
      </c>
      <c r="BM39" s="1325">
        <v>0</v>
      </c>
      <c r="BN39" s="1324">
        <v>0</v>
      </c>
      <c r="BO39" s="1325">
        <v>0</v>
      </c>
      <c r="BP39" s="1324">
        <v>0</v>
      </c>
      <c r="BQ39" s="1325">
        <v>0</v>
      </c>
      <c r="BR39" s="1324">
        <v>0</v>
      </c>
      <c r="BS39" s="1392">
        <v>0</v>
      </c>
      <c r="BT39" s="1324">
        <v>0</v>
      </c>
      <c r="BU39" s="1058"/>
      <c r="BV39" s="123"/>
      <c r="BW39" s="123"/>
      <c r="BX39" s="123"/>
      <c r="BY39" s="1525"/>
      <c r="BZ39" s="1392">
        <v>0</v>
      </c>
      <c r="CA39" s="1392">
        <v>0</v>
      </c>
      <c r="CB39" s="1525"/>
      <c r="CC39" s="1528"/>
    </row>
    <row r="40" spans="1:81" s="125" customFormat="1" ht="15" customHeight="1">
      <c r="A40" s="16"/>
      <c r="B40" s="175"/>
      <c r="C40" s="1392"/>
      <c r="D40" s="1392" t="s">
        <v>325</v>
      </c>
      <c r="E40" s="1392" t="s">
        <v>45</v>
      </c>
      <c r="F40" s="174"/>
      <c r="G40" s="1324">
        <v>0</v>
      </c>
      <c r="H40" s="1325">
        <v>0</v>
      </c>
      <c r="I40" s="1325">
        <v>0</v>
      </c>
      <c r="J40" s="1325">
        <v>0</v>
      </c>
      <c r="K40" s="1324">
        <v>0</v>
      </c>
      <c r="L40" s="1325">
        <v>0</v>
      </c>
      <c r="M40" s="1325">
        <v>0</v>
      </c>
      <c r="N40" s="1325">
        <v>0</v>
      </c>
      <c r="O40" s="1325">
        <v>0</v>
      </c>
      <c r="P40" s="1325">
        <v>0</v>
      </c>
      <c r="Q40" s="1324">
        <v>0</v>
      </c>
      <c r="R40" s="1324">
        <v>0</v>
      </c>
      <c r="S40" s="1324">
        <v>0</v>
      </c>
      <c r="T40" s="1324">
        <v>0</v>
      </c>
      <c r="U40" s="1324">
        <v>0</v>
      </c>
      <c r="V40" s="1392">
        <v>0</v>
      </c>
      <c r="W40" s="1325">
        <v>0</v>
      </c>
      <c r="X40" s="1324">
        <v>0</v>
      </c>
      <c r="Y40" s="1324">
        <v>0</v>
      </c>
      <c r="Z40" s="1324">
        <v>0</v>
      </c>
      <c r="AA40" s="1324">
        <v>0</v>
      </c>
      <c r="AB40" s="1324">
        <v>0</v>
      </c>
      <c r="AC40" s="1324">
        <v>0</v>
      </c>
      <c r="AD40" s="1325">
        <v>0</v>
      </c>
      <c r="AE40" s="1325">
        <v>0</v>
      </c>
      <c r="AF40" s="1324">
        <v>0</v>
      </c>
      <c r="AG40" s="1325">
        <v>0</v>
      </c>
      <c r="AH40" s="1324">
        <v>0</v>
      </c>
      <c r="AI40" s="1324">
        <v>0</v>
      </c>
      <c r="AJ40" s="1325">
        <v>0</v>
      </c>
      <c r="AK40" s="1324">
        <v>0</v>
      </c>
      <c r="AL40" s="1325">
        <v>0</v>
      </c>
      <c r="AM40" s="1324">
        <v>0</v>
      </c>
      <c r="AN40" s="1325">
        <v>0</v>
      </c>
      <c r="AO40" s="1324">
        <v>0</v>
      </c>
      <c r="AP40" s="1325">
        <v>0</v>
      </c>
      <c r="AQ40" s="1326">
        <v>0</v>
      </c>
      <c r="AR40" s="1324">
        <v>0</v>
      </c>
      <c r="AS40" s="1324">
        <v>0</v>
      </c>
      <c r="AT40" s="1324">
        <v>0</v>
      </c>
      <c r="AU40" s="1325">
        <v>0</v>
      </c>
      <c r="AV40" s="1324">
        <v>0</v>
      </c>
      <c r="AW40" s="1324">
        <v>0</v>
      </c>
      <c r="AX40" s="1324">
        <v>0</v>
      </c>
      <c r="AY40" s="1324">
        <v>0</v>
      </c>
      <c r="AZ40" s="1324">
        <v>0</v>
      </c>
      <c r="BA40" s="1324">
        <v>0</v>
      </c>
      <c r="BB40" s="1325">
        <v>0</v>
      </c>
      <c r="BC40" s="1324">
        <v>0</v>
      </c>
      <c r="BD40" s="1324">
        <v>0</v>
      </c>
      <c r="BE40" s="1324">
        <v>0</v>
      </c>
      <c r="BF40" s="1324">
        <v>0</v>
      </c>
      <c r="BG40" s="1324">
        <v>0</v>
      </c>
      <c r="BH40" s="1324">
        <v>0</v>
      </c>
      <c r="BI40" s="1324">
        <v>0</v>
      </c>
      <c r="BJ40" s="1325">
        <v>0</v>
      </c>
      <c r="BK40" s="1325">
        <v>0</v>
      </c>
      <c r="BL40" s="1324">
        <v>0</v>
      </c>
      <c r="BM40" s="1325">
        <v>0</v>
      </c>
      <c r="BN40" s="1324">
        <v>0</v>
      </c>
      <c r="BO40" s="1325">
        <v>0</v>
      </c>
      <c r="BP40" s="1324">
        <v>0</v>
      </c>
      <c r="BQ40" s="1325">
        <v>0</v>
      </c>
      <c r="BR40" s="1324">
        <v>0</v>
      </c>
      <c r="BS40" s="1392">
        <v>0</v>
      </c>
      <c r="BT40" s="1324">
        <v>0</v>
      </c>
      <c r="BU40" s="1058"/>
      <c r="BV40" s="123"/>
      <c r="BW40" s="123"/>
      <c r="BX40" s="123"/>
      <c r="BY40" s="1525"/>
      <c r="BZ40" s="1392">
        <v>1</v>
      </c>
      <c r="CA40" s="1392">
        <v>0</v>
      </c>
      <c r="CB40" s="1525"/>
      <c r="CC40" s="1528"/>
    </row>
    <row r="41" spans="1:81" s="128" customFormat="1" ht="15" customHeight="1">
      <c r="A41" s="16"/>
      <c r="B41" s="175"/>
      <c r="C41" s="1392"/>
      <c r="D41" s="1392" t="s">
        <v>326</v>
      </c>
      <c r="E41" s="1392" t="s">
        <v>45</v>
      </c>
      <c r="F41" s="174"/>
      <c r="G41" s="1324">
        <v>0</v>
      </c>
      <c r="H41" s="1325">
        <v>0</v>
      </c>
      <c r="I41" s="1325">
        <v>0</v>
      </c>
      <c r="J41" s="1325">
        <v>0</v>
      </c>
      <c r="K41" s="1324">
        <v>0</v>
      </c>
      <c r="L41" s="1325">
        <v>0</v>
      </c>
      <c r="M41" s="1325">
        <v>0</v>
      </c>
      <c r="N41" s="1325">
        <v>0</v>
      </c>
      <c r="O41" s="1325">
        <v>0</v>
      </c>
      <c r="P41" s="1325">
        <v>0</v>
      </c>
      <c r="Q41" s="1324">
        <v>0</v>
      </c>
      <c r="R41" s="1324">
        <v>0</v>
      </c>
      <c r="S41" s="1324">
        <v>0</v>
      </c>
      <c r="T41" s="1324">
        <v>0</v>
      </c>
      <c r="U41" s="1324">
        <v>0</v>
      </c>
      <c r="V41" s="1392">
        <v>0</v>
      </c>
      <c r="W41" s="1325">
        <v>1</v>
      </c>
      <c r="X41" s="1324">
        <v>0</v>
      </c>
      <c r="Y41" s="1324">
        <v>0</v>
      </c>
      <c r="Z41" s="1324">
        <v>0</v>
      </c>
      <c r="AA41" s="1324">
        <v>0</v>
      </c>
      <c r="AB41" s="1324">
        <v>0</v>
      </c>
      <c r="AC41" s="1324">
        <v>0</v>
      </c>
      <c r="AD41" s="1325">
        <v>0</v>
      </c>
      <c r="AE41" s="1325">
        <v>0</v>
      </c>
      <c r="AF41" s="1324">
        <v>0</v>
      </c>
      <c r="AG41" s="1325">
        <v>0</v>
      </c>
      <c r="AH41" s="1324">
        <v>0</v>
      </c>
      <c r="AI41" s="1324">
        <v>0</v>
      </c>
      <c r="AJ41" s="1325">
        <v>0</v>
      </c>
      <c r="AK41" s="1324">
        <v>0</v>
      </c>
      <c r="AL41" s="1325">
        <v>0</v>
      </c>
      <c r="AM41" s="1324">
        <v>0</v>
      </c>
      <c r="AN41" s="1325">
        <v>0</v>
      </c>
      <c r="AO41" s="1324">
        <v>0</v>
      </c>
      <c r="AP41" s="1325">
        <v>0</v>
      </c>
      <c r="AQ41" s="1326">
        <v>0</v>
      </c>
      <c r="AR41" s="1324">
        <v>0</v>
      </c>
      <c r="AS41" s="1324">
        <v>0</v>
      </c>
      <c r="AT41" s="1324">
        <v>0</v>
      </c>
      <c r="AU41" s="1325">
        <v>0</v>
      </c>
      <c r="AV41" s="1324">
        <v>0</v>
      </c>
      <c r="AW41" s="1324">
        <v>0</v>
      </c>
      <c r="AX41" s="1324">
        <v>0</v>
      </c>
      <c r="AY41" s="1324">
        <v>0</v>
      </c>
      <c r="AZ41" s="1324">
        <v>0</v>
      </c>
      <c r="BA41" s="1324">
        <v>0</v>
      </c>
      <c r="BB41" s="1325">
        <v>0</v>
      </c>
      <c r="BC41" s="1324">
        <v>0</v>
      </c>
      <c r="BD41" s="1324">
        <v>0</v>
      </c>
      <c r="BE41" s="1324">
        <v>0</v>
      </c>
      <c r="BF41" s="1324">
        <v>0</v>
      </c>
      <c r="BG41" s="1324">
        <v>0</v>
      </c>
      <c r="BH41" s="1324">
        <v>0</v>
      </c>
      <c r="BI41" s="1324">
        <v>0</v>
      </c>
      <c r="BJ41" s="1325">
        <v>0</v>
      </c>
      <c r="BK41" s="1325">
        <v>1</v>
      </c>
      <c r="BL41" s="1324">
        <v>0</v>
      </c>
      <c r="BM41" s="1325">
        <v>1</v>
      </c>
      <c r="BN41" s="1324">
        <v>0</v>
      </c>
      <c r="BO41" s="1325">
        <v>0</v>
      </c>
      <c r="BP41" s="1324">
        <v>0</v>
      </c>
      <c r="BQ41" s="1325">
        <v>0</v>
      </c>
      <c r="BR41" s="1324">
        <v>0</v>
      </c>
      <c r="BS41" s="1392">
        <v>0</v>
      </c>
      <c r="BT41" s="1324">
        <v>1</v>
      </c>
      <c r="BU41" s="1058"/>
      <c r="BV41" s="123"/>
      <c r="BW41" s="123"/>
      <c r="BX41" s="123"/>
      <c r="BY41" s="1525"/>
      <c r="BZ41" s="1392">
        <v>0</v>
      </c>
      <c r="CA41" s="1392">
        <v>0</v>
      </c>
      <c r="CB41" s="1525"/>
      <c r="CC41" s="1528"/>
    </row>
    <row r="42" spans="1:81" ht="15" customHeight="1">
      <c r="A42" s="16"/>
      <c r="B42" s="175"/>
      <c r="C42" s="1392"/>
      <c r="D42" s="1392"/>
      <c r="E42" s="1392"/>
      <c r="F42" s="174"/>
      <c r="G42" s="1324"/>
      <c r="H42" s="1325"/>
      <c r="I42" s="1325"/>
      <c r="J42" s="1325"/>
      <c r="K42" s="1324"/>
      <c r="L42" s="1325"/>
      <c r="M42" s="1325"/>
      <c r="N42" s="1325"/>
      <c r="O42" s="1325"/>
      <c r="P42" s="1327"/>
      <c r="Q42" s="1328"/>
      <c r="R42" s="1328"/>
      <c r="S42" s="1324"/>
      <c r="T42" s="1324"/>
      <c r="U42" s="1324"/>
      <c r="V42" s="1392"/>
      <c r="W42" s="1325"/>
      <c r="X42" s="1324"/>
      <c r="Y42" s="1324"/>
      <c r="Z42" s="1324"/>
      <c r="AA42" s="1324"/>
      <c r="AB42" s="1324"/>
      <c r="AC42" s="1324"/>
      <c r="AD42" s="1325"/>
      <c r="AE42" s="1325"/>
      <c r="AF42" s="1324"/>
      <c r="AG42" s="1325"/>
      <c r="AH42" s="1324"/>
      <c r="AI42" s="1324"/>
      <c r="AJ42" s="1325"/>
      <c r="AK42" s="1324"/>
      <c r="AL42" s="1325"/>
      <c r="AM42" s="1324"/>
      <c r="AN42" s="1325"/>
      <c r="AO42" s="1324"/>
      <c r="AP42" s="1325"/>
      <c r="AQ42" s="1326"/>
      <c r="AR42" s="1324"/>
      <c r="AS42" s="1324"/>
      <c r="AT42" s="1324"/>
      <c r="AU42" s="1325"/>
      <c r="AV42" s="1324"/>
      <c r="AW42" s="1324"/>
      <c r="AX42" s="1324"/>
      <c r="AY42" s="1324"/>
      <c r="AZ42" s="1324"/>
      <c r="BA42" s="1324"/>
      <c r="BB42" s="1325"/>
      <c r="BC42" s="1324"/>
      <c r="BD42" s="1324"/>
      <c r="BE42" s="1324"/>
      <c r="BF42" s="1324"/>
      <c r="BG42" s="1324"/>
      <c r="BH42" s="1324"/>
      <c r="BI42" s="1324"/>
      <c r="BJ42" s="1325"/>
      <c r="BK42" s="1325"/>
      <c r="BL42" s="1324"/>
      <c r="BM42" s="1325"/>
      <c r="BN42" s="1324"/>
      <c r="BO42" s="1325"/>
      <c r="BP42" s="1324"/>
      <c r="BQ42" s="1325"/>
      <c r="BR42" s="1324"/>
      <c r="BS42" s="1392"/>
      <c r="BT42" s="1324"/>
      <c r="BU42" s="1058"/>
      <c r="BV42" s="123"/>
      <c r="BW42" s="123"/>
      <c r="BX42" s="123"/>
      <c r="BY42" s="1525"/>
      <c r="BZ42" s="1392"/>
      <c r="CA42" s="1392"/>
      <c r="CB42" s="1525"/>
      <c r="CC42" s="1528"/>
    </row>
    <row r="43" spans="1:81" s="125" customFormat="1" ht="15" customHeight="1">
      <c r="A43" s="16"/>
      <c r="B43" s="175"/>
      <c r="C43" s="1392" t="s">
        <v>46</v>
      </c>
      <c r="D43" s="1392"/>
      <c r="E43" s="1392"/>
      <c r="F43" s="174"/>
      <c r="G43" s="1324"/>
      <c r="H43" s="1325"/>
      <c r="I43" s="1325"/>
      <c r="J43" s="1325"/>
      <c r="K43" s="1324"/>
      <c r="L43" s="1325"/>
      <c r="M43" s="1325"/>
      <c r="N43" s="1325"/>
      <c r="O43" s="1325"/>
      <c r="P43" s="1327"/>
      <c r="Q43" s="1328"/>
      <c r="R43" s="1328"/>
      <c r="S43" s="1324"/>
      <c r="T43" s="1324"/>
      <c r="U43" s="1324"/>
      <c r="V43" s="1392"/>
      <c r="W43" s="1325"/>
      <c r="X43" s="1324"/>
      <c r="Y43" s="1324"/>
      <c r="Z43" s="1324"/>
      <c r="AA43" s="1324"/>
      <c r="AB43" s="1324"/>
      <c r="AC43" s="1324"/>
      <c r="AD43" s="1325"/>
      <c r="AE43" s="1325"/>
      <c r="AF43" s="1324"/>
      <c r="AG43" s="1325"/>
      <c r="AH43" s="1324"/>
      <c r="AI43" s="1324"/>
      <c r="AJ43" s="1325"/>
      <c r="AK43" s="1324"/>
      <c r="AL43" s="1325"/>
      <c r="AM43" s="1324"/>
      <c r="AN43" s="1325"/>
      <c r="AO43" s="1324"/>
      <c r="AP43" s="1325"/>
      <c r="AQ43" s="1326"/>
      <c r="AR43" s="1324"/>
      <c r="AS43" s="1324"/>
      <c r="AT43" s="1324"/>
      <c r="AU43" s="1325"/>
      <c r="AV43" s="1324"/>
      <c r="AW43" s="1324"/>
      <c r="AX43" s="1324"/>
      <c r="AY43" s="1324"/>
      <c r="AZ43" s="1324"/>
      <c r="BA43" s="1324"/>
      <c r="BB43" s="1325"/>
      <c r="BC43" s="1324"/>
      <c r="BD43" s="1324"/>
      <c r="BE43" s="1324"/>
      <c r="BF43" s="1324"/>
      <c r="BG43" s="1324"/>
      <c r="BH43" s="1324"/>
      <c r="BI43" s="1324"/>
      <c r="BJ43" s="1325"/>
      <c r="BK43" s="1325"/>
      <c r="BL43" s="1324"/>
      <c r="BM43" s="1325"/>
      <c r="BN43" s="1324"/>
      <c r="BO43" s="1325"/>
      <c r="BP43" s="1324"/>
      <c r="BQ43" s="1325"/>
      <c r="BR43" s="1324"/>
      <c r="BS43" s="1392"/>
      <c r="BT43" s="1324"/>
      <c r="BU43" s="1058"/>
      <c r="BV43" s="123"/>
      <c r="BW43" s="123"/>
      <c r="BX43" s="123"/>
      <c r="BY43" s="1525"/>
      <c r="BZ43" s="1392"/>
      <c r="CA43" s="1392"/>
      <c r="CB43" s="1525"/>
      <c r="CC43" s="1528"/>
    </row>
    <row r="44" spans="1:81" s="128" customFormat="1" ht="15" customHeight="1">
      <c r="A44" s="16"/>
      <c r="B44" s="175"/>
      <c r="C44" s="1392"/>
      <c r="D44" s="1392" t="s">
        <v>327</v>
      </c>
      <c r="E44" s="1392" t="s">
        <v>45</v>
      </c>
      <c r="F44" s="174"/>
      <c r="G44" s="1324" t="s">
        <v>675</v>
      </c>
      <c r="H44" s="1325" t="s">
        <v>48</v>
      </c>
      <c r="I44" s="1325" t="s">
        <v>48</v>
      </c>
      <c r="J44" s="1325" t="s">
        <v>48</v>
      </c>
      <c r="K44" s="1324" t="s">
        <v>676</v>
      </c>
      <c r="L44" s="1325" t="s">
        <v>248</v>
      </c>
      <c r="M44" s="1325" t="s">
        <v>49</v>
      </c>
      <c r="N44" s="1325" t="s">
        <v>49</v>
      </c>
      <c r="O44" s="1325" t="s">
        <v>118</v>
      </c>
      <c r="P44" s="1325" t="s">
        <v>51</v>
      </c>
      <c r="Q44" s="1324" t="s">
        <v>51</v>
      </c>
      <c r="R44" s="1324" t="s">
        <v>51</v>
      </c>
      <c r="S44" s="1324" t="s">
        <v>677</v>
      </c>
      <c r="T44" s="1324" t="s">
        <v>677</v>
      </c>
      <c r="U44" s="1324" t="s">
        <v>679</v>
      </c>
      <c r="V44" s="1392" t="s">
        <v>1203</v>
      </c>
      <c r="W44" s="1325" t="s">
        <v>113</v>
      </c>
      <c r="X44" s="1324" t="s">
        <v>113</v>
      </c>
      <c r="Y44" s="1324" t="s">
        <v>680</v>
      </c>
      <c r="Z44" s="1324" t="s">
        <v>680</v>
      </c>
      <c r="AA44" s="1324" t="s">
        <v>114</v>
      </c>
      <c r="AB44" s="1324" t="s">
        <v>114</v>
      </c>
      <c r="AC44" s="1324" t="s">
        <v>114</v>
      </c>
      <c r="AD44" s="1325" t="s">
        <v>114</v>
      </c>
      <c r="AE44" s="1325" t="s">
        <v>140</v>
      </c>
      <c r="AF44" s="1324" t="s">
        <v>115</v>
      </c>
      <c r="AG44" s="1325" t="s">
        <v>115</v>
      </c>
      <c r="AH44" s="1324" t="s">
        <v>714</v>
      </c>
      <c r="AI44" s="1324" t="s">
        <v>715</v>
      </c>
      <c r="AJ44" s="1325" t="s">
        <v>52</v>
      </c>
      <c r="AK44" s="1324" t="s">
        <v>52</v>
      </c>
      <c r="AL44" s="1325" t="s">
        <v>52</v>
      </c>
      <c r="AM44" s="1324" t="s">
        <v>52</v>
      </c>
      <c r="AN44" s="1325" t="s">
        <v>52</v>
      </c>
      <c r="AO44" s="1324" t="s">
        <v>52</v>
      </c>
      <c r="AP44" s="1325" t="s">
        <v>116</v>
      </c>
      <c r="AQ44" s="1326" t="s">
        <v>116</v>
      </c>
      <c r="AR44" s="1324" t="s">
        <v>116</v>
      </c>
      <c r="AS44" s="1324" t="s">
        <v>716</v>
      </c>
      <c r="AT44" s="1324" t="s">
        <v>716</v>
      </c>
      <c r="AU44" s="1325" t="s">
        <v>55</v>
      </c>
      <c r="AV44" s="1324" t="s">
        <v>55</v>
      </c>
      <c r="AW44" s="1324" t="s">
        <v>760</v>
      </c>
      <c r="AX44" s="1324" t="s">
        <v>760</v>
      </c>
      <c r="AY44" s="1324" t="s">
        <v>760</v>
      </c>
      <c r="AZ44" s="1324" t="s">
        <v>750</v>
      </c>
      <c r="BA44" s="1324" t="s">
        <v>750</v>
      </c>
      <c r="BB44" s="1325" t="s">
        <v>53</v>
      </c>
      <c r="BC44" s="1324" t="s">
        <v>50</v>
      </c>
      <c r="BD44" s="1324" t="s">
        <v>50</v>
      </c>
      <c r="BE44" s="1324" t="s">
        <v>50</v>
      </c>
      <c r="BF44" s="1324" t="s">
        <v>50</v>
      </c>
      <c r="BG44" s="1324" t="s">
        <v>50</v>
      </c>
      <c r="BH44" s="1324" t="s">
        <v>50</v>
      </c>
      <c r="BI44" s="1325" t="s">
        <v>50</v>
      </c>
      <c r="BJ44" s="1325" t="s">
        <v>50</v>
      </c>
      <c r="BK44" s="1325" t="s">
        <v>50</v>
      </c>
      <c r="BL44" s="1324" t="s">
        <v>50</v>
      </c>
      <c r="BM44" s="1325" t="s">
        <v>50</v>
      </c>
      <c r="BN44" s="1325" t="s">
        <v>50</v>
      </c>
      <c r="BO44" s="1325" t="s">
        <v>50</v>
      </c>
      <c r="BP44" s="1324" t="s">
        <v>50</v>
      </c>
      <c r="BQ44" s="1325" t="s">
        <v>50</v>
      </c>
      <c r="BR44" s="1324" t="s">
        <v>50</v>
      </c>
      <c r="BS44" s="1392" t="s">
        <v>117</v>
      </c>
      <c r="BT44" s="1324" t="s">
        <v>117</v>
      </c>
      <c r="BU44" s="123"/>
      <c r="BV44" s="123"/>
      <c r="BW44" s="123"/>
      <c r="BX44" s="123"/>
      <c r="BY44" s="1525"/>
      <c r="BZ44" s="1392" t="s">
        <v>715</v>
      </c>
      <c r="CA44" s="1392" t="s">
        <v>55</v>
      </c>
      <c r="CB44" s="1525"/>
      <c r="CC44" s="270"/>
    </row>
    <row r="45" spans="1:81" ht="15" customHeight="1">
      <c r="A45" s="16"/>
      <c r="B45" s="175"/>
      <c r="C45" s="1392"/>
      <c r="D45" s="1392" t="s">
        <v>328</v>
      </c>
      <c r="E45" s="1392" t="s">
        <v>45</v>
      </c>
      <c r="F45" s="174"/>
      <c r="G45" s="1324" t="s">
        <v>681</v>
      </c>
      <c r="H45" s="1325" t="s">
        <v>37</v>
      </c>
      <c r="I45" s="1325" t="s">
        <v>247</v>
      </c>
      <c r="J45" s="1325" t="s">
        <v>682</v>
      </c>
      <c r="K45" s="1324" t="s">
        <v>683</v>
      </c>
      <c r="L45" s="1325" t="s">
        <v>387</v>
      </c>
      <c r="M45" s="1325" t="s">
        <v>38</v>
      </c>
      <c r="N45" s="1325" t="s">
        <v>103</v>
      </c>
      <c r="O45" s="1325" t="s">
        <v>287</v>
      </c>
      <c r="P45" s="1325" t="s">
        <v>39</v>
      </c>
      <c r="Q45" s="1324" t="s">
        <v>691</v>
      </c>
      <c r="R45" s="1324" t="s">
        <v>692</v>
      </c>
      <c r="S45" s="1324" t="s">
        <v>685</v>
      </c>
      <c r="T45" s="1324" t="s">
        <v>686</v>
      </c>
      <c r="U45" s="1324" t="s">
        <v>687</v>
      </c>
      <c r="V45" s="1392" t="s">
        <v>1200</v>
      </c>
      <c r="W45" s="1325" t="s">
        <v>41</v>
      </c>
      <c r="X45" s="1324" t="s">
        <v>688</v>
      </c>
      <c r="Y45" s="1324" t="s">
        <v>1363</v>
      </c>
      <c r="Z45" s="1324" t="s">
        <v>690</v>
      </c>
      <c r="AA45" s="1324" t="s">
        <v>718</v>
      </c>
      <c r="AB45" s="1324" t="s">
        <v>717</v>
      </c>
      <c r="AC45" s="1324" t="s">
        <v>730</v>
      </c>
      <c r="AD45" s="1325" t="s">
        <v>102</v>
      </c>
      <c r="AE45" s="1325" t="s">
        <v>1</v>
      </c>
      <c r="AF45" s="1324" t="s">
        <v>719</v>
      </c>
      <c r="AG45" s="1325" t="s">
        <v>105</v>
      </c>
      <c r="AH45" s="1324" t="s">
        <v>720</v>
      </c>
      <c r="AI45" s="1324" t="s">
        <v>722</v>
      </c>
      <c r="AJ45" s="1325" t="s">
        <v>57</v>
      </c>
      <c r="AK45" s="1324" t="s">
        <v>723</v>
      </c>
      <c r="AL45" s="1325" t="s">
        <v>101</v>
      </c>
      <c r="AM45" s="1324" t="s">
        <v>724</v>
      </c>
      <c r="AN45" s="1325" t="s">
        <v>100</v>
      </c>
      <c r="AO45" s="1324" t="s">
        <v>725</v>
      </c>
      <c r="AP45" s="1325" t="s">
        <v>0</v>
      </c>
      <c r="AQ45" s="1326" t="s">
        <v>1204</v>
      </c>
      <c r="AR45" s="1324" t="s">
        <v>731</v>
      </c>
      <c r="AS45" s="1324" t="s">
        <v>727</v>
      </c>
      <c r="AT45" s="1324" t="s">
        <v>726</v>
      </c>
      <c r="AU45" s="1325" t="s">
        <v>728</v>
      </c>
      <c r="AV45" s="1324" t="s">
        <v>729</v>
      </c>
      <c r="AW45" s="1324" t="s">
        <v>751</v>
      </c>
      <c r="AX45" s="1324" t="s">
        <v>763</v>
      </c>
      <c r="AY45" s="1324" t="s">
        <v>764</v>
      </c>
      <c r="AZ45" s="1324" t="s">
        <v>765</v>
      </c>
      <c r="BA45" s="1324" t="s">
        <v>752</v>
      </c>
      <c r="BB45" s="1325" t="s">
        <v>32</v>
      </c>
      <c r="BC45" s="1324" t="s">
        <v>753</v>
      </c>
      <c r="BD45" s="1324" t="s">
        <v>754</v>
      </c>
      <c r="BE45" s="1324" t="s">
        <v>755</v>
      </c>
      <c r="BF45" s="1324" t="s">
        <v>756</v>
      </c>
      <c r="BG45" s="1324" t="s">
        <v>757</v>
      </c>
      <c r="BH45" s="1324" t="s">
        <v>766</v>
      </c>
      <c r="BI45" s="1324" t="s">
        <v>762</v>
      </c>
      <c r="BJ45" s="1325" t="s">
        <v>40</v>
      </c>
      <c r="BK45" s="1325" t="s">
        <v>56</v>
      </c>
      <c r="BL45" s="1324" t="s">
        <v>758</v>
      </c>
      <c r="BM45" s="1325" t="s">
        <v>2</v>
      </c>
      <c r="BN45" s="1324" t="s">
        <v>1571</v>
      </c>
      <c r="BO45" s="1325" t="s">
        <v>104</v>
      </c>
      <c r="BP45" s="1324" t="s">
        <v>759</v>
      </c>
      <c r="BQ45" s="1325" t="s">
        <v>386</v>
      </c>
      <c r="BR45" s="1324" t="s">
        <v>778</v>
      </c>
      <c r="BS45" s="1392" t="s">
        <v>107</v>
      </c>
      <c r="BT45" s="1324" t="s">
        <v>780</v>
      </c>
      <c r="BU45" s="123"/>
      <c r="BV45" s="123"/>
      <c r="BW45" s="123"/>
      <c r="BX45" s="123"/>
      <c r="BY45" s="270"/>
      <c r="BZ45" s="1392" t="s">
        <v>721</v>
      </c>
      <c r="CA45" s="1392" t="s">
        <v>42</v>
      </c>
      <c r="CB45" s="1525"/>
      <c r="CC45" s="270"/>
    </row>
    <row r="46" spans="1:81" s="125" customFormat="1" ht="15" customHeight="1">
      <c r="A46" s="16"/>
      <c r="B46" s="175"/>
      <c r="C46" s="1392"/>
      <c r="D46" s="1392" t="s">
        <v>329</v>
      </c>
      <c r="E46" s="1392" t="s">
        <v>58</v>
      </c>
      <c r="F46" s="174"/>
      <c r="G46" s="1324">
        <v>48</v>
      </c>
      <c r="H46" s="1325">
        <v>12</v>
      </c>
      <c r="I46" s="1325">
        <v>15</v>
      </c>
      <c r="J46" s="1325">
        <v>35</v>
      </c>
      <c r="K46" s="1324">
        <v>27</v>
      </c>
      <c r="L46" s="1325">
        <v>17</v>
      </c>
      <c r="M46" s="1325">
        <v>4</v>
      </c>
      <c r="N46" s="1325">
        <v>3</v>
      </c>
      <c r="O46" s="1325">
        <v>15</v>
      </c>
      <c r="P46" s="1325">
        <v>23</v>
      </c>
      <c r="Q46" s="1324">
        <v>25</v>
      </c>
      <c r="R46" s="1324">
        <v>16</v>
      </c>
      <c r="S46" s="1324">
        <v>32</v>
      </c>
      <c r="T46" s="1324">
        <v>24</v>
      </c>
      <c r="U46" s="1324">
        <v>49</v>
      </c>
      <c r="V46" s="1392">
        <v>41</v>
      </c>
      <c r="W46" s="1325">
        <v>55</v>
      </c>
      <c r="X46" s="1324">
        <v>58</v>
      </c>
      <c r="Y46" s="1324">
        <v>46</v>
      </c>
      <c r="Z46" s="1324">
        <v>51</v>
      </c>
      <c r="AA46" s="1324">
        <v>83</v>
      </c>
      <c r="AB46" s="1324">
        <v>45</v>
      </c>
      <c r="AC46" s="1324">
        <v>2</v>
      </c>
      <c r="AD46" s="1325">
        <v>60</v>
      </c>
      <c r="AE46" s="1325">
        <v>22</v>
      </c>
      <c r="AF46" s="1324">
        <v>69</v>
      </c>
      <c r="AG46" s="1325">
        <v>57</v>
      </c>
      <c r="AH46" s="1324">
        <v>56</v>
      </c>
      <c r="AI46" s="1324">
        <v>33</v>
      </c>
      <c r="AJ46" s="1325">
        <v>5</v>
      </c>
      <c r="AK46" s="1324">
        <v>9</v>
      </c>
      <c r="AL46" s="1325">
        <v>40</v>
      </c>
      <c r="AM46" s="1324">
        <v>45</v>
      </c>
      <c r="AN46" s="1325">
        <v>47</v>
      </c>
      <c r="AO46" s="1324"/>
      <c r="AP46" s="1325">
        <v>42</v>
      </c>
      <c r="AQ46" s="1326">
        <v>28</v>
      </c>
      <c r="AR46" s="1324">
        <v>2</v>
      </c>
      <c r="AS46" s="1324">
        <v>45</v>
      </c>
      <c r="AT46" s="1324">
        <v>77</v>
      </c>
      <c r="AU46" s="1325">
        <v>69</v>
      </c>
      <c r="AV46" s="1324">
        <v>48</v>
      </c>
      <c r="AW46" s="1324">
        <v>63</v>
      </c>
      <c r="AX46" s="1324">
        <v>64</v>
      </c>
      <c r="AY46" s="1324">
        <v>42</v>
      </c>
      <c r="AZ46" s="1324">
        <v>49</v>
      </c>
      <c r="BA46" s="1324">
        <v>54</v>
      </c>
      <c r="BB46" s="1325">
        <v>45</v>
      </c>
      <c r="BC46" s="1324">
        <v>5</v>
      </c>
      <c r="BD46" s="1324">
        <v>5</v>
      </c>
      <c r="BE46" s="1324">
        <v>6</v>
      </c>
      <c r="BF46" s="1324">
        <v>6</v>
      </c>
      <c r="BG46" s="1324">
        <v>6</v>
      </c>
      <c r="BH46" s="1324">
        <v>87</v>
      </c>
      <c r="BI46" s="1324">
        <v>82</v>
      </c>
      <c r="BJ46" s="1325">
        <v>17</v>
      </c>
      <c r="BK46" s="1325">
        <v>120</v>
      </c>
      <c r="BL46" s="1324">
        <v>120</v>
      </c>
      <c r="BM46" s="1325">
        <v>103</v>
      </c>
      <c r="BN46" s="1324">
        <v>68</v>
      </c>
      <c r="BO46" s="1325">
        <v>5</v>
      </c>
      <c r="BP46" s="1324">
        <v>13</v>
      </c>
      <c r="BQ46" s="1325">
        <v>82</v>
      </c>
      <c r="BR46" s="1324">
        <v>91</v>
      </c>
      <c r="BS46" s="1392">
        <v>13</v>
      </c>
      <c r="BT46" s="1324">
        <v>72</v>
      </c>
      <c r="BU46" s="123"/>
      <c r="BV46" s="123"/>
      <c r="BW46" s="123"/>
      <c r="BX46" s="123"/>
      <c r="BY46" s="270"/>
      <c r="BZ46" s="1392">
        <v>35</v>
      </c>
      <c r="CA46" s="1392">
        <v>8</v>
      </c>
      <c r="CB46" s="1525"/>
      <c r="CC46" s="270"/>
    </row>
    <row r="47" spans="1:81" s="128" customFormat="1" ht="15" customHeight="1">
      <c r="A47" s="16"/>
      <c r="B47" s="175"/>
      <c r="C47" s="1392"/>
      <c r="D47" s="1392" t="s">
        <v>330</v>
      </c>
      <c r="E47" s="1392" t="s">
        <v>59</v>
      </c>
      <c r="F47" s="174"/>
      <c r="G47" s="1324">
        <v>7309</v>
      </c>
      <c r="H47" s="1325">
        <v>3937</v>
      </c>
      <c r="I47" s="1325"/>
      <c r="J47" s="1325">
        <v>188</v>
      </c>
      <c r="K47" s="1324">
        <v>9719</v>
      </c>
      <c r="L47" s="1325">
        <v>9075</v>
      </c>
      <c r="M47" s="1325">
        <v>6730</v>
      </c>
      <c r="N47" s="1325">
        <v>19737</v>
      </c>
      <c r="O47" s="1325">
        <v>10065</v>
      </c>
      <c r="P47" s="1325">
        <v>10500</v>
      </c>
      <c r="Q47" s="1324"/>
      <c r="R47" s="1324">
        <v>65</v>
      </c>
      <c r="S47" s="1324">
        <v>7600</v>
      </c>
      <c r="T47" s="1324">
        <v>15000</v>
      </c>
      <c r="U47" s="1324">
        <v>9700</v>
      </c>
      <c r="V47" s="1392">
        <v>4624</v>
      </c>
      <c r="W47" s="1325">
        <v>600</v>
      </c>
      <c r="X47" s="1324">
        <v>2000</v>
      </c>
      <c r="Y47" s="1324">
        <v>2800</v>
      </c>
      <c r="Z47" s="1324">
        <v>9501</v>
      </c>
      <c r="AA47" s="1324">
        <v>2600</v>
      </c>
      <c r="AB47" s="1324">
        <v>9022</v>
      </c>
      <c r="AC47" s="1324">
        <v>7223.76</v>
      </c>
      <c r="AD47" s="1325">
        <v>11000</v>
      </c>
      <c r="AE47" s="1325">
        <v>11843</v>
      </c>
      <c r="AF47" s="1324">
        <v>4800</v>
      </c>
      <c r="AG47" s="1325">
        <v>6500</v>
      </c>
      <c r="AH47" s="1324">
        <v>6000</v>
      </c>
      <c r="AI47" s="1324">
        <v>13100</v>
      </c>
      <c r="AJ47" s="1325">
        <v>13000</v>
      </c>
      <c r="AK47" s="1324">
        <v>8200</v>
      </c>
      <c r="AL47" s="1325">
        <v>11500</v>
      </c>
      <c r="AM47" s="1324">
        <v>8175</v>
      </c>
      <c r="AN47" s="1325">
        <v>2050</v>
      </c>
      <c r="AO47" s="1324">
        <v>11000</v>
      </c>
      <c r="AP47" s="1325">
        <v>10000</v>
      </c>
      <c r="AQ47" s="1326">
        <v>8200</v>
      </c>
      <c r="AR47" s="1324">
        <v>11500</v>
      </c>
      <c r="AS47" s="1324">
        <v>7650</v>
      </c>
      <c r="AT47" s="1324">
        <v>3000</v>
      </c>
      <c r="AU47" s="1325">
        <v>5294</v>
      </c>
      <c r="AV47" s="1324">
        <v>6561</v>
      </c>
      <c r="AW47" s="1324">
        <v>6920</v>
      </c>
      <c r="AX47" s="1324">
        <v>5100</v>
      </c>
      <c r="AY47" s="1324">
        <v>5800</v>
      </c>
      <c r="AZ47" s="1324">
        <v>8300</v>
      </c>
      <c r="BA47" s="1324">
        <v>8000</v>
      </c>
      <c r="BB47" s="1329">
        <v>7700</v>
      </c>
      <c r="BC47" s="1324">
        <v>10533</v>
      </c>
      <c r="BD47" s="1324">
        <v>10533</v>
      </c>
      <c r="BE47" s="1324">
        <v>9978</v>
      </c>
      <c r="BF47" s="1324">
        <v>9978</v>
      </c>
      <c r="BG47" s="1324">
        <v>9978</v>
      </c>
      <c r="BH47" s="1324">
        <v>3500</v>
      </c>
      <c r="BI47" s="1324">
        <v>11000</v>
      </c>
      <c r="BJ47" s="1325">
        <v>16000</v>
      </c>
      <c r="BK47" s="1325">
        <v>2698</v>
      </c>
      <c r="BL47" s="1324">
        <v>2883</v>
      </c>
      <c r="BM47" s="1325">
        <v>779</v>
      </c>
      <c r="BN47" s="1324">
        <v>8400</v>
      </c>
      <c r="BO47" s="1325">
        <v>16000</v>
      </c>
      <c r="BP47" s="1324">
        <v>6500</v>
      </c>
      <c r="BQ47" s="1325">
        <v>2824</v>
      </c>
      <c r="BR47" s="1324"/>
      <c r="BS47" s="1392">
        <v>2200</v>
      </c>
      <c r="BT47" s="1324">
        <v>2250</v>
      </c>
      <c r="BU47" s="123"/>
      <c r="BV47" s="123"/>
      <c r="BW47" s="123"/>
      <c r="BX47" s="123"/>
      <c r="BY47" s="270"/>
      <c r="BZ47" s="1392">
        <v>8100</v>
      </c>
      <c r="CA47" s="1392">
        <v>36000</v>
      </c>
      <c r="CB47" s="1525"/>
      <c r="CC47" s="270"/>
    </row>
    <row r="48" spans="1:81" ht="15" customHeight="1">
      <c r="A48" s="16"/>
      <c r="B48" s="175"/>
      <c r="C48" s="1392"/>
      <c r="D48" s="1392" t="s">
        <v>331</v>
      </c>
      <c r="E48" s="1392" t="s">
        <v>3</v>
      </c>
      <c r="F48" s="174"/>
      <c r="G48" s="1324">
        <v>180000</v>
      </c>
      <c r="H48" s="1325">
        <v>175000</v>
      </c>
      <c r="I48" s="1325">
        <v>50000</v>
      </c>
      <c r="J48" s="1325">
        <v>105000</v>
      </c>
      <c r="K48" s="1324">
        <v>60000</v>
      </c>
      <c r="L48" s="1325">
        <v>655700</v>
      </c>
      <c r="M48" s="1325">
        <v>16912</v>
      </c>
      <c r="N48" s="1325">
        <v>100000</v>
      </c>
      <c r="O48" s="1325">
        <v>135483</v>
      </c>
      <c r="P48" s="1325">
        <v>90000</v>
      </c>
      <c r="Q48" s="1324">
        <v>12403</v>
      </c>
      <c r="R48" s="1324">
        <v>36000</v>
      </c>
      <c r="S48" s="1324">
        <v>76533</v>
      </c>
      <c r="T48" s="1324">
        <v>220000</v>
      </c>
      <c r="U48" s="1324">
        <v>390000</v>
      </c>
      <c r="V48" s="1392">
        <v>270000</v>
      </c>
      <c r="W48" s="1325">
        <v>165057</v>
      </c>
      <c r="X48" s="1324">
        <v>70000</v>
      </c>
      <c r="Y48" s="1324">
        <v>140000</v>
      </c>
      <c r="Z48" s="1324">
        <v>520000</v>
      </c>
      <c r="AA48" s="1324">
        <v>250000</v>
      </c>
      <c r="AB48" s="1324">
        <v>1060000</v>
      </c>
      <c r="AC48" s="1324">
        <v>400000</v>
      </c>
      <c r="AD48" s="1325">
        <v>125130</v>
      </c>
      <c r="AE48" s="1325">
        <v>528767</v>
      </c>
      <c r="AF48" s="1324">
        <v>1400000</v>
      </c>
      <c r="AG48" s="1325">
        <v>90000</v>
      </c>
      <c r="AH48" s="1324">
        <v>345000</v>
      </c>
      <c r="AI48" s="1324">
        <v>69000</v>
      </c>
      <c r="AJ48" s="1325">
        <v>233000</v>
      </c>
      <c r="AK48" s="1324">
        <v>97260</v>
      </c>
      <c r="AL48" s="1325">
        <v>2234</v>
      </c>
      <c r="AM48" s="1324">
        <v>3540</v>
      </c>
      <c r="AN48" s="1325">
        <v>9910</v>
      </c>
      <c r="AO48" s="1324">
        <v>266</v>
      </c>
      <c r="AP48" s="1325">
        <v>102000</v>
      </c>
      <c r="AQ48" s="1326">
        <v>57122</v>
      </c>
      <c r="AR48" s="1324">
        <v>51000</v>
      </c>
      <c r="AS48" s="1324">
        <v>45000</v>
      </c>
      <c r="AT48" s="1324">
        <v>335000</v>
      </c>
      <c r="AU48" s="1325">
        <v>300000</v>
      </c>
      <c r="AV48" s="1324">
        <v>750000</v>
      </c>
      <c r="AW48" s="1324">
        <v>5000000</v>
      </c>
      <c r="AX48" s="1324">
        <v>1500000</v>
      </c>
      <c r="AY48" s="1324">
        <v>450000</v>
      </c>
      <c r="AZ48" s="1324">
        <v>140000</v>
      </c>
      <c r="BA48" s="1324">
        <v>360000</v>
      </c>
      <c r="BB48" s="1325">
        <v>507770</v>
      </c>
      <c r="BC48" s="1324">
        <v>646704</v>
      </c>
      <c r="BD48" s="1324">
        <v>277158</v>
      </c>
      <c r="BE48" s="1324">
        <v>462000</v>
      </c>
      <c r="BF48" s="1324">
        <v>382000</v>
      </c>
      <c r="BG48" s="1324">
        <v>82000</v>
      </c>
      <c r="BH48" s="1324">
        <v>97424</v>
      </c>
      <c r="BI48" s="1324">
        <v>259683</v>
      </c>
      <c r="BJ48" s="1325">
        <v>60000</v>
      </c>
      <c r="BK48" s="1325">
        <v>78918</v>
      </c>
      <c r="BL48" s="1324">
        <v>12329</v>
      </c>
      <c r="BM48" s="1325">
        <v>64245</v>
      </c>
      <c r="BN48" s="1324">
        <v>340114.06451612903</v>
      </c>
      <c r="BO48" s="1325">
        <v>30098</v>
      </c>
      <c r="BP48" s="1324">
        <v>26494</v>
      </c>
      <c r="BQ48" s="1325">
        <v>36344.517808219178</v>
      </c>
      <c r="BR48" s="1324">
        <v>20548</v>
      </c>
      <c r="BS48" s="1392">
        <v>190000</v>
      </c>
      <c r="BT48" s="1324">
        <v>100000</v>
      </c>
      <c r="BU48" s="123"/>
      <c r="BV48" s="123"/>
      <c r="BW48" s="123"/>
      <c r="BX48" s="123"/>
      <c r="BY48" s="270"/>
      <c r="BZ48" s="1392">
        <v>750000</v>
      </c>
      <c r="CA48" s="1392">
        <v>250000</v>
      </c>
      <c r="CB48" s="1525"/>
      <c r="CC48" s="270"/>
    </row>
    <row r="49" spans="1:81" s="125" customFormat="1" ht="15" customHeight="1">
      <c r="A49" s="16"/>
      <c r="B49" s="175"/>
      <c r="C49" s="1392"/>
      <c r="D49" s="1392" t="s">
        <v>332</v>
      </c>
      <c r="E49" s="1392" t="s">
        <v>60</v>
      </c>
      <c r="F49" s="174"/>
      <c r="G49" s="1324">
        <v>160</v>
      </c>
      <c r="H49" s="1325">
        <v>24</v>
      </c>
      <c r="I49" s="1325">
        <v>19</v>
      </c>
      <c r="J49" s="1325">
        <v>69</v>
      </c>
      <c r="K49" s="1324">
        <v>12</v>
      </c>
      <c r="L49" s="1325">
        <v>77</v>
      </c>
      <c r="M49" s="1325">
        <v>12</v>
      </c>
      <c r="N49" s="1325">
        <v>6</v>
      </c>
      <c r="O49" s="1325"/>
      <c r="P49" s="1325">
        <v>88</v>
      </c>
      <c r="Q49" s="1324">
        <v>10</v>
      </c>
      <c r="R49" s="1324">
        <v>99</v>
      </c>
      <c r="S49" s="1324">
        <v>49</v>
      </c>
      <c r="T49" s="1324">
        <v>90</v>
      </c>
      <c r="U49" s="1324">
        <v>300</v>
      </c>
      <c r="V49" s="1392">
        <v>580</v>
      </c>
      <c r="W49" s="1325">
        <v>2500</v>
      </c>
      <c r="X49" s="1324">
        <v>1400</v>
      </c>
      <c r="Y49" s="1324">
        <v>90</v>
      </c>
      <c r="Z49" s="1324">
        <v>370</v>
      </c>
      <c r="AA49" s="1324">
        <v>150</v>
      </c>
      <c r="AB49" s="1324">
        <v>200</v>
      </c>
      <c r="AC49" s="1324">
        <v>67</v>
      </c>
      <c r="AD49" s="1325">
        <v>30</v>
      </c>
      <c r="AE49" s="1325">
        <v>70</v>
      </c>
      <c r="AF49" s="1324">
        <v>1000</v>
      </c>
      <c r="AG49" s="1325">
        <v>140</v>
      </c>
      <c r="AH49" s="1324"/>
      <c r="AI49" s="1324">
        <v>19</v>
      </c>
      <c r="AJ49" s="1325">
        <v>22</v>
      </c>
      <c r="AK49" s="1324">
        <v>13</v>
      </c>
      <c r="AL49" s="1325">
        <v>33</v>
      </c>
      <c r="AM49" s="1324"/>
      <c r="AN49" s="1325">
        <v>56</v>
      </c>
      <c r="AO49" s="1324">
        <v>1</v>
      </c>
      <c r="AP49" s="1325">
        <v>80</v>
      </c>
      <c r="AQ49" s="1326">
        <v>30</v>
      </c>
      <c r="AR49" s="1324">
        <v>12</v>
      </c>
      <c r="AS49" s="1324"/>
      <c r="AT49" s="1324">
        <v>300</v>
      </c>
      <c r="AU49" s="1325"/>
      <c r="AV49" s="1324">
        <v>13400</v>
      </c>
      <c r="AW49" s="1324">
        <v>3400</v>
      </c>
      <c r="AX49" s="1324">
        <v>500</v>
      </c>
      <c r="AY49" s="1324">
        <v>270</v>
      </c>
      <c r="AZ49" s="1324">
        <v>240</v>
      </c>
      <c r="BA49" s="1324"/>
      <c r="BB49" s="1325">
        <v>1515</v>
      </c>
      <c r="BC49" s="1324">
        <v>3656</v>
      </c>
      <c r="BD49" s="1324">
        <v>2141</v>
      </c>
      <c r="BE49" s="1324">
        <v>3695</v>
      </c>
      <c r="BF49" s="1324">
        <v>2855</v>
      </c>
      <c r="BG49" s="1324">
        <v>1237</v>
      </c>
      <c r="BH49" s="1324">
        <v>30340</v>
      </c>
      <c r="BI49" s="1324"/>
      <c r="BJ49" s="1325">
        <v>21</v>
      </c>
      <c r="BK49" s="1325">
        <v>10460</v>
      </c>
      <c r="BL49" s="1324">
        <v>679</v>
      </c>
      <c r="BM49" s="1325">
        <v>5135</v>
      </c>
      <c r="BN49" s="1324">
        <v>22538</v>
      </c>
      <c r="BO49" s="1325">
        <v>4</v>
      </c>
      <c r="BP49" s="1324">
        <v>758</v>
      </c>
      <c r="BQ49" s="1325">
        <v>1315</v>
      </c>
      <c r="BR49" s="1324">
        <v>360</v>
      </c>
      <c r="BS49" s="1392">
        <v>190</v>
      </c>
      <c r="BT49" s="1324">
        <v>1800</v>
      </c>
      <c r="BU49" s="123"/>
      <c r="BV49" s="123"/>
      <c r="BW49" s="123"/>
      <c r="BX49" s="123"/>
      <c r="BY49" s="270"/>
      <c r="BZ49" s="1392">
        <v>210</v>
      </c>
      <c r="CA49" s="1392">
        <v>26</v>
      </c>
      <c r="CB49" s="1525"/>
      <c r="CC49" s="270"/>
    </row>
    <row r="50" spans="1:81" s="128" customFormat="1" ht="15" customHeight="1">
      <c r="A50" s="16"/>
      <c r="B50" s="175"/>
      <c r="C50" s="1392"/>
      <c r="D50" s="1392" t="s">
        <v>333</v>
      </c>
      <c r="E50" s="1392" t="s">
        <v>60</v>
      </c>
      <c r="F50" s="174"/>
      <c r="G50" s="1324"/>
      <c r="H50" s="1325">
        <v>20</v>
      </c>
      <c r="I50" s="1325">
        <v>9</v>
      </c>
      <c r="J50" s="1325">
        <v>21</v>
      </c>
      <c r="K50" s="1324">
        <v>0</v>
      </c>
      <c r="L50" s="1325">
        <v>30</v>
      </c>
      <c r="M50" s="1325">
        <v>7</v>
      </c>
      <c r="N50" s="1325">
        <v>1</v>
      </c>
      <c r="O50" s="1325"/>
      <c r="P50" s="1325">
        <v>36</v>
      </c>
      <c r="Q50" s="1324">
        <v>4</v>
      </c>
      <c r="R50" s="1324"/>
      <c r="S50" s="1324"/>
      <c r="T50" s="1324"/>
      <c r="U50" s="1324"/>
      <c r="V50" s="1392">
        <v>190</v>
      </c>
      <c r="W50" s="1325">
        <v>1000</v>
      </c>
      <c r="X50" s="1324"/>
      <c r="Y50" s="1324"/>
      <c r="Z50" s="1324"/>
      <c r="AA50" s="1324">
        <v>7</v>
      </c>
      <c r="AB50" s="1324"/>
      <c r="AC50" s="1324"/>
      <c r="AD50" s="1325">
        <v>14</v>
      </c>
      <c r="AE50" s="1325">
        <v>8</v>
      </c>
      <c r="AF50" s="1324">
        <v>50</v>
      </c>
      <c r="AG50" s="1325">
        <v>32</v>
      </c>
      <c r="AH50" s="1324"/>
      <c r="AI50" s="1324"/>
      <c r="AJ50" s="1325">
        <v>11</v>
      </c>
      <c r="AK50" s="1324">
        <v>8</v>
      </c>
      <c r="AL50" s="1325">
        <v>0</v>
      </c>
      <c r="AM50" s="1324"/>
      <c r="AN50" s="1325">
        <v>12</v>
      </c>
      <c r="AO50" s="1324"/>
      <c r="AP50" s="1325">
        <v>20</v>
      </c>
      <c r="AQ50" s="1326">
        <v>10</v>
      </c>
      <c r="AR50" s="1324">
        <v>4</v>
      </c>
      <c r="AS50" s="1324"/>
      <c r="AT50" s="1324">
        <v>182</v>
      </c>
      <c r="AU50" s="1325"/>
      <c r="AV50" s="1324">
        <v>4500</v>
      </c>
      <c r="AW50" s="1324"/>
      <c r="AX50" s="1324"/>
      <c r="AY50" s="1324"/>
      <c r="AZ50" s="1324">
        <v>140</v>
      </c>
      <c r="BA50" s="1324"/>
      <c r="BB50" s="1325">
        <v>853</v>
      </c>
      <c r="BC50" s="1324">
        <v>0</v>
      </c>
      <c r="BD50" s="1324">
        <v>0</v>
      </c>
      <c r="BE50" s="1324">
        <v>0</v>
      </c>
      <c r="BF50" s="1324">
        <v>0</v>
      </c>
      <c r="BG50" s="1324">
        <v>0</v>
      </c>
      <c r="BH50" s="1324"/>
      <c r="BI50" s="1324"/>
      <c r="BJ50" s="1325">
        <v>3</v>
      </c>
      <c r="BK50" s="1325">
        <v>110</v>
      </c>
      <c r="BL50" s="1324">
        <v>173</v>
      </c>
      <c r="BM50" s="1325">
        <v>1090</v>
      </c>
      <c r="BN50" s="1324"/>
      <c r="BO50" s="1325">
        <v>2</v>
      </c>
      <c r="BP50" s="1324">
        <v>193</v>
      </c>
      <c r="BQ50" s="1325">
        <v>715</v>
      </c>
      <c r="BR50" s="1324">
        <v>57</v>
      </c>
      <c r="BS50" s="1392">
        <v>0</v>
      </c>
      <c r="BT50" s="1324"/>
      <c r="BU50" s="123"/>
      <c r="BV50" s="123"/>
      <c r="BW50" s="123"/>
      <c r="BX50" s="123"/>
      <c r="BY50" s="270"/>
      <c r="BZ50" s="1392">
        <v>9</v>
      </c>
      <c r="CA50" s="1392">
        <v>0</v>
      </c>
      <c r="CB50" s="1525"/>
      <c r="CC50" s="270"/>
    </row>
    <row r="51" spans="1:81" ht="15" customHeight="1">
      <c r="A51" s="16"/>
      <c r="B51" s="175"/>
      <c r="C51" s="1392"/>
      <c r="D51" s="1392" t="s">
        <v>334</v>
      </c>
      <c r="E51" s="1392" t="s">
        <v>61</v>
      </c>
      <c r="F51" s="174"/>
      <c r="G51" s="1324"/>
      <c r="H51" s="1325">
        <v>8</v>
      </c>
      <c r="I51" s="1325">
        <v>6</v>
      </c>
      <c r="J51" s="1325"/>
      <c r="K51" s="1324">
        <v>5</v>
      </c>
      <c r="L51" s="1325"/>
      <c r="M51" s="1325"/>
      <c r="N51" s="1325"/>
      <c r="O51" s="1325"/>
      <c r="P51" s="1325">
        <v>3.5</v>
      </c>
      <c r="Q51" s="1324"/>
      <c r="R51" s="1324"/>
      <c r="S51" s="1324"/>
      <c r="T51" s="1324"/>
      <c r="U51" s="1324"/>
      <c r="V51" s="1392"/>
      <c r="W51" s="1325">
        <v>4.5</v>
      </c>
      <c r="X51" s="1324">
        <v>7</v>
      </c>
      <c r="Y51" s="1324"/>
      <c r="Z51" s="1324"/>
      <c r="AA51" s="1324"/>
      <c r="AB51" s="1324"/>
      <c r="AC51" s="1324"/>
      <c r="AD51" s="1325"/>
      <c r="AE51" s="1325"/>
      <c r="AF51" s="1324">
        <v>3.5</v>
      </c>
      <c r="AG51" s="1325">
        <v>6.25</v>
      </c>
      <c r="AH51" s="1324"/>
      <c r="AI51" s="1324"/>
      <c r="AJ51" s="1325">
        <v>4.5</v>
      </c>
      <c r="AK51" s="1324"/>
      <c r="AL51" s="1325"/>
      <c r="AM51" s="1324"/>
      <c r="AN51" s="1325"/>
      <c r="AO51" s="1324"/>
      <c r="AP51" s="1325"/>
      <c r="AQ51" s="1326"/>
      <c r="AR51" s="1324"/>
      <c r="AS51" s="1324"/>
      <c r="AT51" s="1324"/>
      <c r="AU51" s="1325"/>
      <c r="AV51" s="1324"/>
      <c r="AW51" s="1324"/>
      <c r="AX51" s="1324">
        <v>4.5</v>
      </c>
      <c r="AY51" s="1324"/>
      <c r="AZ51" s="1324">
        <v>4.5</v>
      </c>
      <c r="BA51" s="1324"/>
      <c r="BB51" s="1325"/>
      <c r="BC51" s="1324">
        <v>2.75</v>
      </c>
      <c r="BD51" s="1324">
        <v>2.75</v>
      </c>
      <c r="BE51" s="1324"/>
      <c r="BF51" s="1324"/>
      <c r="BG51" s="1324"/>
      <c r="BH51" s="1324"/>
      <c r="BI51" s="1324"/>
      <c r="BJ51" s="1325"/>
      <c r="BK51" s="1325"/>
      <c r="BL51" s="1324">
        <v>4.5</v>
      </c>
      <c r="BM51" s="1325"/>
      <c r="BN51" s="1324"/>
      <c r="BO51" s="1325">
        <v>7</v>
      </c>
      <c r="BP51" s="1324">
        <v>4.5</v>
      </c>
      <c r="BQ51" s="1325"/>
      <c r="BR51" s="1324"/>
      <c r="BS51" s="1392">
        <v>5.5</v>
      </c>
      <c r="BT51" s="1324"/>
      <c r="BU51" s="123"/>
      <c r="BV51" s="123"/>
      <c r="BW51" s="123"/>
      <c r="BX51" s="123"/>
      <c r="BY51" s="270"/>
      <c r="BZ51" s="1392">
        <v>9.625</v>
      </c>
      <c r="CA51" s="1392">
        <v>5.5</v>
      </c>
      <c r="CB51" s="1525"/>
      <c r="CC51" s="270"/>
    </row>
    <row r="52" spans="1:81" s="125" customFormat="1" ht="15" customHeight="1">
      <c r="A52" s="16"/>
      <c r="B52" s="175"/>
      <c r="C52" s="1392"/>
      <c r="D52" s="1392" t="s">
        <v>335</v>
      </c>
      <c r="E52" s="1392" t="s">
        <v>62</v>
      </c>
      <c r="F52" s="174"/>
      <c r="G52" s="1324"/>
      <c r="H52" s="1325">
        <v>90.9</v>
      </c>
      <c r="I52" s="1325"/>
      <c r="J52" s="1325"/>
      <c r="K52" s="1324">
        <v>50</v>
      </c>
      <c r="L52" s="1325"/>
      <c r="M52" s="1325"/>
      <c r="N52" s="1325"/>
      <c r="O52" s="1325"/>
      <c r="P52" s="1327"/>
      <c r="Q52" s="1328"/>
      <c r="R52" s="1328"/>
      <c r="S52" s="1324">
        <v>127</v>
      </c>
      <c r="T52" s="1324"/>
      <c r="U52" s="1324"/>
      <c r="V52" s="1392">
        <v>4.8</v>
      </c>
      <c r="W52" s="1325"/>
      <c r="X52" s="1324"/>
      <c r="Y52" s="1324">
        <v>20</v>
      </c>
      <c r="Z52" s="1324"/>
      <c r="AA52" s="1324">
        <v>10000</v>
      </c>
      <c r="AB52" s="1324"/>
      <c r="AC52" s="1324">
        <v>22.58</v>
      </c>
      <c r="AD52" s="1325"/>
      <c r="AE52" s="1325">
        <v>6</v>
      </c>
      <c r="AF52" s="1324">
        <v>90</v>
      </c>
      <c r="AG52" s="1325"/>
      <c r="AH52" s="1324"/>
      <c r="AI52" s="1324"/>
      <c r="AJ52" s="1325"/>
      <c r="AK52" s="1324"/>
      <c r="AL52" s="1325"/>
      <c r="AM52" s="1324"/>
      <c r="AN52" s="1325"/>
      <c r="AO52" s="1324"/>
      <c r="AP52" s="1325"/>
      <c r="AQ52" s="1326"/>
      <c r="AR52" s="1324"/>
      <c r="AS52" s="1324"/>
      <c r="AT52" s="1324"/>
      <c r="AU52" s="1325"/>
      <c r="AV52" s="1324"/>
      <c r="AW52" s="1324"/>
      <c r="AX52" s="1324"/>
      <c r="AY52" s="1324">
        <v>189</v>
      </c>
      <c r="AZ52" s="1324"/>
      <c r="BA52" s="1324"/>
      <c r="BB52" s="1325"/>
      <c r="BC52" s="1324"/>
      <c r="BD52" s="1324"/>
      <c r="BE52" s="1324"/>
      <c r="BF52" s="1324"/>
      <c r="BG52" s="1324"/>
      <c r="BH52" s="1324"/>
      <c r="BI52" s="1324"/>
      <c r="BJ52" s="1325">
        <v>30</v>
      </c>
      <c r="BK52" s="1325"/>
      <c r="BL52" s="1324">
        <v>3</v>
      </c>
      <c r="BM52" s="1325"/>
      <c r="BN52" s="1324"/>
      <c r="BO52" s="1325"/>
      <c r="BP52" s="1324">
        <v>3</v>
      </c>
      <c r="BQ52" s="1325"/>
      <c r="BR52" s="1324"/>
      <c r="BS52" s="1392">
        <v>10</v>
      </c>
      <c r="BT52" s="1324"/>
      <c r="BU52" s="123"/>
      <c r="BV52" s="123"/>
      <c r="BW52" s="123"/>
      <c r="BX52" s="123"/>
      <c r="BY52" s="270"/>
      <c r="BZ52" s="1392">
        <v>150</v>
      </c>
      <c r="CA52" s="1392"/>
      <c r="CB52" s="1525"/>
      <c r="CC52" s="270"/>
    </row>
    <row r="53" spans="1:81" s="128" customFormat="1" ht="15" customHeight="1">
      <c r="A53" s="16"/>
      <c r="B53" s="175"/>
      <c r="C53" s="1392"/>
      <c r="D53" s="1392" t="s">
        <v>336</v>
      </c>
      <c r="E53" s="1392" t="s">
        <v>63</v>
      </c>
      <c r="F53" s="174"/>
      <c r="G53" s="1324">
        <v>5874</v>
      </c>
      <c r="H53" s="1325">
        <v>3655</v>
      </c>
      <c r="I53" s="1325"/>
      <c r="J53" s="1325">
        <v>1300</v>
      </c>
      <c r="K53" s="1324">
        <v>4000</v>
      </c>
      <c r="L53" s="1325"/>
      <c r="M53" s="1325">
        <v>2900</v>
      </c>
      <c r="N53" s="1325">
        <v>8000</v>
      </c>
      <c r="O53" s="1325"/>
      <c r="P53" s="1325">
        <v>1450</v>
      </c>
      <c r="Q53" s="1324"/>
      <c r="R53" s="1324"/>
      <c r="S53" s="1324">
        <v>3213</v>
      </c>
      <c r="T53" s="1324">
        <v>6000</v>
      </c>
      <c r="U53" s="1324"/>
      <c r="V53" s="1392">
        <v>2200</v>
      </c>
      <c r="W53" s="1325">
        <v>100</v>
      </c>
      <c r="X53" s="1324">
        <v>350</v>
      </c>
      <c r="Y53" s="1324"/>
      <c r="Z53" s="1324">
        <v>4000</v>
      </c>
      <c r="AA53" s="1324">
        <v>1100</v>
      </c>
      <c r="AB53" s="1324"/>
      <c r="AC53" s="1324">
        <v>3965</v>
      </c>
      <c r="AD53" s="1325">
        <v>3800</v>
      </c>
      <c r="AE53" s="1325">
        <v>9000</v>
      </c>
      <c r="AF53" s="1324">
        <v>1875</v>
      </c>
      <c r="AG53" s="1325">
        <v>2000</v>
      </c>
      <c r="AH53" s="1324"/>
      <c r="AI53" s="1324">
        <v>3925</v>
      </c>
      <c r="AJ53" s="1325">
        <v>7000</v>
      </c>
      <c r="AK53" s="1324"/>
      <c r="AL53" s="1325">
        <v>2400</v>
      </c>
      <c r="AM53" s="1324"/>
      <c r="AN53" s="1325">
        <v>2610</v>
      </c>
      <c r="AO53" s="1324"/>
      <c r="AP53" s="1325">
        <v>5150</v>
      </c>
      <c r="AQ53" s="1326"/>
      <c r="AR53" s="1324"/>
      <c r="AS53" s="1324"/>
      <c r="AT53" s="1324"/>
      <c r="AU53" s="1325">
        <v>1375</v>
      </c>
      <c r="AV53" s="1324"/>
      <c r="AW53" s="1324">
        <v>2820</v>
      </c>
      <c r="AX53" s="1324">
        <v>2500</v>
      </c>
      <c r="AY53" s="1324">
        <v>2618</v>
      </c>
      <c r="AZ53" s="1324">
        <v>2500</v>
      </c>
      <c r="BA53" s="1324"/>
      <c r="BB53" s="1329">
        <v>3200</v>
      </c>
      <c r="BC53" s="1324">
        <v>2000</v>
      </c>
      <c r="BD53" s="1324">
        <v>2000</v>
      </c>
      <c r="BE53" s="1324">
        <v>3300</v>
      </c>
      <c r="BF53" s="1324">
        <v>3300</v>
      </c>
      <c r="BG53" s="1324">
        <v>3300</v>
      </c>
      <c r="BH53" s="1324">
        <v>1375</v>
      </c>
      <c r="BI53" s="1324"/>
      <c r="BJ53" s="1325">
        <v>5800</v>
      </c>
      <c r="BK53" s="1325"/>
      <c r="BL53" s="1324">
        <v>1146</v>
      </c>
      <c r="BM53" s="1325"/>
      <c r="BN53" s="1324"/>
      <c r="BO53" s="1325">
        <v>15000</v>
      </c>
      <c r="BP53" s="1324">
        <v>1300</v>
      </c>
      <c r="BQ53" s="1325">
        <v>1557</v>
      </c>
      <c r="BR53" s="1324"/>
      <c r="BS53" s="1392">
        <v>950</v>
      </c>
      <c r="BT53" s="1324">
        <v>1750</v>
      </c>
      <c r="BU53" s="123"/>
      <c r="BV53" s="123"/>
      <c r="BW53" s="123"/>
      <c r="BX53" s="123"/>
      <c r="BY53" s="270"/>
      <c r="BZ53" s="1392">
        <v>1470</v>
      </c>
      <c r="CA53" s="1392">
        <v>2600</v>
      </c>
      <c r="CB53" s="1525"/>
      <c r="CC53" s="270"/>
    </row>
    <row r="54" spans="1:81" ht="15" customHeight="1">
      <c r="A54" s="16"/>
      <c r="B54" s="175"/>
      <c r="C54" s="1392"/>
      <c r="D54" s="1392"/>
      <c r="E54" s="1392"/>
      <c r="F54" s="174"/>
      <c r="G54" s="1324"/>
      <c r="H54" s="1325"/>
      <c r="I54" s="1325"/>
      <c r="J54" s="1325"/>
      <c r="K54" s="1324"/>
      <c r="L54" s="1325"/>
      <c r="M54" s="1325"/>
      <c r="N54" s="1325"/>
      <c r="O54" s="1325"/>
      <c r="P54" s="1327"/>
      <c r="Q54" s="1328"/>
      <c r="R54" s="1328"/>
      <c r="S54" s="1324"/>
      <c r="T54" s="1324"/>
      <c r="U54" s="1324"/>
      <c r="V54" s="1392"/>
      <c r="W54" s="1325"/>
      <c r="X54" s="1324"/>
      <c r="Y54" s="1324"/>
      <c r="Z54" s="1324"/>
      <c r="AA54" s="1324"/>
      <c r="AB54" s="1324"/>
      <c r="AC54" s="1324"/>
      <c r="AD54" s="1325"/>
      <c r="AE54" s="1325"/>
      <c r="AF54" s="1324"/>
      <c r="AG54" s="1325"/>
      <c r="AH54" s="1324"/>
      <c r="AI54" s="1324"/>
      <c r="AJ54" s="1325"/>
      <c r="AK54" s="1324"/>
      <c r="AL54" s="1325"/>
      <c r="AM54" s="1324"/>
      <c r="AN54" s="1325"/>
      <c r="AO54" s="1324"/>
      <c r="AP54" s="1325"/>
      <c r="AQ54" s="1326"/>
      <c r="AR54" s="1324"/>
      <c r="AS54" s="1324"/>
      <c r="AT54" s="1324"/>
      <c r="AU54" s="1325"/>
      <c r="AV54" s="1324"/>
      <c r="AW54" s="1324"/>
      <c r="AX54" s="1324"/>
      <c r="AY54" s="1324"/>
      <c r="AZ54" s="1324"/>
      <c r="BA54" s="1324"/>
      <c r="BB54" s="1325"/>
      <c r="BC54" s="1324"/>
      <c r="BD54" s="1324"/>
      <c r="BE54" s="1324"/>
      <c r="BF54" s="1324"/>
      <c r="BG54" s="1324"/>
      <c r="BH54" s="1324"/>
      <c r="BI54" s="1324"/>
      <c r="BJ54" s="1325"/>
      <c r="BK54" s="1325"/>
      <c r="BL54" s="1324"/>
      <c r="BM54" s="1325"/>
      <c r="BN54" s="1324"/>
      <c r="BO54" s="1325"/>
      <c r="BP54" s="1324"/>
      <c r="BQ54" s="1325"/>
      <c r="BR54" s="1324"/>
      <c r="BS54" s="1392"/>
      <c r="BT54" s="1324"/>
      <c r="BU54" s="123"/>
      <c r="BV54" s="123"/>
      <c r="BW54" s="123"/>
      <c r="BX54" s="123"/>
      <c r="BY54" s="270"/>
      <c r="BZ54" s="1392"/>
      <c r="CA54" s="1392"/>
      <c r="CB54" s="270"/>
      <c r="CC54" s="270"/>
    </row>
    <row r="55" spans="1:81" s="125" customFormat="1" ht="15" customHeight="1">
      <c r="A55" s="16"/>
      <c r="B55" s="175"/>
      <c r="C55" s="1392" t="s">
        <v>64</v>
      </c>
      <c r="D55" s="1392"/>
      <c r="E55" s="1392"/>
      <c r="F55" s="174"/>
      <c r="G55" s="1324"/>
      <c r="H55" s="1325"/>
      <c r="I55" s="1325"/>
      <c r="J55" s="1325"/>
      <c r="K55" s="1324"/>
      <c r="L55" s="1325"/>
      <c r="M55" s="1325"/>
      <c r="N55" s="1325"/>
      <c r="O55" s="1325"/>
      <c r="P55" s="1327"/>
      <c r="Q55" s="1328"/>
      <c r="R55" s="1328"/>
      <c r="S55" s="1324"/>
      <c r="T55" s="1324"/>
      <c r="U55" s="1324"/>
      <c r="V55" s="1392"/>
      <c r="W55" s="1325"/>
      <c r="X55" s="1324"/>
      <c r="Y55" s="1324"/>
      <c r="Z55" s="1324"/>
      <c r="AA55" s="1324"/>
      <c r="AB55" s="1324"/>
      <c r="AC55" s="1324"/>
      <c r="AD55" s="1325"/>
      <c r="AE55" s="1325"/>
      <c r="AF55" s="1324"/>
      <c r="AG55" s="1325"/>
      <c r="AH55" s="1324"/>
      <c r="AI55" s="1324"/>
      <c r="AJ55" s="1325"/>
      <c r="AK55" s="1324"/>
      <c r="AL55" s="1325"/>
      <c r="AM55" s="1324"/>
      <c r="AN55" s="1325"/>
      <c r="AO55" s="1324"/>
      <c r="AP55" s="1325"/>
      <c r="AQ55" s="1326"/>
      <c r="AR55" s="1324"/>
      <c r="AS55" s="1324"/>
      <c r="AT55" s="1324"/>
      <c r="AU55" s="1325"/>
      <c r="AV55" s="1324"/>
      <c r="AW55" s="1324"/>
      <c r="AX55" s="1324"/>
      <c r="AY55" s="1324"/>
      <c r="AZ55" s="1324"/>
      <c r="BA55" s="1324"/>
      <c r="BB55" s="1325"/>
      <c r="BC55" s="1324"/>
      <c r="BD55" s="1324"/>
      <c r="BE55" s="1324"/>
      <c r="BF55" s="1324"/>
      <c r="BG55" s="1324"/>
      <c r="BH55" s="1324"/>
      <c r="BI55" s="1324"/>
      <c r="BJ55" s="1325"/>
      <c r="BK55" s="1325"/>
      <c r="BL55" s="1324"/>
      <c r="BM55" s="1325"/>
      <c r="BN55" s="1324"/>
      <c r="BO55" s="1325"/>
      <c r="BP55" s="1324"/>
      <c r="BQ55" s="1325"/>
      <c r="BR55" s="1324"/>
      <c r="BS55" s="1392"/>
      <c r="BT55" s="1324"/>
      <c r="BU55" s="123"/>
      <c r="BV55" s="123"/>
      <c r="BW55" s="123"/>
      <c r="BX55" s="123"/>
      <c r="BY55" s="270"/>
      <c r="BZ55" s="1392"/>
      <c r="CA55" s="1392"/>
      <c r="CB55" s="270"/>
      <c r="CC55" s="270"/>
    </row>
    <row r="56" spans="1:81" s="128" customFormat="1" ht="15" customHeight="1">
      <c r="A56" s="16"/>
      <c r="B56" s="175"/>
      <c r="C56" s="1392"/>
      <c r="D56" s="1392" t="s">
        <v>337</v>
      </c>
      <c r="E56" s="1392" t="s">
        <v>65</v>
      </c>
      <c r="F56" s="174"/>
      <c r="G56" s="1324">
        <v>66.64</v>
      </c>
      <c r="H56" s="1325">
        <v>32</v>
      </c>
      <c r="I56" s="1325">
        <v>21</v>
      </c>
      <c r="J56" s="1325">
        <v>32</v>
      </c>
      <c r="K56" s="1324">
        <v>47.3</v>
      </c>
      <c r="L56" s="1325">
        <v>35</v>
      </c>
      <c r="M56" s="1325">
        <v>19</v>
      </c>
      <c r="N56" s="1325">
        <v>28</v>
      </c>
      <c r="O56" s="1325">
        <v>34.6</v>
      </c>
      <c r="P56" s="1325">
        <v>17.5</v>
      </c>
      <c r="Q56" s="1324">
        <v>43.6</v>
      </c>
      <c r="R56" s="1324">
        <v>16.899999999999999</v>
      </c>
      <c r="S56" s="1324">
        <v>29</v>
      </c>
      <c r="T56" s="1324">
        <v>44</v>
      </c>
      <c r="U56" s="1324">
        <v>24.1</v>
      </c>
      <c r="V56" s="1392">
        <v>39.4</v>
      </c>
      <c r="W56" s="1325">
        <v>19</v>
      </c>
      <c r="X56" s="1330">
        <v>34</v>
      </c>
      <c r="Y56" s="1324">
        <v>26</v>
      </c>
      <c r="Z56" s="1324">
        <v>34</v>
      </c>
      <c r="AA56" s="1324">
        <v>36</v>
      </c>
      <c r="AB56" s="1324">
        <v>30</v>
      </c>
      <c r="AC56" s="1324">
        <v>21.6</v>
      </c>
      <c r="AD56" s="1325">
        <v>30.2</v>
      </c>
      <c r="AE56" s="1325">
        <v>46.4</v>
      </c>
      <c r="AF56" s="1324">
        <v>30.8</v>
      </c>
      <c r="AG56" s="1325">
        <v>24.2</v>
      </c>
      <c r="AH56" s="1324">
        <v>36.71</v>
      </c>
      <c r="AI56" s="1324">
        <v>33</v>
      </c>
      <c r="AJ56" s="1325">
        <v>47</v>
      </c>
      <c r="AK56" s="1324"/>
      <c r="AL56" s="1325">
        <v>35.299999999999997</v>
      </c>
      <c r="AM56" s="1324">
        <v>35.799999999999997</v>
      </c>
      <c r="AN56" s="1325">
        <v>35.299999999999997</v>
      </c>
      <c r="AO56" s="1324">
        <v>33.700000000000003</v>
      </c>
      <c r="AP56" s="1325">
        <v>38.4</v>
      </c>
      <c r="AQ56" s="1326"/>
      <c r="AR56" s="1324">
        <v>38.5</v>
      </c>
      <c r="AS56" s="1324">
        <v>35</v>
      </c>
      <c r="AT56" s="1324">
        <v>40</v>
      </c>
      <c r="AU56" s="1325">
        <v>31.78</v>
      </c>
      <c r="AV56" s="1324">
        <v>35</v>
      </c>
      <c r="AW56" s="1324">
        <v>34</v>
      </c>
      <c r="AX56" s="1324">
        <v>27</v>
      </c>
      <c r="AY56" s="1324">
        <v>32</v>
      </c>
      <c r="AZ56" s="1324">
        <v>31.8</v>
      </c>
      <c r="BA56" s="1324">
        <v>40</v>
      </c>
      <c r="BB56" s="1325">
        <v>28.3</v>
      </c>
      <c r="BC56" s="1324">
        <v>41.9</v>
      </c>
      <c r="BD56" s="1324">
        <v>41.9</v>
      </c>
      <c r="BE56" s="1324">
        <v>46.2</v>
      </c>
      <c r="BF56" s="1324">
        <v>46.2</v>
      </c>
      <c r="BG56" s="1324">
        <v>58</v>
      </c>
      <c r="BH56" s="1324">
        <v>38.9</v>
      </c>
      <c r="BI56" s="1324">
        <v>35.6</v>
      </c>
      <c r="BJ56" s="1325">
        <v>28.8</v>
      </c>
      <c r="BK56" s="1325">
        <v>22.6</v>
      </c>
      <c r="BL56" s="1324">
        <v>36.799999999999997</v>
      </c>
      <c r="BM56" s="1325">
        <v>15</v>
      </c>
      <c r="BN56" s="1324">
        <v>37.5</v>
      </c>
      <c r="BO56" s="1325">
        <v>34.5</v>
      </c>
      <c r="BP56" s="1324">
        <v>36.799999999999997</v>
      </c>
      <c r="BQ56" s="1325">
        <v>19.5</v>
      </c>
      <c r="BR56" s="1324">
        <v>30</v>
      </c>
      <c r="BS56" s="1392">
        <v>8.6</v>
      </c>
      <c r="BT56" s="1324">
        <v>12.1</v>
      </c>
      <c r="BU56" s="123"/>
      <c r="BV56" s="123"/>
      <c r="BW56" s="123"/>
      <c r="BX56" s="123"/>
      <c r="BY56" s="270"/>
      <c r="BZ56" s="1392">
        <v>22</v>
      </c>
      <c r="CA56" s="1392">
        <v>36.4</v>
      </c>
      <c r="CB56" s="270"/>
      <c r="CC56" s="270"/>
    </row>
    <row r="57" spans="1:81" ht="15" customHeight="1">
      <c r="A57" s="16"/>
      <c r="B57" s="175"/>
      <c r="C57" s="1392"/>
      <c r="D57" s="1392" t="s">
        <v>338</v>
      </c>
      <c r="E57" s="1392"/>
      <c r="F57" s="174"/>
      <c r="G57" s="1324"/>
      <c r="H57" s="1325"/>
      <c r="I57" s="1325"/>
      <c r="J57" s="1325"/>
      <c r="K57" s="1324"/>
      <c r="L57" s="1325"/>
      <c r="M57" s="1325"/>
      <c r="N57" s="1325"/>
      <c r="O57" s="1325"/>
      <c r="P57" s="1327"/>
      <c r="Q57" s="1328"/>
      <c r="R57" s="1328"/>
      <c r="S57" s="1324"/>
      <c r="T57" s="1324"/>
      <c r="U57" s="1324"/>
      <c r="V57" s="1392"/>
      <c r="W57" s="1325"/>
      <c r="X57" s="1324"/>
      <c r="Y57" s="1324"/>
      <c r="Z57" s="1324"/>
      <c r="AA57" s="1324"/>
      <c r="AB57" s="1324"/>
      <c r="AC57" s="1324"/>
      <c r="AD57" s="1325"/>
      <c r="AE57" s="1325"/>
      <c r="AF57" s="1324"/>
      <c r="AG57" s="1325"/>
      <c r="AH57" s="1324"/>
      <c r="AI57" s="1324"/>
      <c r="AJ57" s="1325"/>
      <c r="AK57" s="1324"/>
      <c r="AL57" s="1325"/>
      <c r="AM57" s="1324"/>
      <c r="AN57" s="1325"/>
      <c r="AO57" s="1324"/>
      <c r="AP57" s="1325"/>
      <c r="AQ57" s="1326"/>
      <c r="AR57" s="1324"/>
      <c r="AS57" s="1324"/>
      <c r="AT57" s="1324"/>
      <c r="AU57" s="1325"/>
      <c r="AV57" s="1324"/>
      <c r="AW57" s="1324"/>
      <c r="AX57" s="1324"/>
      <c r="AY57" s="1324"/>
      <c r="AZ57" s="1324"/>
      <c r="BA57" s="1324"/>
      <c r="BB57" s="1325"/>
      <c r="BC57" s="1324"/>
      <c r="BD57" s="1324"/>
      <c r="BE57" s="1324"/>
      <c r="BF57" s="1324"/>
      <c r="BG57" s="1324"/>
      <c r="BH57" s="1324"/>
      <c r="BI57" s="1324"/>
      <c r="BJ57" s="1325"/>
      <c r="BK57" s="1325"/>
      <c r="BL57" s="1324"/>
      <c r="BM57" s="1325"/>
      <c r="BN57" s="1324"/>
      <c r="BO57" s="1325"/>
      <c r="BP57" s="1324"/>
      <c r="BQ57" s="1325"/>
      <c r="BR57" s="1324"/>
      <c r="BS57" s="1392"/>
      <c r="BT57" s="1324"/>
      <c r="BU57" s="123"/>
      <c r="BV57" s="123"/>
      <c r="BW57" s="123"/>
      <c r="BX57" s="123"/>
      <c r="BY57" s="270"/>
      <c r="BZ57" s="1392"/>
      <c r="CA57" s="1392"/>
      <c r="CB57" s="270"/>
      <c r="CC57" s="270"/>
    </row>
    <row r="58" spans="1:81" s="125" customFormat="1" ht="15" customHeight="1">
      <c r="A58" s="16"/>
      <c r="B58" s="175"/>
      <c r="C58" s="1392"/>
      <c r="D58" s="1392" t="s">
        <v>339</v>
      </c>
      <c r="E58" s="1392" t="s">
        <v>66</v>
      </c>
      <c r="F58" s="174"/>
      <c r="G58" s="1324"/>
      <c r="H58" s="1329"/>
      <c r="I58" s="1325"/>
      <c r="J58" s="1325"/>
      <c r="K58" s="1324"/>
      <c r="L58" s="1325"/>
      <c r="M58" s="1329"/>
      <c r="N58" s="1329"/>
      <c r="O58" s="1329"/>
      <c r="P58" s="1329">
        <v>1</v>
      </c>
      <c r="Q58" s="1330"/>
      <c r="R58" s="1330"/>
      <c r="S58" s="1330"/>
      <c r="T58" s="1330"/>
      <c r="U58" s="1330"/>
      <c r="V58" s="1078">
        <v>0.24</v>
      </c>
      <c r="W58" s="1329"/>
      <c r="X58" s="1330"/>
      <c r="Y58" s="1330"/>
      <c r="Z58" s="1330"/>
      <c r="AA58" s="1330"/>
      <c r="AB58" s="1330"/>
      <c r="AC58" s="1330"/>
      <c r="AD58" s="1329"/>
      <c r="AE58" s="1329">
        <v>2</v>
      </c>
      <c r="AF58" s="1330"/>
      <c r="AG58" s="1329"/>
      <c r="AH58" s="1330"/>
      <c r="AI58" s="1330"/>
      <c r="AJ58" s="1329"/>
      <c r="AK58" s="1330"/>
      <c r="AL58" s="1329"/>
      <c r="AM58" s="1330"/>
      <c r="AN58" s="1329"/>
      <c r="AO58" s="1330"/>
      <c r="AP58" s="1329">
        <v>0.26205162066559184</v>
      </c>
      <c r="AQ58" s="1331"/>
      <c r="AR58" s="1330"/>
      <c r="AS58" s="1330"/>
      <c r="AT58" s="1330"/>
      <c r="AU58" s="1329"/>
      <c r="AV58" s="1330"/>
      <c r="AW58" s="1330"/>
      <c r="AX58" s="1330"/>
      <c r="AY58" s="1330"/>
      <c r="AZ58" s="1330"/>
      <c r="BA58" s="1330"/>
      <c r="BB58" s="1329"/>
      <c r="BC58" s="1330">
        <v>3.67</v>
      </c>
      <c r="BD58" s="1330">
        <v>3.67</v>
      </c>
      <c r="BE58" s="1330">
        <v>0.29699999999999999</v>
      </c>
      <c r="BF58" s="1330">
        <v>0.29699999999999999</v>
      </c>
      <c r="BG58" s="1330">
        <v>0.29699999999999999</v>
      </c>
      <c r="BH58" s="1330"/>
      <c r="BI58" s="1330"/>
      <c r="BJ58" s="1329"/>
      <c r="BK58" s="1329"/>
      <c r="BL58" s="1330">
        <v>0.83432683389400752</v>
      </c>
      <c r="BM58" s="1329"/>
      <c r="BN58" s="1330"/>
      <c r="BO58" s="1329"/>
      <c r="BP58" s="1330">
        <v>0.8</v>
      </c>
      <c r="BQ58" s="1329"/>
      <c r="BR58" s="1330"/>
      <c r="BS58" s="1164">
        <v>0.1</v>
      </c>
      <c r="BT58" s="1330"/>
      <c r="BU58" s="123"/>
      <c r="BV58" s="123"/>
      <c r="BW58" s="123"/>
      <c r="BX58" s="123"/>
      <c r="BY58" s="271"/>
      <c r="BZ58" s="1164"/>
      <c r="CA58" s="1164"/>
      <c r="CB58" s="271"/>
      <c r="CC58" s="270"/>
    </row>
    <row r="59" spans="1:81" s="128" customFormat="1" ht="15" customHeight="1">
      <c r="A59" s="16"/>
      <c r="B59" s="175"/>
      <c r="C59" s="1392"/>
      <c r="D59" s="1392" t="s">
        <v>340</v>
      </c>
      <c r="E59" s="1392" t="s">
        <v>66</v>
      </c>
      <c r="F59" s="174"/>
      <c r="G59" s="1324"/>
      <c r="H59" s="1329"/>
      <c r="I59" s="1325"/>
      <c r="J59" s="1325"/>
      <c r="K59" s="1324"/>
      <c r="L59" s="1325"/>
      <c r="M59" s="1329"/>
      <c r="N59" s="1329"/>
      <c r="O59" s="1329"/>
      <c r="P59" s="1329">
        <v>5.4</v>
      </c>
      <c r="Q59" s="1330"/>
      <c r="R59" s="1330"/>
      <c r="S59" s="1330"/>
      <c r="T59" s="1330"/>
      <c r="U59" s="1330"/>
      <c r="V59" s="1078">
        <v>2.13</v>
      </c>
      <c r="W59" s="1329"/>
      <c r="X59" s="1330"/>
      <c r="Y59" s="1330"/>
      <c r="Z59" s="1330"/>
      <c r="AA59" s="1330"/>
      <c r="AB59" s="1330"/>
      <c r="AC59" s="1330"/>
      <c r="AD59" s="1329"/>
      <c r="AE59" s="1329">
        <v>4</v>
      </c>
      <c r="AF59" s="1330"/>
      <c r="AG59" s="1329"/>
      <c r="AH59" s="1330"/>
      <c r="AI59" s="1330"/>
      <c r="AJ59" s="1329"/>
      <c r="AK59" s="1330"/>
      <c r="AL59" s="1329"/>
      <c r="AM59" s="1330"/>
      <c r="AN59" s="1329"/>
      <c r="AO59" s="1330"/>
      <c r="AP59" s="1329">
        <v>2.5428889813990421</v>
      </c>
      <c r="AQ59" s="1331"/>
      <c r="AR59" s="1330"/>
      <c r="AS59" s="1330"/>
      <c r="AT59" s="1330"/>
      <c r="AU59" s="1329"/>
      <c r="AV59" s="1330"/>
      <c r="AW59" s="1330"/>
      <c r="AX59" s="1330"/>
      <c r="AY59" s="1330"/>
      <c r="AZ59" s="1330"/>
      <c r="BA59" s="1330"/>
      <c r="BB59" s="1329"/>
      <c r="BC59" s="1330">
        <v>0.7</v>
      </c>
      <c r="BD59" s="1330">
        <v>0.7</v>
      </c>
      <c r="BE59" s="1330">
        <v>1.99</v>
      </c>
      <c r="BF59" s="1330">
        <v>1.99</v>
      </c>
      <c r="BG59" s="1330">
        <v>1.99</v>
      </c>
      <c r="BH59" s="1330"/>
      <c r="BI59" s="1330"/>
      <c r="BJ59" s="1329"/>
      <c r="BK59" s="1329"/>
      <c r="BL59" s="1330">
        <v>1.4410224994430829</v>
      </c>
      <c r="BM59" s="1329"/>
      <c r="BN59" s="1330"/>
      <c r="BO59" s="1329"/>
      <c r="BP59" s="1330">
        <v>2</v>
      </c>
      <c r="BQ59" s="1329"/>
      <c r="BR59" s="1330"/>
      <c r="BS59" s="1164">
        <v>5.9</v>
      </c>
      <c r="BT59" s="1330"/>
      <c r="BU59" s="123"/>
      <c r="BV59" s="123"/>
      <c r="BW59" s="123"/>
      <c r="BX59" s="123"/>
      <c r="BY59" s="271"/>
      <c r="BZ59" s="1164"/>
      <c r="CA59" s="1164"/>
      <c r="CB59" s="271"/>
      <c r="CC59" s="270"/>
    </row>
    <row r="60" spans="1:81" ht="15" customHeight="1">
      <c r="A60" s="16"/>
      <c r="B60" s="175"/>
      <c r="C60" s="1392"/>
      <c r="D60" s="1392" t="s">
        <v>341</v>
      </c>
      <c r="E60" s="1392" t="s">
        <v>66</v>
      </c>
      <c r="F60" s="174"/>
      <c r="G60" s="1324"/>
      <c r="H60" s="1329"/>
      <c r="I60" s="1325"/>
      <c r="J60" s="1325"/>
      <c r="K60" s="1324"/>
      <c r="L60" s="1325"/>
      <c r="M60" s="1329"/>
      <c r="N60" s="1329"/>
      <c r="O60" s="1329"/>
      <c r="P60" s="1329">
        <v>75</v>
      </c>
      <c r="Q60" s="1330"/>
      <c r="R60" s="1330"/>
      <c r="S60" s="1330"/>
      <c r="T60" s="1330"/>
      <c r="U60" s="1330"/>
      <c r="V60" s="1078">
        <v>80.98</v>
      </c>
      <c r="W60" s="1329"/>
      <c r="X60" s="1330"/>
      <c r="Y60" s="1330"/>
      <c r="Z60" s="1330"/>
      <c r="AA60" s="1330"/>
      <c r="AB60" s="1330"/>
      <c r="AC60" s="1330"/>
      <c r="AD60" s="1329"/>
      <c r="AE60" s="1329">
        <v>60</v>
      </c>
      <c r="AF60" s="1330"/>
      <c r="AG60" s="1329"/>
      <c r="AH60" s="1330"/>
      <c r="AI60" s="1330"/>
      <c r="AJ60" s="1329"/>
      <c r="AK60" s="1330"/>
      <c r="AL60" s="1329"/>
      <c r="AM60" s="1330"/>
      <c r="AN60" s="1329"/>
      <c r="AO60" s="1330"/>
      <c r="AP60" s="1329">
        <v>78.740242827923083</v>
      </c>
      <c r="AQ60" s="1331"/>
      <c r="AR60" s="1330"/>
      <c r="AS60" s="1330"/>
      <c r="AT60" s="1330"/>
      <c r="AU60" s="1329"/>
      <c r="AV60" s="1330"/>
      <c r="AW60" s="1330"/>
      <c r="AX60" s="1330"/>
      <c r="AY60" s="1330"/>
      <c r="AZ60" s="1330"/>
      <c r="BA60" s="1330"/>
      <c r="BB60" s="1329"/>
      <c r="BC60" s="1330">
        <v>49.24</v>
      </c>
      <c r="BD60" s="1330">
        <v>49.24</v>
      </c>
      <c r="BE60" s="1330">
        <v>66.62</v>
      </c>
      <c r="BF60" s="1330">
        <v>66.62</v>
      </c>
      <c r="BG60" s="1330">
        <v>66.62</v>
      </c>
      <c r="BH60" s="1330"/>
      <c r="BI60" s="1330"/>
      <c r="BJ60" s="1329"/>
      <c r="BK60" s="1329"/>
      <c r="BL60" s="1330">
        <v>81.474216928514011</v>
      </c>
      <c r="BM60" s="1329"/>
      <c r="BN60" s="1330"/>
      <c r="BO60" s="1329"/>
      <c r="BP60" s="1330">
        <v>55</v>
      </c>
      <c r="BQ60" s="1329"/>
      <c r="BR60" s="1330"/>
      <c r="BS60" s="1164">
        <v>91.9</v>
      </c>
      <c r="BT60" s="1330"/>
      <c r="BU60" s="123"/>
      <c r="BV60" s="123"/>
      <c r="BW60" s="123"/>
      <c r="BX60" s="123"/>
      <c r="BY60" s="271"/>
      <c r="BZ60" s="1164"/>
      <c r="CA60" s="1164"/>
      <c r="CB60" s="271"/>
      <c r="CC60" s="270"/>
    </row>
    <row r="61" spans="1:81" s="125" customFormat="1" ht="15" customHeight="1">
      <c r="A61" s="16"/>
      <c r="B61" s="175"/>
      <c r="C61" s="1392"/>
      <c r="D61" s="1392" t="s">
        <v>342</v>
      </c>
      <c r="E61" s="1392" t="s">
        <v>66</v>
      </c>
      <c r="F61" s="174"/>
      <c r="G61" s="1324"/>
      <c r="H61" s="1329"/>
      <c r="I61" s="1325"/>
      <c r="J61" s="1325"/>
      <c r="K61" s="1324"/>
      <c r="L61" s="1325"/>
      <c r="M61" s="1329"/>
      <c r="N61" s="1329"/>
      <c r="O61" s="1329"/>
      <c r="P61" s="1329">
        <v>12.1</v>
      </c>
      <c r="Q61" s="1330"/>
      <c r="R61" s="1330"/>
      <c r="S61" s="1330"/>
      <c r="T61" s="1330"/>
      <c r="U61" s="1330"/>
      <c r="V61" s="1078">
        <v>7.83</v>
      </c>
      <c r="W61" s="1329"/>
      <c r="X61" s="1330"/>
      <c r="Y61" s="1330"/>
      <c r="Z61" s="1330"/>
      <c r="AA61" s="1330"/>
      <c r="AB61" s="1330"/>
      <c r="AC61" s="1330"/>
      <c r="AD61" s="1329"/>
      <c r="AE61" s="1329">
        <v>10</v>
      </c>
      <c r="AF61" s="1330"/>
      <c r="AG61" s="1329"/>
      <c r="AH61" s="1330"/>
      <c r="AI61" s="1330"/>
      <c r="AJ61" s="1329"/>
      <c r="AK61" s="1330"/>
      <c r="AL61" s="1329"/>
      <c r="AM61" s="1330"/>
      <c r="AN61" s="1329"/>
      <c r="AO61" s="1330"/>
      <c r="AP61" s="1329">
        <v>9.8125504367495253</v>
      </c>
      <c r="AQ61" s="1331"/>
      <c r="AR61" s="1330"/>
      <c r="AS61" s="1330"/>
      <c r="AT61" s="1330"/>
      <c r="AU61" s="1329"/>
      <c r="AV61" s="1330"/>
      <c r="AW61" s="1330"/>
      <c r="AX61" s="1330"/>
      <c r="AY61" s="1330"/>
      <c r="AZ61" s="1330"/>
      <c r="BA61" s="1330"/>
      <c r="BB61" s="1329"/>
      <c r="BC61" s="1330">
        <v>21.03</v>
      </c>
      <c r="BD61" s="1330">
        <v>21.03</v>
      </c>
      <c r="BE61" s="1330">
        <v>16.23</v>
      </c>
      <c r="BF61" s="1330">
        <v>16.23</v>
      </c>
      <c r="BG61" s="1330">
        <v>16.23</v>
      </c>
      <c r="BH61" s="1330"/>
      <c r="BI61" s="1330"/>
      <c r="BJ61" s="1329"/>
      <c r="BK61" s="1329"/>
      <c r="BL61" s="1330">
        <v>8.9935922281329752</v>
      </c>
      <c r="BM61" s="1329"/>
      <c r="BN61" s="1330"/>
      <c r="BO61" s="1329"/>
      <c r="BP61" s="1330">
        <v>15</v>
      </c>
      <c r="BQ61" s="1329"/>
      <c r="BR61" s="1330"/>
      <c r="BS61" s="1164">
        <v>0.86</v>
      </c>
      <c r="BT61" s="1330"/>
      <c r="BU61" s="123"/>
      <c r="BV61" s="123"/>
      <c r="BW61" s="123"/>
      <c r="BX61" s="123"/>
      <c r="BY61" s="271"/>
      <c r="BZ61" s="1164"/>
      <c r="CA61" s="1164"/>
      <c r="CB61" s="271"/>
      <c r="CC61" s="270"/>
    </row>
    <row r="62" spans="1:81" s="128" customFormat="1" ht="15" customHeight="1">
      <c r="A62" s="16"/>
      <c r="B62" s="175"/>
      <c r="C62" s="1392"/>
      <c r="D62" s="1392" t="s">
        <v>343</v>
      </c>
      <c r="E62" s="1392" t="s">
        <v>66</v>
      </c>
      <c r="F62" s="174"/>
      <c r="G62" s="1324"/>
      <c r="H62" s="1329"/>
      <c r="I62" s="1325"/>
      <c r="J62" s="1325"/>
      <c r="K62" s="1324"/>
      <c r="L62" s="1325"/>
      <c r="M62" s="1329"/>
      <c r="N62" s="1329"/>
      <c r="O62" s="1329"/>
      <c r="P62" s="1329">
        <v>2.9</v>
      </c>
      <c r="Q62" s="1330"/>
      <c r="R62" s="1330"/>
      <c r="S62" s="1330"/>
      <c r="T62" s="1330"/>
      <c r="U62" s="1330"/>
      <c r="V62" s="1078">
        <v>4.99</v>
      </c>
      <c r="W62" s="1329"/>
      <c r="X62" s="1330"/>
      <c r="Y62" s="1330"/>
      <c r="Z62" s="1330"/>
      <c r="AA62" s="1330"/>
      <c r="AB62" s="1330"/>
      <c r="AC62" s="1330"/>
      <c r="AD62" s="1329"/>
      <c r="AE62" s="1329">
        <v>3</v>
      </c>
      <c r="AF62" s="1330"/>
      <c r="AG62" s="1329"/>
      <c r="AH62" s="1330"/>
      <c r="AI62" s="1330"/>
      <c r="AJ62" s="1329"/>
      <c r="AK62" s="1330"/>
      <c r="AL62" s="1329"/>
      <c r="AM62" s="1330"/>
      <c r="AN62" s="1329"/>
      <c r="AO62" s="1330"/>
      <c r="AP62" s="1329">
        <v>4.3031688716702359</v>
      </c>
      <c r="AQ62" s="1331"/>
      <c r="AR62" s="1330"/>
      <c r="AS62" s="1330"/>
      <c r="AT62" s="1330"/>
      <c r="AU62" s="1329"/>
      <c r="AV62" s="1330"/>
      <c r="AW62" s="1330"/>
      <c r="AX62" s="1330"/>
      <c r="AY62" s="1330"/>
      <c r="AZ62" s="1330"/>
      <c r="BA62" s="1330"/>
      <c r="BB62" s="1329"/>
      <c r="BC62" s="1330">
        <v>15.09</v>
      </c>
      <c r="BD62" s="1330">
        <v>15.09</v>
      </c>
      <c r="BE62" s="1330">
        <v>8.52</v>
      </c>
      <c r="BF62" s="1330">
        <v>8.52</v>
      </c>
      <c r="BG62" s="1330">
        <v>8.52</v>
      </c>
      <c r="BH62" s="1330"/>
      <c r="BI62" s="1330"/>
      <c r="BJ62" s="1329"/>
      <c r="BK62" s="1329"/>
      <c r="BL62" s="1330">
        <v>4.1309311650701712</v>
      </c>
      <c r="BM62" s="1329"/>
      <c r="BN62" s="1330"/>
      <c r="BO62" s="1329"/>
      <c r="BP62" s="1330">
        <v>15</v>
      </c>
      <c r="BQ62" s="1329"/>
      <c r="BR62" s="1330"/>
      <c r="BS62" s="1164">
        <v>0.39</v>
      </c>
      <c r="BT62" s="1330"/>
      <c r="BU62" s="123"/>
      <c r="BV62" s="123"/>
      <c r="BW62" s="123"/>
      <c r="BX62" s="123"/>
      <c r="BY62" s="271"/>
      <c r="BZ62" s="1164"/>
      <c r="CA62" s="1164"/>
      <c r="CB62" s="271"/>
      <c r="CC62" s="270"/>
    </row>
    <row r="63" spans="1:81" ht="15" customHeight="1">
      <c r="A63" s="16"/>
      <c r="B63" s="175"/>
      <c r="C63" s="1392"/>
      <c r="D63" s="1392" t="s">
        <v>344</v>
      </c>
      <c r="E63" s="1392" t="s">
        <v>66</v>
      </c>
      <c r="F63" s="174"/>
      <c r="G63" s="1324"/>
      <c r="H63" s="1329"/>
      <c r="I63" s="1325"/>
      <c r="J63" s="1325"/>
      <c r="K63" s="1324"/>
      <c r="L63" s="1325"/>
      <c r="M63" s="1329"/>
      <c r="N63" s="1329"/>
      <c r="O63" s="1329"/>
      <c r="P63" s="1329">
        <v>3.6</v>
      </c>
      <c r="Q63" s="1330"/>
      <c r="R63" s="1330"/>
      <c r="S63" s="1330"/>
      <c r="T63" s="1330"/>
      <c r="U63" s="1330"/>
      <c r="V63" s="1078">
        <v>3.83</v>
      </c>
      <c r="W63" s="1329"/>
      <c r="X63" s="1330"/>
      <c r="Y63" s="1330"/>
      <c r="Z63" s="1330"/>
      <c r="AA63" s="1330"/>
      <c r="AB63" s="1330"/>
      <c r="AC63" s="1330"/>
      <c r="AD63" s="1329"/>
      <c r="AE63" s="1329">
        <v>6</v>
      </c>
      <c r="AF63" s="1330"/>
      <c r="AG63" s="1329"/>
      <c r="AH63" s="1330"/>
      <c r="AI63" s="1330"/>
      <c r="AJ63" s="1329"/>
      <c r="AK63" s="1330"/>
      <c r="AL63" s="1329"/>
      <c r="AM63" s="1330"/>
      <c r="AN63" s="1329"/>
      <c r="AO63" s="1330"/>
      <c r="AP63" s="1329">
        <v>3.339097261592511</v>
      </c>
      <c r="AQ63" s="1331"/>
      <c r="AR63" s="1330"/>
      <c r="AS63" s="1330"/>
      <c r="AT63" s="1330"/>
      <c r="AU63" s="1329"/>
      <c r="AV63" s="1330"/>
      <c r="AW63" s="1330"/>
      <c r="AX63" s="1330"/>
      <c r="AY63" s="1330"/>
      <c r="AZ63" s="1330"/>
      <c r="BA63" s="1330"/>
      <c r="BB63" s="1329"/>
      <c r="BC63" s="1330">
        <v>10.264999999999992</v>
      </c>
      <c r="BD63" s="1330">
        <v>10.264999999999992</v>
      </c>
      <c r="BE63" s="1330">
        <v>6.3430000000000035</v>
      </c>
      <c r="BF63" s="1330">
        <v>6.3430000000000035</v>
      </c>
      <c r="BG63" s="1330">
        <v>6.3430000000000035</v>
      </c>
      <c r="BH63" s="1330"/>
      <c r="BI63" s="1330"/>
      <c r="BJ63" s="1329"/>
      <c r="BK63" s="1329"/>
      <c r="BL63" s="1330">
        <v>3.125910344945765</v>
      </c>
      <c r="BM63" s="1329"/>
      <c r="BN63" s="1330"/>
      <c r="BO63" s="1329"/>
      <c r="BP63" s="1330">
        <v>12.2</v>
      </c>
      <c r="BQ63" s="1329"/>
      <c r="BR63" s="1330"/>
      <c r="BS63" s="1164">
        <v>0.85</v>
      </c>
      <c r="BT63" s="1330"/>
      <c r="BU63" s="123"/>
      <c r="BV63" s="123"/>
      <c r="BW63" s="123"/>
      <c r="BX63" s="123"/>
      <c r="BY63" s="271"/>
      <c r="BZ63" s="1164"/>
      <c r="CA63" s="1164"/>
      <c r="CB63" s="271"/>
      <c r="CC63" s="270"/>
    </row>
    <row r="64" spans="1:81" s="125" customFormat="1" ht="15" customHeight="1">
      <c r="A64" s="16"/>
      <c r="B64" s="175"/>
      <c r="C64" s="1392"/>
      <c r="D64" s="1392" t="s">
        <v>345</v>
      </c>
      <c r="E64" s="1392" t="s">
        <v>66</v>
      </c>
      <c r="F64" s="174"/>
      <c r="G64" s="1324"/>
      <c r="H64" s="1329"/>
      <c r="I64" s="1325"/>
      <c r="J64" s="1325"/>
      <c r="K64" s="1324"/>
      <c r="L64" s="1325"/>
      <c r="M64" s="1329"/>
      <c r="N64" s="1329"/>
      <c r="O64" s="1329"/>
      <c r="P64" s="1329">
        <v>0</v>
      </c>
      <c r="Q64" s="1330"/>
      <c r="R64" s="1330"/>
      <c r="S64" s="1330"/>
      <c r="T64" s="1330"/>
      <c r="U64" s="1330"/>
      <c r="V64" s="1078">
        <v>0</v>
      </c>
      <c r="W64" s="1329"/>
      <c r="X64" s="1330"/>
      <c r="Y64" s="1330"/>
      <c r="Z64" s="1330"/>
      <c r="AA64" s="1330"/>
      <c r="AB64" s="1330"/>
      <c r="AC64" s="1330"/>
      <c r="AD64" s="1329"/>
      <c r="AE64" s="1329">
        <v>15</v>
      </c>
      <c r="AF64" s="1330"/>
      <c r="AG64" s="1329"/>
      <c r="AH64" s="1330"/>
      <c r="AI64" s="1330"/>
      <c r="AJ64" s="1329"/>
      <c r="AK64" s="1330"/>
      <c r="AL64" s="1329"/>
      <c r="AM64" s="1330"/>
      <c r="AN64" s="1329"/>
      <c r="AO64" s="1330"/>
      <c r="AP64" s="1329">
        <v>1</v>
      </c>
      <c r="AQ64" s="1331"/>
      <c r="AR64" s="1330"/>
      <c r="AS64" s="1330"/>
      <c r="AT64" s="1330"/>
      <c r="AU64" s="1329"/>
      <c r="AV64" s="1330"/>
      <c r="AW64" s="1330"/>
      <c r="AX64" s="1330"/>
      <c r="AY64" s="1330"/>
      <c r="AZ64" s="1330"/>
      <c r="BA64" s="1330"/>
      <c r="BB64" s="1329"/>
      <c r="BC64" s="1330">
        <v>5.0000000000000001E-3</v>
      </c>
      <c r="BD64" s="1330">
        <v>5.0000000000000001E-3</v>
      </c>
      <c r="BE64" s="1330">
        <v>0</v>
      </c>
      <c r="BF64" s="1330">
        <v>0</v>
      </c>
      <c r="BG64" s="1330">
        <v>0</v>
      </c>
      <c r="BH64" s="1330"/>
      <c r="BI64" s="1330"/>
      <c r="BJ64" s="1329"/>
      <c r="BK64" s="1329"/>
      <c r="BL64" s="1330">
        <v>0</v>
      </c>
      <c r="BM64" s="1329"/>
      <c r="BN64" s="1330"/>
      <c r="BO64" s="1329"/>
      <c r="BP64" s="1330">
        <v>0</v>
      </c>
      <c r="BQ64" s="1329"/>
      <c r="BR64" s="1330"/>
      <c r="BS64" s="1164">
        <v>0</v>
      </c>
      <c r="BT64" s="1330"/>
      <c r="BU64" s="123"/>
      <c r="BV64" s="123"/>
      <c r="BW64" s="123"/>
      <c r="BX64" s="123"/>
      <c r="BY64" s="271"/>
      <c r="BZ64" s="1164"/>
      <c r="CA64" s="1164"/>
      <c r="CB64" s="271"/>
      <c r="CC64" s="270"/>
    </row>
    <row r="65" spans="1:81" s="128" customFormat="1" ht="15" customHeight="1">
      <c r="A65" s="16"/>
      <c r="B65" s="175"/>
      <c r="C65" s="1392"/>
      <c r="D65" s="1392"/>
      <c r="E65" s="1392"/>
      <c r="F65" s="174"/>
      <c r="G65" s="1324"/>
      <c r="H65" s="1325"/>
      <c r="I65" s="1325"/>
      <c r="J65" s="1325"/>
      <c r="K65" s="1324"/>
      <c r="L65" s="1325"/>
      <c r="M65" s="1325"/>
      <c r="N65" s="1325"/>
      <c r="O65" s="1325"/>
      <c r="P65" s="1327"/>
      <c r="Q65" s="1328"/>
      <c r="R65" s="1328"/>
      <c r="S65" s="1324"/>
      <c r="T65" s="1324"/>
      <c r="U65" s="1324"/>
      <c r="V65" s="1392"/>
      <c r="W65" s="1325"/>
      <c r="X65" s="1324"/>
      <c r="Y65" s="1324"/>
      <c r="Z65" s="1324"/>
      <c r="AA65" s="1324"/>
      <c r="AB65" s="1324"/>
      <c r="AC65" s="1324"/>
      <c r="AD65" s="1325"/>
      <c r="AE65" s="1325"/>
      <c r="AF65" s="1324"/>
      <c r="AG65" s="1325"/>
      <c r="AH65" s="1324"/>
      <c r="AI65" s="1324"/>
      <c r="AJ65" s="1325"/>
      <c r="AK65" s="1324"/>
      <c r="AL65" s="1325"/>
      <c r="AM65" s="1324"/>
      <c r="AN65" s="1325"/>
      <c r="AO65" s="1324"/>
      <c r="AP65" s="1325"/>
      <c r="AQ65" s="1326"/>
      <c r="AR65" s="1324"/>
      <c r="AS65" s="1324"/>
      <c r="AT65" s="1324"/>
      <c r="AU65" s="1325"/>
      <c r="AV65" s="1324"/>
      <c r="AW65" s="1324"/>
      <c r="AX65" s="1324"/>
      <c r="AY65" s="1324"/>
      <c r="AZ65" s="1324"/>
      <c r="BA65" s="1324"/>
      <c r="BB65" s="1325"/>
      <c r="BC65" s="1324"/>
      <c r="BD65" s="1324"/>
      <c r="BE65" s="1324"/>
      <c r="BF65" s="1324"/>
      <c r="BG65" s="1324"/>
      <c r="BH65" s="1324"/>
      <c r="BI65" s="1324"/>
      <c r="BJ65" s="1325"/>
      <c r="BK65" s="1325"/>
      <c r="BL65" s="1324"/>
      <c r="BM65" s="1325"/>
      <c r="BN65" s="1324"/>
      <c r="BO65" s="1325"/>
      <c r="BP65" s="1324"/>
      <c r="BQ65" s="1325"/>
      <c r="BR65" s="1324"/>
      <c r="BS65" s="1392"/>
      <c r="BT65" s="1324"/>
      <c r="BU65" s="123"/>
      <c r="BV65" s="123"/>
      <c r="BW65" s="123"/>
      <c r="BX65" s="123"/>
      <c r="BY65" s="270"/>
      <c r="BZ65" s="1392"/>
      <c r="CA65" s="1392"/>
      <c r="CB65" s="270"/>
      <c r="CC65" s="270"/>
    </row>
    <row r="66" spans="1:81" ht="15" customHeight="1">
      <c r="A66" s="16"/>
      <c r="B66" s="175"/>
      <c r="C66" s="1392" t="s">
        <v>67</v>
      </c>
      <c r="D66" s="1392"/>
      <c r="E66" s="1392"/>
      <c r="F66" s="174"/>
      <c r="G66" s="1324"/>
      <c r="H66" s="1325"/>
      <c r="I66" s="1325"/>
      <c r="J66" s="1325"/>
      <c r="K66" s="1324"/>
      <c r="L66" s="1325"/>
      <c r="M66" s="1325"/>
      <c r="N66" s="1325"/>
      <c r="O66" s="1325"/>
      <c r="P66" s="1327"/>
      <c r="Q66" s="1328"/>
      <c r="R66" s="1328"/>
      <c r="S66" s="1324"/>
      <c r="T66" s="1324"/>
      <c r="U66" s="1324"/>
      <c r="V66" s="1392"/>
      <c r="W66" s="1325"/>
      <c r="X66" s="1324"/>
      <c r="Y66" s="1324"/>
      <c r="Z66" s="1324"/>
      <c r="AA66" s="1324"/>
      <c r="AB66" s="1324"/>
      <c r="AC66" s="1324"/>
      <c r="AD66" s="1325"/>
      <c r="AE66" s="1325"/>
      <c r="AF66" s="1324"/>
      <c r="AG66" s="1325"/>
      <c r="AH66" s="1324"/>
      <c r="AI66" s="1324"/>
      <c r="AJ66" s="1325"/>
      <c r="AK66" s="1324"/>
      <c r="AL66" s="1325"/>
      <c r="AM66" s="1324"/>
      <c r="AN66" s="1325"/>
      <c r="AO66" s="1324"/>
      <c r="AP66" s="1325"/>
      <c r="AQ66" s="1326"/>
      <c r="AR66" s="1324"/>
      <c r="AS66" s="1324"/>
      <c r="AT66" s="1324"/>
      <c r="AU66" s="1325"/>
      <c r="AV66" s="1324"/>
      <c r="AW66" s="1324"/>
      <c r="AX66" s="1324"/>
      <c r="AY66" s="1324"/>
      <c r="AZ66" s="1324"/>
      <c r="BA66" s="1324"/>
      <c r="BB66" s="1325"/>
      <c r="BC66" s="1324"/>
      <c r="BD66" s="1324"/>
      <c r="BE66" s="1324"/>
      <c r="BF66" s="1324"/>
      <c r="BG66" s="1324"/>
      <c r="BH66" s="1324"/>
      <c r="BI66" s="1324"/>
      <c r="BJ66" s="1325"/>
      <c r="BK66" s="1325"/>
      <c r="BL66" s="1324"/>
      <c r="BM66" s="1325"/>
      <c r="BN66" s="1324"/>
      <c r="BO66" s="1325"/>
      <c r="BP66" s="1324"/>
      <c r="BQ66" s="1325"/>
      <c r="BR66" s="1324"/>
      <c r="BS66" s="1392"/>
      <c r="BT66" s="1324"/>
      <c r="BU66" s="123"/>
      <c r="BV66" s="123"/>
      <c r="BW66" s="123"/>
      <c r="BX66" s="123"/>
      <c r="BY66" s="270"/>
      <c r="BZ66" s="1392"/>
      <c r="CA66" s="1392"/>
      <c r="CB66" s="270"/>
      <c r="CC66" s="270"/>
    </row>
    <row r="67" spans="1:81" s="125" customFormat="1" ht="15" customHeight="1">
      <c r="A67" s="16"/>
      <c r="B67" s="175"/>
      <c r="C67" s="1392" t="s">
        <v>68</v>
      </c>
      <c r="D67" s="1392"/>
      <c r="E67" s="1392"/>
      <c r="F67" s="174"/>
      <c r="G67" s="1324"/>
      <c r="H67" s="1325"/>
      <c r="I67" s="1325"/>
      <c r="J67" s="1325"/>
      <c r="K67" s="1324"/>
      <c r="L67" s="1325"/>
      <c r="M67" s="1325"/>
      <c r="N67" s="1325"/>
      <c r="O67" s="1325"/>
      <c r="P67" s="1327"/>
      <c r="Q67" s="1328"/>
      <c r="R67" s="1328"/>
      <c r="S67" s="1324"/>
      <c r="T67" s="1324"/>
      <c r="U67" s="1324"/>
      <c r="V67" s="1392"/>
      <c r="W67" s="1325"/>
      <c r="X67" s="1324"/>
      <c r="Y67" s="1324"/>
      <c r="Z67" s="1324"/>
      <c r="AA67" s="1324"/>
      <c r="AB67" s="1324"/>
      <c r="AC67" s="1324"/>
      <c r="AD67" s="1325"/>
      <c r="AE67" s="1325"/>
      <c r="AF67" s="1324"/>
      <c r="AG67" s="1325"/>
      <c r="AH67" s="1324"/>
      <c r="AI67" s="1324"/>
      <c r="AJ67" s="1325"/>
      <c r="AK67" s="1324"/>
      <c r="AL67" s="1325"/>
      <c r="AM67" s="1324"/>
      <c r="AN67" s="1325"/>
      <c r="AO67" s="1324"/>
      <c r="AP67" s="1325"/>
      <c r="AQ67" s="1326"/>
      <c r="AR67" s="1324"/>
      <c r="AS67" s="1324"/>
      <c r="AT67" s="1324"/>
      <c r="AU67" s="1325"/>
      <c r="AV67" s="1324"/>
      <c r="AW67" s="1324"/>
      <c r="AX67" s="1324"/>
      <c r="AY67" s="1324"/>
      <c r="AZ67" s="1324"/>
      <c r="BA67" s="1324"/>
      <c r="BB67" s="1325"/>
      <c r="BC67" s="1324"/>
      <c r="BD67" s="1324"/>
      <c r="BE67" s="1324"/>
      <c r="BF67" s="1324"/>
      <c r="BG67" s="1324"/>
      <c r="BH67" s="1324"/>
      <c r="BI67" s="1324"/>
      <c r="BJ67" s="1325"/>
      <c r="BK67" s="1325"/>
      <c r="BL67" s="1324"/>
      <c r="BM67" s="1325"/>
      <c r="BN67" s="1324"/>
      <c r="BO67" s="1325"/>
      <c r="BP67" s="1324"/>
      <c r="BQ67" s="1325"/>
      <c r="BR67" s="1324"/>
      <c r="BS67" s="1392"/>
      <c r="BT67" s="1324"/>
      <c r="BU67" s="123"/>
      <c r="BV67" s="123"/>
      <c r="BW67" s="123"/>
      <c r="BX67" s="123"/>
      <c r="BY67" s="270"/>
      <c r="BZ67" s="1392"/>
      <c r="CA67" s="1392"/>
      <c r="CB67" s="270"/>
      <c r="CC67" s="270"/>
    </row>
    <row r="68" spans="1:81" s="128" customFormat="1" ht="15" customHeight="1">
      <c r="A68" s="16"/>
      <c r="B68" s="175"/>
      <c r="C68" s="1392"/>
      <c r="D68" s="1392" t="s">
        <v>346</v>
      </c>
      <c r="E68" s="1392" t="s">
        <v>69</v>
      </c>
      <c r="F68" s="174"/>
      <c r="G68" s="1324">
        <v>30503</v>
      </c>
      <c r="H68" s="1329">
        <v>584.29</v>
      </c>
      <c r="I68" s="1325">
        <v>200</v>
      </c>
      <c r="J68" s="1325"/>
      <c r="K68" s="1324">
        <v>2000</v>
      </c>
      <c r="L68" s="1325">
        <v>1299</v>
      </c>
      <c r="M68" s="1329">
        <v>370</v>
      </c>
      <c r="N68" s="1329">
        <v>1403</v>
      </c>
      <c r="O68" s="1329">
        <v>333</v>
      </c>
      <c r="P68" s="1329">
        <v>7276</v>
      </c>
      <c r="Q68" s="1330">
        <v>628.5</v>
      </c>
      <c r="R68" s="1330">
        <v>48.4</v>
      </c>
      <c r="S68" s="1330">
        <v>8</v>
      </c>
      <c r="T68" s="1330">
        <v>1700</v>
      </c>
      <c r="U68" s="1330"/>
      <c r="V68" s="1164"/>
      <c r="W68" s="1329">
        <v>25</v>
      </c>
      <c r="X68" s="1324"/>
      <c r="Y68" s="1330"/>
      <c r="Z68" s="1330"/>
      <c r="AA68" s="1330"/>
      <c r="AB68" s="1330">
        <v>625</v>
      </c>
      <c r="AC68" s="1330">
        <v>750</v>
      </c>
      <c r="AD68" s="1329">
        <v>775</v>
      </c>
      <c r="AE68" s="1329">
        <v>351</v>
      </c>
      <c r="AF68" s="1330">
        <v>500</v>
      </c>
      <c r="AG68" s="1329">
        <v>908</v>
      </c>
      <c r="AH68" s="1330">
        <v>3752.7779999999998</v>
      </c>
      <c r="AI68" s="1330"/>
      <c r="AJ68" s="1329">
        <v>1733</v>
      </c>
      <c r="AK68" s="1330">
        <v>900</v>
      </c>
      <c r="AL68" s="1329">
        <v>20848.68</v>
      </c>
      <c r="AM68" s="1330">
        <v>1311</v>
      </c>
      <c r="AN68" s="1329">
        <v>19652.36</v>
      </c>
      <c r="AO68" s="1330">
        <v>1241</v>
      </c>
      <c r="AP68" s="1329">
        <v>1150</v>
      </c>
      <c r="AQ68" s="1331">
        <v>4609</v>
      </c>
      <c r="AR68" s="1330">
        <v>5463</v>
      </c>
      <c r="AS68" s="1330"/>
      <c r="AT68" s="1330">
        <v>2363.239</v>
      </c>
      <c r="AU68" s="1329">
        <v>29.645</v>
      </c>
      <c r="AV68" s="1330">
        <v>481.78</v>
      </c>
      <c r="AW68" s="1330">
        <v>570</v>
      </c>
      <c r="AX68" s="1330">
        <v>225</v>
      </c>
      <c r="AY68" s="1330"/>
      <c r="AZ68" s="1330">
        <v>520</v>
      </c>
      <c r="BA68" s="1330"/>
      <c r="BB68" s="1329">
        <v>16576</v>
      </c>
      <c r="BC68" s="1330">
        <v>1273</v>
      </c>
      <c r="BD68" s="1330">
        <v>1273</v>
      </c>
      <c r="BE68" s="1330">
        <v>906</v>
      </c>
      <c r="BF68" s="1330">
        <v>2496</v>
      </c>
      <c r="BG68" s="1330">
        <v>8571</v>
      </c>
      <c r="BH68" s="1330">
        <v>325</v>
      </c>
      <c r="BI68" s="1330"/>
      <c r="BJ68" s="1329">
        <v>2000</v>
      </c>
      <c r="BK68" s="1329">
        <v>168</v>
      </c>
      <c r="BL68" s="1330">
        <v>186.7424</v>
      </c>
      <c r="BM68" s="1329">
        <v>382</v>
      </c>
      <c r="BN68" s="1330">
        <v>1660.2</v>
      </c>
      <c r="BO68" s="1329">
        <v>885</v>
      </c>
      <c r="BP68" s="1330">
        <v>5907</v>
      </c>
      <c r="BQ68" s="1329">
        <v>292.42864462458925</v>
      </c>
      <c r="BR68" s="1330">
        <v>500</v>
      </c>
      <c r="BS68" s="1164">
        <v>111</v>
      </c>
      <c r="BT68" s="1330">
        <v>145</v>
      </c>
      <c r="BU68" s="123"/>
      <c r="BV68" s="123"/>
      <c r="BW68" s="123"/>
      <c r="BX68" s="123"/>
      <c r="BY68" s="271"/>
      <c r="BZ68" s="1164">
        <v>250</v>
      </c>
      <c r="CA68" s="1164">
        <v>4000</v>
      </c>
      <c r="CB68" s="271"/>
      <c r="CC68" s="270"/>
    </row>
    <row r="69" spans="1:81" ht="15" customHeight="1">
      <c r="A69" s="16"/>
      <c r="B69" s="175"/>
      <c r="C69" s="1392"/>
      <c r="D69" s="1392" t="s">
        <v>347</v>
      </c>
      <c r="E69" s="1392" t="s">
        <v>70</v>
      </c>
      <c r="F69" s="174"/>
      <c r="G69" s="1324"/>
      <c r="H69" s="1332">
        <v>0.5</v>
      </c>
      <c r="I69" s="1325"/>
      <c r="J69" s="1325">
        <v>4</v>
      </c>
      <c r="K69" s="1324">
        <v>0.18</v>
      </c>
      <c r="L69" s="1325"/>
      <c r="M69" s="1332">
        <v>1.3</v>
      </c>
      <c r="N69" s="1332">
        <v>0.1</v>
      </c>
      <c r="O69" s="1332"/>
      <c r="P69" s="1332">
        <v>1</v>
      </c>
      <c r="Q69" s="1333">
        <v>3.63</v>
      </c>
      <c r="R69" s="1333">
        <v>7.77</v>
      </c>
      <c r="S69" s="1333">
        <v>1.52</v>
      </c>
      <c r="T69" s="1333"/>
      <c r="U69" s="1333">
        <v>0.57999999999999996</v>
      </c>
      <c r="V69" s="1165"/>
      <c r="W69" s="1332">
        <v>3</v>
      </c>
      <c r="X69" s="1333"/>
      <c r="Y69" s="1333">
        <v>0.11</v>
      </c>
      <c r="Z69" s="1333"/>
      <c r="AA69" s="1333">
        <v>1</v>
      </c>
      <c r="AB69" s="1333">
        <v>1.5</v>
      </c>
      <c r="AC69" s="1333">
        <v>0.05</v>
      </c>
      <c r="AD69" s="1332">
        <v>1.5</v>
      </c>
      <c r="AE69" s="1332">
        <v>0.06</v>
      </c>
      <c r="AF69" s="1333">
        <v>0.3</v>
      </c>
      <c r="AG69" s="1332">
        <v>3.2</v>
      </c>
      <c r="AH69" s="1333"/>
      <c r="AI69" s="1333"/>
      <c r="AJ69" s="1332">
        <v>0.3</v>
      </c>
      <c r="AK69" s="1333">
        <v>0.21</v>
      </c>
      <c r="AL69" s="1332">
        <v>0.70399999999999996</v>
      </c>
      <c r="AM69" s="1333">
        <v>1.08</v>
      </c>
      <c r="AN69" s="1332">
        <v>3.9</v>
      </c>
      <c r="AO69" s="1333"/>
      <c r="AP69" s="1332">
        <v>0.3</v>
      </c>
      <c r="AQ69" s="1334">
        <v>0.9</v>
      </c>
      <c r="AR69" s="1333"/>
      <c r="AS69" s="1333"/>
      <c r="AT69" s="1333"/>
      <c r="AU69" s="1332">
        <v>3</v>
      </c>
      <c r="AV69" s="1333">
        <v>9</v>
      </c>
      <c r="AW69" s="1333">
        <v>0.42857099999999998</v>
      </c>
      <c r="AX69" s="1333">
        <v>0.43</v>
      </c>
      <c r="AY69" s="1333"/>
      <c r="AZ69" s="1333">
        <v>1</v>
      </c>
      <c r="BA69" s="1333">
        <v>0.1</v>
      </c>
      <c r="BB69" s="1332">
        <v>3.96</v>
      </c>
      <c r="BC69" s="1333">
        <v>0.77</v>
      </c>
      <c r="BD69" s="1333">
        <v>0.77</v>
      </c>
      <c r="BE69" s="1333">
        <v>0.9</v>
      </c>
      <c r="BF69" s="1333">
        <v>0.9</v>
      </c>
      <c r="BG69" s="1333">
        <v>0.9</v>
      </c>
      <c r="BH69" s="1333"/>
      <c r="BI69" s="1333"/>
      <c r="BJ69" s="1332">
        <v>0.2</v>
      </c>
      <c r="BK69" s="1332">
        <v>8.0148668721892893</v>
      </c>
      <c r="BL69" s="1333">
        <v>37.08</v>
      </c>
      <c r="BM69" s="1332">
        <v>13.197603235987913</v>
      </c>
      <c r="BN69" s="1333">
        <v>0.25</v>
      </c>
      <c r="BO69" s="1332">
        <v>0.36</v>
      </c>
      <c r="BP69" s="1333">
        <v>8</v>
      </c>
      <c r="BQ69" s="1332">
        <v>37.108830718868568</v>
      </c>
      <c r="BR69" s="1333">
        <v>1.28</v>
      </c>
      <c r="BS69" s="1165">
        <v>0.1</v>
      </c>
      <c r="BT69" s="1333"/>
      <c r="BU69" s="123"/>
      <c r="BV69" s="123"/>
      <c r="BW69" s="123"/>
      <c r="BX69" s="123"/>
      <c r="BY69" s="272"/>
      <c r="BZ69" s="1165">
        <v>0.25</v>
      </c>
      <c r="CA69" s="1165">
        <v>0.56938996083449389</v>
      </c>
      <c r="CB69" s="272"/>
      <c r="CC69" s="270"/>
    </row>
    <row r="70" spans="1:81" s="125" customFormat="1" ht="15" customHeight="1">
      <c r="A70" s="16"/>
      <c r="B70" s="175"/>
      <c r="C70" s="1392"/>
      <c r="D70" s="1392" t="s">
        <v>348</v>
      </c>
      <c r="E70" s="1392" t="s">
        <v>70</v>
      </c>
      <c r="F70" s="174"/>
      <c r="G70" s="1324"/>
      <c r="H70" s="1332">
        <v>1.5</v>
      </c>
      <c r="I70" s="1325">
        <v>1.35</v>
      </c>
      <c r="J70" s="1325">
        <v>4.67</v>
      </c>
      <c r="K70" s="1324">
        <v>0</v>
      </c>
      <c r="L70" s="1325"/>
      <c r="M70" s="1332">
        <v>1.3</v>
      </c>
      <c r="N70" s="1332">
        <v>0.5</v>
      </c>
      <c r="O70" s="1332"/>
      <c r="P70" s="1332">
        <v>1</v>
      </c>
      <c r="Q70" s="1333">
        <v>1.67</v>
      </c>
      <c r="R70" s="1333"/>
      <c r="S70" s="1333"/>
      <c r="T70" s="1333"/>
      <c r="U70" s="1333"/>
      <c r="V70" s="1165"/>
      <c r="W70" s="1332"/>
      <c r="X70" s="1333"/>
      <c r="Y70" s="1333"/>
      <c r="Z70" s="1333"/>
      <c r="AA70" s="1333"/>
      <c r="AB70" s="1333"/>
      <c r="AC70" s="1333">
        <v>1</v>
      </c>
      <c r="AD70" s="1332">
        <v>2.5</v>
      </c>
      <c r="AE70" s="1332">
        <v>0</v>
      </c>
      <c r="AF70" s="1333"/>
      <c r="AG70" s="1332">
        <v>4.2</v>
      </c>
      <c r="AH70" s="1333"/>
      <c r="AI70" s="1333"/>
      <c r="AJ70" s="1332">
        <v>1.3</v>
      </c>
      <c r="AK70" s="1333">
        <v>1.72</v>
      </c>
      <c r="AL70" s="1332"/>
      <c r="AM70" s="1333"/>
      <c r="AN70" s="1332">
        <v>3.9</v>
      </c>
      <c r="AO70" s="1333"/>
      <c r="AP70" s="1332">
        <v>1.3</v>
      </c>
      <c r="AQ70" s="1334">
        <v>0.9</v>
      </c>
      <c r="AR70" s="1333"/>
      <c r="AS70" s="1333"/>
      <c r="AT70" s="1333"/>
      <c r="AU70" s="1332"/>
      <c r="AV70" s="1333"/>
      <c r="AW70" s="1333">
        <v>1.4</v>
      </c>
      <c r="AX70" s="1333"/>
      <c r="AY70" s="1333"/>
      <c r="AZ70" s="1333">
        <v>1</v>
      </c>
      <c r="BA70" s="1333"/>
      <c r="BB70" s="1332">
        <v>5.9</v>
      </c>
      <c r="BC70" s="1333">
        <v>0</v>
      </c>
      <c r="BD70" s="1333">
        <v>0</v>
      </c>
      <c r="BE70" s="1333">
        <v>0</v>
      </c>
      <c r="BF70" s="1333">
        <v>0</v>
      </c>
      <c r="BG70" s="1333">
        <v>0</v>
      </c>
      <c r="BH70" s="1333"/>
      <c r="BI70" s="1333"/>
      <c r="BJ70" s="1332">
        <v>1.5</v>
      </c>
      <c r="BK70" s="1332">
        <v>2.3728195921757522</v>
      </c>
      <c r="BL70" s="1333">
        <v>13.7</v>
      </c>
      <c r="BM70" s="1332">
        <v>10.893360721670293</v>
      </c>
      <c r="BN70" s="1333">
        <v>0</v>
      </c>
      <c r="BO70" s="1332">
        <v>1.4</v>
      </c>
      <c r="BP70" s="1333">
        <v>6.15</v>
      </c>
      <c r="BQ70" s="1332">
        <v>39.981743284906116</v>
      </c>
      <c r="BR70" s="1333"/>
      <c r="BS70" s="1165"/>
      <c r="BT70" s="1333"/>
      <c r="BU70" s="123"/>
      <c r="BV70" s="123"/>
      <c r="BW70" s="123"/>
      <c r="BX70" s="123"/>
      <c r="BY70" s="272"/>
      <c r="BZ70" s="1165"/>
      <c r="CA70" s="1165">
        <v>0</v>
      </c>
      <c r="CB70" s="272"/>
      <c r="CC70" s="270"/>
    </row>
    <row r="71" spans="1:81" s="128" customFormat="1" ht="15" customHeight="1">
      <c r="A71" s="16"/>
      <c r="B71" s="175"/>
      <c r="C71" s="1392"/>
      <c r="D71" s="1392" t="s">
        <v>349</v>
      </c>
      <c r="E71" s="1392" t="s">
        <v>71</v>
      </c>
      <c r="F71" s="174"/>
      <c r="G71" s="1324"/>
      <c r="H71" s="1332">
        <v>30.26</v>
      </c>
      <c r="I71" s="1325"/>
      <c r="J71" s="1325"/>
      <c r="K71" s="1324">
        <v>666</v>
      </c>
      <c r="L71" s="1325"/>
      <c r="M71" s="1332">
        <v>580</v>
      </c>
      <c r="N71" s="1332"/>
      <c r="O71" s="1332"/>
      <c r="P71" s="1332"/>
      <c r="Q71" s="1333">
        <v>666.67</v>
      </c>
      <c r="R71" s="1333"/>
      <c r="S71" s="1333"/>
      <c r="T71" s="1333"/>
      <c r="U71" s="1333"/>
      <c r="V71" s="1165"/>
      <c r="W71" s="1332"/>
      <c r="X71" s="1333"/>
      <c r="Y71" s="1333"/>
      <c r="Z71" s="1333"/>
      <c r="AA71" s="1333"/>
      <c r="AB71" s="1333"/>
      <c r="AC71" s="1333"/>
      <c r="AD71" s="1332"/>
      <c r="AE71" s="1332"/>
      <c r="AF71" s="1333"/>
      <c r="AG71" s="1332"/>
      <c r="AH71" s="1333"/>
      <c r="AI71" s="1333">
        <v>0</v>
      </c>
      <c r="AJ71" s="1332"/>
      <c r="AK71" s="1333">
        <v>28</v>
      </c>
      <c r="AL71" s="1332"/>
      <c r="AM71" s="1333"/>
      <c r="AN71" s="1332">
        <v>256.39999999999998</v>
      </c>
      <c r="AO71" s="1333"/>
      <c r="AP71" s="1332"/>
      <c r="AQ71" s="1334"/>
      <c r="AR71" s="1333"/>
      <c r="AS71" s="1333"/>
      <c r="AT71" s="1333"/>
      <c r="AU71" s="1332"/>
      <c r="AV71" s="1333"/>
      <c r="AW71" s="1333"/>
      <c r="AX71" s="1333">
        <v>0</v>
      </c>
      <c r="AY71" s="1333"/>
      <c r="AZ71" s="1333"/>
      <c r="BA71" s="1333"/>
      <c r="BB71" s="1332">
        <v>1000</v>
      </c>
      <c r="BC71" s="1333">
        <v>0</v>
      </c>
      <c r="BD71" s="1333">
        <v>0</v>
      </c>
      <c r="BE71" s="1333">
        <v>0</v>
      </c>
      <c r="BF71" s="1333">
        <v>0</v>
      </c>
      <c r="BG71" s="1333">
        <v>0</v>
      </c>
      <c r="BH71" s="1333"/>
      <c r="BI71" s="1333"/>
      <c r="BJ71" s="1332"/>
      <c r="BK71" s="1332">
        <v>0</v>
      </c>
      <c r="BL71" s="1333">
        <v>0</v>
      </c>
      <c r="BM71" s="1332"/>
      <c r="BN71" s="1333"/>
      <c r="BO71" s="1332"/>
      <c r="BP71" s="1333">
        <v>0</v>
      </c>
      <c r="BQ71" s="1332"/>
      <c r="BR71" s="1333"/>
      <c r="BS71" s="1165"/>
      <c r="BT71" s="1333"/>
      <c r="BU71" s="123"/>
      <c r="BV71" s="123"/>
      <c r="BW71" s="123"/>
      <c r="BX71" s="123"/>
      <c r="BY71" s="272"/>
      <c r="BZ71" s="1165"/>
      <c r="CA71" s="1165"/>
      <c r="CB71" s="272"/>
      <c r="CC71" s="270"/>
    </row>
    <row r="72" spans="1:81" ht="15" customHeight="1">
      <c r="A72" s="16"/>
      <c r="B72" s="175"/>
      <c r="C72" s="1392"/>
      <c r="D72" s="1392" t="s">
        <v>350</v>
      </c>
      <c r="E72" s="1392" t="s">
        <v>69</v>
      </c>
      <c r="F72" s="174"/>
      <c r="G72" s="1324"/>
      <c r="H72" s="1332"/>
      <c r="I72" s="1325"/>
      <c r="J72" s="1325"/>
      <c r="K72" s="1324"/>
      <c r="L72" s="1325"/>
      <c r="M72" s="1332"/>
      <c r="N72" s="1332"/>
      <c r="O72" s="1332"/>
      <c r="P72" s="1332"/>
      <c r="Q72" s="1333"/>
      <c r="R72" s="1333"/>
      <c r="S72" s="1333"/>
      <c r="T72" s="1333"/>
      <c r="U72" s="1333"/>
      <c r="V72" s="1165"/>
      <c r="W72" s="1332"/>
      <c r="X72" s="1333"/>
      <c r="Y72" s="1333"/>
      <c r="Z72" s="1333"/>
      <c r="AA72" s="1333"/>
      <c r="AB72" s="1333"/>
      <c r="AC72" s="1333"/>
      <c r="AD72" s="1332"/>
      <c r="AE72" s="1332"/>
      <c r="AF72" s="1333"/>
      <c r="AG72" s="1332"/>
      <c r="AH72" s="1333"/>
      <c r="AI72" s="1333">
        <v>0</v>
      </c>
      <c r="AJ72" s="1332"/>
      <c r="AK72" s="1333"/>
      <c r="AL72" s="1332"/>
      <c r="AM72" s="1333"/>
      <c r="AN72" s="1332"/>
      <c r="AO72" s="1333"/>
      <c r="AP72" s="1332"/>
      <c r="AQ72" s="1334"/>
      <c r="AR72" s="1333"/>
      <c r="AS72" s="1333"/>
      <c r="AT72" s="1333"/>
      <c r="AU72" s="1332"/>
      <c r="AV72" s="1333"/>
      <c r="AW72" s="1333"/>
      <c r="AX72" s="1333">
        <v>0</v>
      </c>
      <c r="AY72" s="1333"/>
      <c r="AZ72" s="1333"/>
      <c r="BA72" s="1333"/>
      <c r="BB72" s="1332">
        <v>30972</v>
      </c>
      <c r="BC72" s="1333">
        <v>0</v>
      </c>
      <c r="BD72" s="1333">
        <v>0</v>
      </c>
      <c r="BE72" s="1333">
        <v>0</v>
      </c>
      <c r="BF72" s="1333">
        <v>0</v>
      </c>
      <c r="BG72" s="1333">
        <v>0</v>
      </c>
      <c r="BH72" s="1333"/>
      <c r="BI72" s="1333"/>
      <c r="BJ72" s="1332"/>
      <c r="BK72" s="1332">
        <v>0</v>
      </c>
      <c r="BL72" s="1333">
        <v>0</v>
      </c>
      <c r="BM72" s="1332"/>
      <c r="BN72" s="1333"/>
      <c r="BO72" s="1332"/>
      <c r="BP72" s="1333">
        <v>0</v>
      </c>
      <c r="BQ72" s="1332"/>
      <c r="BR72" s="1333"/>
      <c r="BS72" s="1165"/>
      <c r="BT72" s="1333"/>
      <c r="BU72" s="123"/>
      <c r="BV72" s="123"/>
      <c r="BW72" s="123"/>
      <c r="BX72" s="123"/>
      <c r="BY72" s="272"/>
      <c r="BZ72" s="1165">
        <v>1000</v>
      </c>
      <c r="CA72" s="1165"/>
      <c r="CB72" s="272"/>
      <c r="CC72" s="270"/>
    </row>
    <row r="73" spans="1:81" s="125" customFormat="1" ht="15" customHeight="1">
      <c r="A73" s="16"/>
      <c r="B73" s="175"/>
      <c r="C73" s="1392"/>
      <c r="D73" s="1392" t="s">
        <v>351</v>
      </c>
      <c r="E73" s="1392" t="s">
        <v>72</v>
      </c>
      <c r="F73" s="174"/>
      <c r="G73" s="1324"/>
      <c r="H73" s="1332"/>
      <c r="I73" s="1325"/>
      <c r="J73" s="1325"/>
      <c r="K73" s="1324"/>
      <c r="L73" s="1325"/>
      <c r="M73" s="1332"/>
      <c r="N73" s="1332"/>
      <c r="O73" s="1332"/>
      <c r="P73" s="1332"/>
      <c r="Q73" s="1333"/>
      <c r="R73" s="1333"/>
      <c r="S73" s="1333"/>
      <c r="T73" s="1333"/>
      <c r="U73" s="1333"/>
      <c r="V73" s="1165"/>
      <c r="W73" s="1332">
        <v>4.21</v>
      </c>
      <c r="X73" s="1333"/>
      <c r="Y73" s="1333"/>
      <c r="Z73" s="1333"/>
      <c r="AA73" s="1333"/>
      <c r="AB73" s="1333"/>
      <c r="AC73" s="1333"/>
      <c r="AD73" s="1332"/>
      <c r="AE73" s="1332"/>
      <c r="AF73" s="1333"/>
      <c r="AG73" s="1332"/>
      <c r="AH73" s="1333"/>
      <c r="AI73" s="1333">
        <v>0</v>
      </c>
      <c r="AJ73" s="1332"/>
      <c r="AK73" s="1333"/>
      <c r="AL73" s="1332"/>
      <c r="AM73" s="1333"/>
      <c r="AN73" s="1332"/>
      <c r="AO73" s="1333"/>
      <c r="AP73" s="1332"/>
      <c r="AQ73" s="1334"/>
      <c r="AR73" s="1333"/>
      <c r="AS73" s="1333"/>
      <c r="AT73" s="1333"/>
      <c r="AU73" s="1332"/>
      <c r="AV73" s="1333"/>
      <c r="AW73" s="1333"/>
      <c r="AX73" s="1333">
        <v>0</v>
      </c>
      <c r="AY73" s="1333"/>
      <c r="AZ73" s="1333"/>
      <c r="BA73" s="1333"/>
      <c r="BB73" s="1332"/>
      <c r="BC73" s="1333">
        <v>0</v>
      </c>
      <c r="BD73" s="1333">
        <v>0</v>
      </c>
      <c r="BE73" s="1333">
        <v>0</v>
      </c>
      <c r="BF73" s="1333">
        <v>0</v>
      </c>
      <c r="BG73" s="1333">
        <v>0</v>
      </c>
      <c r="BH73" s="1333"/>
      <c r="BI73" s="1333"/>
      <c r="BJ73" s="1332"/>
      <c r="BK73" s="1332">
        <v>5.7896491481929298</v>
      </c>
      <c r="BL73" s="1333">
        <v>0</v>
      </c>
      <c r="BM73" s="1332">
        <v>2.8120322233056605</v>
      </c>
      <c r="BN73" s="1333"/>
      <c r="BO73" s="1332"/>
      <c r="BP73" s="1333">
        <v>0</v>
      </c>
      <c r="BQ73" s="1332"/>
      <c r="BR73" s="1333"/>
      <c r="BS73" s="1165"/>
      <c r="BT73" s="1333">
        <v>0.194129938</v>
      </c>
      <c r="BU73" s="272"/>
      <c r="BV73" s="272"/>
      <c r="BW73" s="272"/>
      <c r="BX73" s="272"/>
      <c r="BY73" s="272"/>
      <c r="BZ73" s="1165"/>
      <c r="CA73" s="1165">
        <v>3</v>
      </c>
      <c r="CB73" s="272"/>
      <c r="CC73" s="270"/>
    </row>
    <row r="74" spans="1:81" s="128" customFormat="1" ht="15" customHeight="1">
      <c r="A74" s="16"/>
      <c r="B74" s="175"/>
      <c r="C74" s="1392"/>
      <c r="D74" s="1392" t="s">
        <v>352</v>
      </c>
      <c r="E74" s="1392" t="s">
        <v>60</v>
      </c>
      <c r="F74" s="174"/>
      <c r="G74" s="1324"/>
      <c r="H74" s="1332">
        <v>1</v>
      </c>
      <c r="I74" s="1325"/>
      <c r="J74" s="1325"/>
      <c r="K74" s="1324"/>
      <c r="L74" s="1325"/>
      <c r="M74" s="1332">
        <v>1</v>
      </c>
      <c r="N74" s="1332">
        <v>1</v>
      </c>
      <c r="O74" s="1332"/>
      <c r="P74" s="1332">
        <v>1</v>
      </c>
      <c r="Q74" s="1333"/>
      <c r="R74" s="1333"/>
      <c r="S74" s="1333"/>
      <c r="T74" s="1333"/>
      <c r="U74" s="1333"/>
      <c r="V74" s="1165"/>
      <c r="W74" s="1332"/>
      <c r="X74" s="1333"/>
      <c r="Y74" s="1333"/>
      <c r="Z74" s="1333"/>
      <c r="AA74" s="1333"/>
      <c r="AB74" s="1333"/>
      <c r="AC74" s="1333"/>
      <c r="AD74" s="1332"/>
      <c r="AE74" s="1332"/>
      <c r="AF74" s="1333"/>
      <c r="AG74" s="1332"/>
      <c r="AH74" s="1333"/>
      <c r="AI74" s="1333">
        <v>0</v>
      </c>
      <c r="AJ74" s="1332">
        <v>1</v>
      </c>
      <c r="AK74" s="1333"/>
      <c r="AL74" s="1332"/>
      <c r="AM74" s="1333"/>
      <c r="AN74" s="1332"/>
      <c r="AO74" s="1333"/>
      <c r="AP74" s="1332">
        <v>1</v>
      </c>
      <c r="AQ74" s="1334">
        <v>1</v>
      </c>
      <c r="AR74" s="1333"/>
      <c r="AS74" s="1333"/>
      <c r="AT74" s="1333"/>
      <c r="AU74" s="1332"/>
      <c r="AV74" s="1333"/>
      <c r="AW74" s="1333"/>
      <c r="AX74" s="1333">
        <v>0</v>
      </c>
      <c r="AY74" s="1333"/>
      <c r="AZ74" s="1333"/>
      <c r="BA74" s="1333"/>
      <c r="BB74" s="1332">
        <v>1</v>
      </c>
      <c r="BC74" s="1333"/>
      <c r="BD74" s="1333"/>
      <c r="BE74" s="1333"/>
      <c r="BF74" s="1333"/>
      <c r="BG74" s="1333"/>
      <c r="BH74" s="1333"/>
      <c r="BI74" s="1333"/>
      <c r="BJ74" s="1332">
        <v>1</v>
      </c>
      <c r="BK74" s="1332"/>
      <c r="BL74" s="1333">
        <v>0</v>
      </c>
      <c r="BM74" s="1332"/>
      <c r="BN74" s="1333"/>
      <c r="BO74" s="1332">
        <v>1</v>
      </c>
      <c r="BP74" s="1333">
        <v>0</v>
      </c>
      <c r="BQ74" s="1332"/>
      <c r="BR74" s="1333"/>
      <c r="BS74" s="1165"/>
      <c r="BT74" s="1333"/>
      <c r="BU74" s="123"/>
      <c r="BV74" s="123"/>
      <c r="BW74" s="123"/>
      <c r="BX74" s="123"/>
      <c r="BY74" s="272"/>
      <c r="BZ74" s="1165"/>
      <c r="CA74" s="1165">
        <v>1</v>
      </c>
      <c r="CB74" s="272"/>
      <c r="CC74" s="270"/>
    </row>
    <row r="75" spans="1:81" ht="15" customHeight="1">
      <c r="A75" s="16"/>
      <c r="B75" s="175"/>
      <c r="C75" s="1392"/>
      <c r="D75" s="1392" t="s">
        <v>353</v>
      </c>
      <c r="E75" s="1392" t="s">
        <v>60</v>
      </c>
      <c r="F75" s="174"/>
      <c r="G75" s="1324"/>
      <c r="H75" s="1332"/>
      <c r="I75" s="1325"/>
      <c r="J75" s="1325"/>
      <c r="K75" s="1324"/>
      <c r="L75" s="1325"/>
      <c r="M75" s="1332"/>
      <c r="N75" s="1332">
        <v>0.23</v>
      </c>
      <c r="O75" s="1332">
        <v>1</v>
      </c>
      <c r="P75" s="1332">
        <v>0.34</v>
      </c>
      <c r="Q75" s="1333"/>
      <c r="R75" s="1333"/>
      <c r="S75" s="1333"/>
      <c r="T75" s="1333"/>
      <c r="U75" s="1333"/>
      <c r="V75" s="1165"/>
      <c r="W75" s="1332"/>
      <c r="X75" s="1333"/>
      <c r="Y75" s="1333"/>
      <c r="Z75" s="1333"/>
      <c r="AA75" s="1333"/>
      <c r="AB75" s="1333"/>
      <c r="AC75" s="1333"/>
      <c r="AD75" s="1332"/>
      <c r="AE75" s="1332">
        <v>0.33</v>
      </c>
      <c r="AF75" s="1333"/>
      <c r="AG75" s="1332"/>
      <c r="AH75" s="1333"/>
      <c r="AI75" s="1333">
        <v>0</v>
      </c>
      <c r="AJ75" s="1332">
        <v>0.9</v>
      </c>
      <c r="AK75" s="1333"/>
      <c r="AL75" s="1332"/>
      <c r="AM75" s="1333"/>
      <c r="AN75" s="1332"/>
      <c r="AO75" s="1333"/>
      <c r="AP75" s="1332">
        <v>0.25</v>
      </c>
      <c r="AQ75" s="1334">
        <v>1</v>
      </c>
      <c r="AR75" s="1333"/>
      <c r="AS75" s="1333"/>
      <c r="AT75" s="1333"/>
      <c r="AU75" s="1332"/>
      <c r="AV75" s="1333"/>
      <c r="AW75" s="1333"/>
      <c r="AX75" s="1333">
        <v>0</v>
      </c>
      <c r="AY75" s="1333"/>
      <c r="AZ75" s="1333"/>
      <c r="BA75" s="1333"/>
      <c r="BB75" s="1332">
        <v>-1</v>
      </c>
      <c r="BC75" s="1333"/>
      <c r="BD75" s="1333"/>
      <c r="BE75" s="1333">
        <v>0</v>
      </c>
      <c r="BF75" s="1333">
        <v>0</v>
      </c>
      <c r="BG75" s="1333">
        <v>0</v>
      </c>
      <c r="BH75" s="1333"/>
      <c r="BI75" s="1333"/>
      <c r="BJ75" s="1332"/>
      <c r="BK75" s="1332"/>
      <c r="BL75" s="1333">
        <v>8.0000000000000002E-3</v>
      </c>
      <c r="BM75" s="1332"/>
      <c r="BN75" s="1333"/>
      <c r="BO75" s="1332"/>
      <c r="BP75" s="1333">
        <v>0</v>
      </c>
      <c r="BQ75" s="1332"/>
      <c r="BR75" s="1333"/>
      <c r="BS75" s="1165"/>
      <c r="BT75" s="1333"/>
      <c r="BU75" s="123"/>
      <c r="BV75" s="123"/>
      <c r="BW75" s="123"/>
      <c r="BX75" s="123"/>
      <c r="BY75" s="272"/>
      <c r="BZ75" s="1165">
        <v>1</v>
      </c>
      <c r="CA75" s="1165">
        <v>0.3</v>
      </c>
      <c r="CB75" s="272"/>
      <c r="CC75" s="270"/>
    </row>
    <row r="76" spans="1:81" s="125" customFormat="1" ht="15" customHeight="1">
      <c r="A76" s="16"/>
      <c r="B76" s="175"/>
      <c r="C76" s="1392"/>
      <c r="D76" s="1392" t="s">
        <v>354</v>
      </c>
      <c r="E76" s="1392" t="s">
        <v>60</v>
      </c>
      <c r="F76" s="174"/>
      <c r="G76" s="1324"/>
      <c r="H76" s="1332">
        <v>1</v>
      </c>
      <c r="I76" s="1325"/>
      <c r="J76" s="1325"/>
      <c r="K76" s="1324"/>
      <c r="L76" s="1325"/>
      <c r="M76" s="1332">
        <v>1</v>
      </c>
      <c r="N76" s="1332">
        <v>1</v>
      </c>
      <c r="O76" s="1332">
        <v>1</v>
      </c>
      <c r="P76" s="1332">
        <v>1</v>
      </c>
      <c r="Q76" s="1333"/>
      <c r="R76" s="1333"/>
      <c r="S76" s="1333"/>
      <c r="T76" s="1333"/>
      <c r="U76" s="1333"/>
      <c r="V76" s="1165"/>
      <c r="W76" s="1332"/>
      <c r="X76" s="1333"/>
      <c r="Y76" s="1333"/>
      <c r="Z76" s="1333"/>
      <c r="AA76" s="1333"/>
      <c r="AB76" s="1333"/>
      <c r="AC76" s="1333"/>
      <c r="AD76" s="1332">
        <v>1</v>
      </c>
      <c r="AE76" s="1332"/>
      <c r="AF76" s="1333">
        <v>1</v>
      </c>
      <c r="AG76" s="1332">
        <v>1</v>
      </c>
      <c r="AH76" s="1333"/>
      <c r="AI76" s="1333">
        <v>1</v>
      </c>
      <c r="AJ76" s="1332">
        <v>1</v>
      </c>
      <c r="AK76" s="1333"/>
      <c r="AL76" s="1332"/>
      <c r="AM76" s="1333"/>
      <c r="AN76" s="1332">
        <v>1</v>
      </c>
      <c r="AO76" s="1333"/>
      <c r="AP76" s="1332">
        <v>1</v>
      </c>
      <c r="AQ76" s="1334">
        <v>1</v>
      </c>
      <c r="AR76" s="1333"/>
      <c r="AS76" s="1333"/>
      <c r="AT76" s="1333"/>
      <c r="AU76" s="1332"/>
      <c r="AV76" s="1333"/>
      <c r="AW76" s="1333"/>
      <c r="AX76" s="1333">
        <v>0</v>
      </c>
      <c r="AY76" s="1333">
        <v>1</v>
      </c>
      <c r="AZ76" s="1333">
        <v>1</v>
      </c>
      <c r="BA76" s="1333"/>
      <c r="BB76" s="1332"/>
      <c r="BC76" s="1333"/>
      <c r="BD76" s="1333"/>
      <c r="BE76" s="1333">
        <v>0</v>
      </c>
      <c r="BF76" s="1333">
        <v>0</v>
      </c>
      <c r="BG76" s="1333">
        <v>0</v>
      </c>
      <c r="BH76" s="1333"/>
      <c r="BI76" s="1333"/>
      <c r="BJ76" s="1332">
        <v>1</v>
      </c>
      <c r="BK76" s="1332">
        <v>0.29605227760041486</v>
      </c>
      <c r="BL76" s="1333">
        <v>0.37</v>
      </c>
      <c r="BM76" s="1332">
        <v>0.82540447131837613</v>
      </c>
      <c r="BN76" s="1333"/>
      <c r="BO76" s="1332">
        <v>1</v>
      </c>
      <c r="BP76" s="1333">
        <v>0.76</v>
      </c>
      <c r="BQ76" s="1332">
        <v>1</v>
      </c>
      <c r="BR76" s="1333"/>
      <c r="BS76" s="1165"/>
      <c r="BT76" s="1333"/>
      <c r="BU76" s="123"/>
      <c r="BV76" s="123"/>
      <c r="BW76" s="123"/>
      <c r="BX76" s="123"/>
      <c r="BY76" s="272"/>
      <c r="BZ76" s="1165">
        <v>1</v>
      </c>
      <c r="CA76" s="1165"/>
      <c r="CB76" s="272"/>
      <c r="CC76" s="270"/>
    </row>
    <row r="77" spans="1:81" s="128" customFormat="1" ht="15" customHeight="1">
      <c r="A77" s="16"/>
      <c r="B77" s="175"/>
      <c r="C77" s="1392"/>
      <c r="D77" s="1392" t="s">
        <v>355</v>
      </c>
      <c r="E77" s="1392" t="s">
        <v>60</v>
      </c>
      <c r="F77" s="174"/>
      <c r="G77" s="1324"/>
      <c r="H77" s="1332"/>
      <c r="I77" s="1325"/>
      <c r="J77" s="1325"/>
      <c r="K77" s="1324"/>
      <c r="L77" s="1325"/>
      <c r="M77" s="1332"/>
      <c r="N77" s="1332"/>
      <c r="O77" s="1332"/>
      <c r="P77" s="1332"/>
      <c r="Q77" s="1333"/>
      <c r="R77" s="1333"/>
      <c r="S77" s="1333"/>
      <c r="T77" s="1333"/>
      <c r="U77" s="1333"/>
      <c r="V77" s="1165"/>
      <c r="W77" s="1332">
        <v>1</v>
      </c>
      <c r="X77" s="1333"/>
      <c r="Y77" s="1333"/>
      <c r="Z77" s="1333"/>
      <c r="AA77" s="1333"/>
      <c r="AB77" s="1333"/>
      <c r="AC77" s="1333"/>
      <c r="AD77" s="1332"/>
      <c r="AE77" s="1332"/>
      <c r="AF77" s="1333"/>
      <c r="AG77" s="1332"/>
      <c r="AH77" s="1333"/>
      <c r="AI77" s="1333">
        <v>0</v>
      </c>
      <c r="AJ77" s="1332"/>
      <c r="AK77" s="1333"/>
      <c r="AL77" s="1332"/>
      <c r="AM77" s="1333"/>
      <c r="AN77" s="1332"/>
      <c r="AO77" s="1333"/>
      <c r="AP77" s="1332"/>
      <c r="AQ77" s="1334"/>
      <c r="AR77" s="1333"/>
      <c r="AS77" s="1333"/>
      <c r="AT77" s="1333"/>
      <c r="AU77" s="1332"/>
      <c r="AV77" s="1333"/>
      <c r="AW77" s="1333"/>
      <c r="AX77" s="1333">
        <v>0</v>
      </c>
      <c r="AY77" s="1333"/>
      <c r="AZ77" s="1333"/>
      <c r="BA77" s="1333"/>
      <c r="BB77" s="1332"/>
      <c r="BC77" s="1333">
        <v>0</v>
      </c>
      <c r="BD77" s="1333">
        <v>0</v>
      </c>
      <c r="BE77" s="1333">
        <v>0</v>
      </c>
      <c r="BF77" s="1333">
        <v>0</v>
      </c>
      <c r="BG77" s="1333">
        <v>0</v>
      </c>
      <c r="BH77" s="1333"/>
      <c r="BI77" s="1333"/>
      <c r="BJ77" s="1332"/>
      <c r="BK77" s="1332">
        <v>0.26048648312788342</v>
      </c>
      <c r="BL77" s="1333">
        <v>0</v>
      </c>
      <c r="BM77" s="1332">
        <v>0.1440667230848825</v>
      </c>
      <c r="BN77" s="1333"/>
      <c r="BO77" s="1332"/>
      <c r="BP77" s="1333">
        <v>0</v>
      </c>
      <c r="BQ77" s="1332"/>
      <c r="BR77" s="1333"/>
      <c r="BS77" s="1165"/>
      <c r="BT77" s="1333"/>
      <c r="BU77" s="123"/>
      <c r="BV77" s="123"/>
      <c r="BW77" s="123"/>
      <c r="BX77" s="123"/>
      <c r="BY77" s="272"/>
      <c r="BZ77" s="1165"/>
      <c r="CA77" s="1165"/>
      <c r="CB77" s="272"/>
      <c r="CC77" s="270"/>
    </row>
    <row r="78" spans="1:81" ht="15" customHeight="1">
      <c r="A78" s="16"/>
      <c r="B78" s="175"/>
      <c r="C78" s="1392"/>
      <c r="D78" s="1392"/>
      <c r="E78" s="1392"/>
      <c r="F78" s="174"/>
      <c r="G78" s="1324"/>
      <c r="H78" s="1325"/>
      <c r="I78" s="1325"/>
      <c r="J78" s="1325"/>
      <c r="K78" s="1324"/>
      <c r="L78" s="1325"/>
      <c r="M78" s="1325"/>
      <c r="N78" s="1325"/>
      <c r="O78" s="1325"/>
      <c r="P78" s="1327"/>
      <c r="Q78" s="1328"/>
      <c r="R78" s="1328"/>
      <c r="S78" s="1324"/>
      <c r="T78" s="1324"/>
      <c r="U78" s="1324"/>
      <c r="V78" s="1392"/>
      <c r="W78" s="1325"/>
      <c r="X78" s="1324"/>
      <c r="Y78" s="1324"/>
      <c r="Z78" s="1324"/>
      <c r="AA78" s="1324"/>
      <c r="AB78" s="1324"/>
      <c r="AC78" s="1324"/>
      <c r="AD78" s="1325"/>
      <c r="AE78" s="1325"/>
      <c r="AF78" s="1324"/>
      <c r="AG78" s="1325"/>
      <c r="AH78" s="1324"/>
      <c r="AI78" s="1324"/>
      <c r="AJ78" s="1325"/>
      <c r="AK78" s="1324"/>
      <c r="AL78" s="1325"/>
      <c r="AM78" s="1324"/>
      <c r="AN78" s="1325"/>
      <c r="AO78" s="1324"/>
      <c r="AP78" s="1325"/>
      <c r="AQ78" s="1326"/>
      <c r="AR78" s="1324"/>
      <c r="AS78" s="1324"/>
      <c r="AT78" s="1324"/>
      <c r="AU78" s="1325"/>
      <c r="AV78" s="1324"/>
      <c r="AW78" s="1324"/>
      <c r="AX78" s="1324"/>
      <c r="AY78" s="1324"/>
      <c r="AZ78" s="1324"/>
      <c r="BA78" s="1324"/>
      <c r="BB78" s="1325"/>
      <c r="BC78" s="1324"/>
      <c r="BD78" s="1324"/>
      <c r="BE78" s="1324"/>
      <c r="BF78" s="1324"/>
      <c r="BG78" s="1324"/>
      <c r="BH78" s="1324"/>
      <c r="BI78" s="1324"/>
      <c r="BJ78" s="1325"/>
      <c r="BK78" s="1325"/>
      <c r="BL78" s="1324"/>
      <c r="BM78" s="1325"/>
      <c r="BN78" s="1324"/>
      <c r="BO78" s="1325"/>
      <c r="BP78" s="1324"/>
      <c r="BQ78" s="1325"/>
      <c r="BR78" s="1324"/>
      <c r="BS78" s="1392"/>
      <c r="BT78" s="1324"/>
      <c r="BU78" s="123"/>
      <c r="BV78" s="123"/>
      <c r="BW78" s="123"/>
      <c r="BX78" s="123"/>
      <c r="BY78" s="270"/>
      <c r="BZ78" s="1392"/>
      <c r="CA78" s="1392"/>
      <c r="CB78" s="270"/>
      <c r="CC78" s="270"/>
    </row>
    <row r="79" spans="1:81" s="125" customFormat="1" ht="15" customHeight="1">
      <c r="A79" s="16"/>
      <c r="B79" s="175"/>
      <c r="C79" s="1392" t="s">
        <v>73</v>
      </c>
      <c r="D79" s="1392"/>
      <c r="E79" s="1392"/>
      <c r="F79" s="174"/>
      <c r="G79" s="1324"/>
      <c r="H79" s="1325"/>
      <c r="I79" s="1325"/>
      <c r="J79" s="1325"/>
      <c r="K79" s="1324"/>
      <c r="L79" s="1325"/>
      <c r="M79" s="1325"/>
      <c r="N79" s="1325"/>
      <c r="O79" s="1325"/>
      <c r="P79" s="1327"/>
      <c r="Q79" s="1328"/>
      <c r="R79" s="1328"/>
      <c r="S79" s="1324"/>
      <c r="T79" s="1324"/>
      <c r="U79" s="1324"/>
      <c r="V79" s="1392"/>
      <c r="W79" s="1325"/>
      <c r="X79" s="1324"/>
      <c r="Y79" s="1324"/>
      <c r="Z79" s="1324"/>
      <c r="AA79" s="1324"/>
      <c r="AB79" s="1324"/>
      <c r="AC79" s="1324"/>
      <c r="AD79" s="1325"/>
      <c r="AE79" s="1325"/>
      <c r="AF79" s="1324"/>
      <c r="AG79" s="1325"/>
      <c r="AH79" s="1324"/>
      <c r="AI79" s="1324"/>
      <c r="AJ79" s="1325"/>
      <c r="AK79" s="1324"/>
      <c r="AL79" s="1325"/>
      <c r="AM79" s="1324"/>
      <c r="AN79" s="1325"/>
      <c r="AO79" s="1324"/>
      <c r="AP79" s="1325"/>
      <c r="AQ79" s="1326"/>
      <c r="AR79" s="1324"/>
      <c r="AS79" s="1324"/>
      <c r="AT79" s="1324"/>
      <c r="AU79" s="1325"/>
      <c r="AV79" s="1324"/>
      <c r="AW79" s="1324"/>
      <c r="AX79" s="1324"/>
      <c r="AY79" s="1324"/>
      <c r="AZ79" s="1324"/>
      <c r="BA79" s="1324"/>
      <c r="BB79" s="1325"/>
      <c r="BC79" s="1324"/>
      <c r="BD79" s="1324"/>
      <c r="BE79" s="1324"/>
      <c r="BF79" s="1324"/>
      <c r="BG79" s="1324"/>
      <c r="BH79" s="1324"/>
      <c r="BI79" s="1324"/>
      <c r="BJ79" s="1325"/>
      <c r="BK79" s="1325"/>
      <c r="BL79" s="1324"/>
      <c r="BM79" s="1325"/>
      <c r="BN79" s="1324"/>
      <c r="BO79" s="1325"/>
      <c r="BP79" s="1324"/>
      <c r="BQ79" s="1325"/>
      <c r="BR79" s="1324"/>
      <c r="BS79" s="1392"/>
      <c r="BT79" s="1324"/>
      <c r="BU79" s="123"/>
      <c r="BV79" s="123"/>
      <c r="BW79" s="123"/>
      <c r="BX79" s="123"/>
      <c r="BY79" s="270"/>
      <c r="BZ79" s="1392"/>
      <c r="CA79" s="1392"/>
      <c r="CB79" s="270"/>
      <c r="CC79" s="270"/>
    </row>
    <row r="80" spans="1:81" s="128" customFormat="1" ht="15" customHeight="1">
      <c r="A80" s="16"/>
      <c r="B80" s="175"/>
      <c r="C80" s="1392"/>
      <c r="D80" s="1392" t="s">
        <v>356</v>
      </c>
      <c r="E80" s="1392" t="s">
        <v>45</v>
      </c>
      <c r="F80" s="174"/>
      <c r="G80" s="1324"/>
      <c r="H80" s="1325"/>
      <c r="I80" s="1325"/>
      <c r="J80" s="1325"/>
      <c r="K80" s="1324"/>
      <c r="L80" s="1325"/>
      <c r="M80" s="1325"/>
      <c r="N80" s="1325"/>
      <c r="O80" s="1325"/>
      <c r="P80" s="1327"/>
      <c r="Q80" s="1328"/>
      <c r="R80" s="1328"/>
      <c r="S80" s="1324"/>
      <c r="T80" s="1324"/>
      <c r="U80" s="1324"/>
      <c r="V80" s="1392"/>
      <c r="W80" s="1325"/>
      <c r="X80" s="1324"/>
      <c r="Y80" s="1324"/>
      <c r="Z80" s="1324"/>
      <c r="AA80" s="1324"/>
      <c r="AB80" s="1324"/>
      <c r="AC80" s="1324"/>
      <c r="AD80" s="1325"/>
      <c r="AE80" s="1325"/>
      <c r="AF80" s="1324"/>
      <c r="AG80" s="1325"/>
      <c r="AH80" s="1324"/>
      <c r="AI80" s="1324"/>
      <c r="AJ80" s="1325"/>
      <c r="AK80" s="1324"/>
      <c r="AL80" s="1325"/>
      <c r="AM80" s="1324"/>
      <c r="AN80" s="1325"/>
      <c r="AO80" s="1324"/>
      <c r="AP80" s="1325"/>
      <c r="AQ80" s="1326"/>
      <c r="AR80" s="1324"/>
      <c r="AS80" s="1324"/>
      <c r="AT80" s="1324"/>
      <c r="AU80" s="1325"/>
      <c r="AV80" s="1324"/>
      <c r="AW80" s="1324"/>
      <c r="AX80" s="1324"/>
      <c r="AY80" s="1324"/>
      <c r="AZ80" s="1324"/>
      <c r="BA80" s="1324"/>
      <c r="BB80" s="1325">
        <v>1</v>
      </c>
      <c r="BC80" s="1324">
        <v>1</v>
      </c>
      <c r="BD80" s="1324">
        <v>1</v>
      </c>
      <c r="BE80" s="1324">
        <v>1</v>
      </c>
      <c r="BF80" s="1324">
        <v>1</v>
      </c>
      <c r="BG80" s="1324">
        <v>1</v>
      </c>
      <c r="BH80" s="1324"/>
      <c r="BI80" s="1324"/>
      <c r="BJ80" s="1325"/>
      <c r="BK80" s="1325"/>
      <c r="BL80" s="1324">
        <v>0</v>
      </c>
      <c r="BM80" s="1325"/>
      <c r="BN80" s="1324"/>
      <c r="BO80" s="1325"/>
      <c r="BP80" s="1324">
        <v>0</v>
      </c>
      <c r="BQ80" s="1325"/>
      <c r="BR80" s="1324"/>
      <c r="BS80" s="1392"/>
      <c r="BT80" s="1324"/>
      <c r="BU80" s="123"/>
      <c r="BV80" s="123"/>
      <c r="BW80" s="123"/>
      <c r="BX80" s="123"/>
      <c r="BY80" s="270"/>
      <c r="BZ80" s="1392"/>
      <c r="CA80" s="1392"/>
      <c r="CB80" s="270"/>
      <c r="CC80" s="270"/>
    </row>
    <row r="81" spans="1:81" ht="15" customHeight="1">
      <c r="A81" s="16"/>
      <c r="B81" s="175"/>
      <c r="C81" s="1392"/>
      <c r="D81" s="1392" t="s">
        <v>357</v>
      </c>
      <c r="E81" s="1392" t="s">
        <v>45</v>
      </c>
      <c r="F81" s="174"/>
      <c r="G81" s="1324"/>
      <c r="H81" s="1325"/>
      <c r="I81" s="1325"/>
      <c r="J81" s="1325"/>
      <c r="K81" s="1324"/>
      <c r="L81" s="1325"/>
      <c r="M81" s="1325"/>
      <c r="N81" s="1325"/>
      <c r="O81" s="1325"/>
      <c r="P81" s="1327"/>
      <c r="Q81" s="1328"/>
      <c r="R81" s="1328"/>
      <c r="S81" s="1324"/>
      <c r="T81" s="1324"/>
      <c r="U81" s="1324"/>
      <c r="V81" s="1392"/>
      <c r="W81" s="1325"/>
      <c r="X81" s="1324"/>
      <c r="Y81" s="1324"/>
      <c r="Z81" s="1324"/>
      <c r="AA81" s="1324"/>
      <c r="AB81" s="1324"/>
      <c r="AC81" s="1324"/>
      <c r="AD81" s="1325"/>
      <c r="AE81" s="1325"/>
      <c r="AF81" s="1324"/>
      <c r="AG81" s="1325"/>
      <c r="AH81" s="1324"/>
      <c r="AI81" s="1324"/>
      <c r="AJ81" s="1325"/>
      <c r="AK81" s="1324"/>
      <c r="AL81" s="1325"/>
      <c r="AM81" s="1324"/>
      <c r="AN81" s="1325"/>
      <c r="AO81" s="1324"/>
      <c r="AP81" s="1325"/>
      <c r="AQ81" s="1326"/>
      <c r="AR81" s="1324"/>
      <c r="AS81" s="1324"/>
      <c r="AT81" s="1324"/>
      <c r="AU81" s="1325"/>
      <c r="AV81" s="1324"/>
      <c r="AW81" s="1324"/>
      <c r="AX81" s="1324"/>
      <c r="AY81" s="1324"/>
      <c r="AZ81" s="1324"/>
      <c r="BA81" s="1324"/>
      <c r="BB81" s="1325">
        <v>0</v>
      </c>
      <c r="BC81" s="1324">
        <v>0</v>
      </c>
      <c r="BD81" s="1324">
        <v>0</v>
      </c>
      <c r="BE81" s="1324">
        <v>1</v>
      </c>
      <c r="BF81" s="1324">
        <v>1</v>
      </c>
      <c r="BG81" s="1324">
        <v>1</v>
      </c>
      <c r="BH81" s="1324"/>
      <c r="BI81" s="1324"/>
      <c r="BJ81" s="1325"/>
      <c r="BK81" s="1325"/>
      <c r="BL81" s="1324">
        <v>0</v>
      </c>
      <c r="BM81" s="1325"/>
      <c r="BN81" s="1324"/>
      <c r="BO81" s="1325"/>
      <c r="BP81" s="1324">
        <v>1</v>
      </c>
      <c r="BQ81" s="1325"/>
      <c r="BR81" s="1324"/>
      <c r="BS81" s="1392"/>
      <c r="BT81" s="1324"/>
      <c r="BU81" s="123"/>
      <c r="BV81" s="123"/>
      <c r="BW81" s="123"/>
      <c r="BX81" s="123"/>
      <c r="BY81" s="270"/>
      <c r="BZ81" s="1392"/>
      <c r="CA81" s="1392"/>
      <c r="CB81" s="270"/>
      <c r="CC81" s="270"/>
    </row>
    <row r="82" spans="1:81" s="125" customFormat="1" ht="15" customHeight="1">
      <c r="A82" s="16"/>
      <c r="B82" s="175"/>
      <c r="C82" s="1392"/>
      <c r="D82" s="1392" t="s">
        <v>358</v>
      </c>
      <c r="E82" s="1392" t="s">
        <v>45</v>
      </c>
      <c r="F82" s="174"/>
      <c r="G82" s="1324"/>
      <c r="H82" s="1325"/>
      <c r="I82" s="1325"/>
      <c r="J82" s="1325"/>
      <c r="K82" s="1324"/>
      <c r="L82" s="1325"/>
      <c r="M82" s="1325"/>
      <c r="N82" s="1325"/>
      <c r="O82" s="1325"/>
      <c r="P82" s="1327"/>
      <c r="Q82" s="1328"/>
      <c r="R82" s="1328"/>
      <c r="S82" s="1324"/>
      <c r="T82" s="1324"/>
      <c r="U82" s="1324"/>
      <c r="V82" s="1392"/>
      <c r="W82" s="1325"/>
      <c r="X82" s="1324"/>
      <c r="Y82" s="1324"/>
      <c r="Z82" s="1324"/>
      <c r="AA82" s="1324"/>
      <c r="AB82" s="1324"/>
      <c r="AC82" s="1324"/>
      <c r="AD82" s="1325"/>
      <c r="AE82" s="1325"/>
      <c r="AF82" s="1324"/>
      <c r="AG82" s="1325"/>
      <c r="AH82" s="1324"/>
      <c r="AI82" s="1324"/>
      <c r="AJ82" s="1325"/>
      <c r="AK82" s="1324"/>
      <c r="AL82" s="1325"/>
      <c r="AM82" s="1324"/>
      <c r="AN82" s="1325"/>
      <c r="AO82" s="1324"/>
      <c r="AP82" s="1325"/>
      <c r="AQ82" s="1326"/>
      <c r="AR82" s="1324"/>
      <c r="AS82" s="1324"/>
      <c r="AT82" s="1324"/>
      <c r="AU82" s="1325"/>
      <c r="AV82" s="1324"/>
      <c r="AW82" s="1324"/>
      <c r="AX82" s="1324"/>
      <c r="AY82" s="1324"/>
      <c r="AZ82" s="1324"/>
      <c r="BA82" s="1324"/>
      <c r="BB82" s="1325">
        <v>0</v>
      </c>
      <c r="BC82" s="1324">
        <v>1</v>
      </c>
      <c r="BD82" s="1324">
        <v>1</v>
      </c>
      <c r="BE82" s="1324">
        <v>1</v>
      </c>
      <c r="BF82" s="1324">
        <v>1</v>
      </c>
      <c r="BG82" s="1324">
        <v>1</v>
      </c>
      <c r="BH82" s="1324"/>
      <c r="BI82" s="1324"/>
      <c r="BJ82" s="1325"/>
      <c r="BK82" s="1325"/>
      <c r="BL82" s="1324">
        <v>1</v>
      </c>
      <c r="BM82" s="1325"/>
      <c r="BN82" s="1324"/>
      <c r="BO82" s="1325"/>
      <c r="BP82" s="1324">
        <v>1</v>
      </c>
      <c r="BQ82" s="1325"/>
      <c r="BR82" s="1324"/>
      <c r="BS82" s="1392"/>
      <c r="BT82" s="1324"/>
      <c r="BU82" s="123"/>
      <c r="BV82" s="123"/>
      <c r="BW82" s="123"/>
      <c r="BX82" s="123"/>
      <c r="BY82" s="270"/>
      <c r="BZ82" s="1392"/>
      <c r="CA82" s="1392"/>
      <c r="CB82" s="270"/>
      <c r="CC82" s="270"/>
    </row>
    <row r="83" spans="1:81" s="128" customFormat="1" ht="15" customHeight="1">
      <c r="A83" s="16"/>
      <c r="B83" s="175"/>
      <c r="C83" s="1392"/>
      <c r="D83" s="1392" t="s">
        <v>359</v>
      </c>
      <c r="E83" s="1392" t="s">
        <v>45</v>
      </c>
      <c r="F83" s="174"/>
      <c r="G83" s="1324"/>
      <c r="H83" s="1325"/>
      <c r="I83" s="1325"/>
      <c r="J83" s="1325"/>
      <c r="K83" s="1324"/>
      <c r="L83" s="1325"/>
      <c r="M83" s="1325"/>
      <c r="N83" s="1325"/>
      <c r="O83" s="1325"/>
      <c r="P83" s="1327"/>
      <c r="Q83" s="1328"/>
      <c r="R83" s="1328"/>
      <c r="S83" s="1324"/>
      <c r="T83" s="1324"/>
      <c r="U83" s="1324"/>
      <c r="V83" s="1392"/>
      <c r="W83" s="1325"/>
      <c r="X83" s="1324"/>
      <c r="Y83" s="1324"/>
      <c r="Z83" s="1324"/>
      <c r="AA83" s="1324"/>
      <c r="AB83" s="1324"/>
      <c r="AC83" s="1324"/>
      <c r="AD83" s="1325"/>
      <c r="AE83" s="1325"/>
      <c r="AF83" s="1324"/>
      <c r="AG83" s="1325"/>
      <c r="AH83" s="1324"/>
      <c r="AI83" s="1324"/>
      <c r="AJ83" s="1325"/>
      <c r="AK83" s="1324"/>
      <c r="AL83" s="1325"/>
      <c r="AM83" s="1324"/>
      <c r="AN83" s="1325"/>
      <c r="AO83" s="1324"/>
      <c r="AP83" s="1325"/>
      <c r="AQ83" s="1326"/>
      <c r="AR83" s="1324"/>
      <c r="AS83" s="1324"/>
      <c r="AT83" s="1324"/>
      <c r="AU83" s="1325"/>
      <c r="AV83" s="1324"/>
      <c r="AW83" s="1324"/>
      <c r="AX83" s="1324"/>
      <c r="AY83" s="1324"/>
      <c r="AZ83" s="1324"/>
      <c r="BA83" s="1324"/>
      <c r="BB83" s="1325">
        <v>1</v>
      </c>
      <c r="BC83" s="1324">
        <v>1</v>
      </c>
      <c r="BD83" s="1324">
        <v>1</v>
      </c>
      <c r="BE83" s="1324">
        <v>1</v>
      </c>
      <c r="BF83" s="1324">
        <v>1</v>
      </c>
      <c r="BG83" s="1324">
        <v>1</v>
      </c>
      <c r="BH83" s="1324"/>
      <c r="BI83" s="1324"/>
      <c r="BJ83" s="1325"/>
      <c r="BK83" s="1325"/>
      <c r="BL83" s="1324">
        <v>1</v>
      </c>
      <c r="BM83" s="1325"/>
      <c r="BN83" s="1324"/>
      <c r="BO83" s="1325"/>
      <c r="BP83" s="1324">
        <v>1</v>
      </c>
      <c r="BQ83" s="1325"/>
      <c r="BR83" s="1324"/>
      <c r="BS83" s="1392"/>
      <c r="BT83" s="1324"/>
      <c r="BU83" s="123"/>
      <c r="BV83" s="123"/>
      <c r="BW83" s="123"/>
      <c r="BX83" s="123"/>
      <c r="BY83" s="270"/>
      <c r="BZ83" s="1392"/>
      <c r="CA83" s="1392"/>
      <c r="CB83" s="270"/>
      <c r="CC83" s="270"/>
    </row>
    <row r="84" spans="1:81" ht="15" customHeight="1">
      <c r="A84" s="16"/>
      <c r="B84" s="175"/>
      <c r="C84" s="1392"/>
      <c r="D84" s="1392" t="s">
        <v>360</v>
      </c>
      <c r="E84" s="1392" t="s">
        <v>45</v>
      </c>
      <c r="F84" s="174"/>
      <c r="G84" s="1324"/>
      <c r="H84" s="1325"/>
      <c r="I84" s="1325"/>
      <c r="J84" s="1325"/>
      <c r="K84" s="1324"/>
      <c r="L84" s="1325"/>
      <c r="M84" s="1325"/>
      <c r="N84" s="1325"/>
      <c r="O84" s="1325"/>
      <c r="P84" s="1327"/>
      <c r="Q84" s="1328"/>
      <c r="R84" s="1328"/>
      <c r="S84" s="1324"/>
      <c r="T84" s="1324"/>
      <c r="U84" s="1324"/>
      <c r="V84" s="1392"/>
      <c r="W84" s="1325"/>
      <c r="X84" s="1324"/>
      <c r="Y84" s="1324"/>
      <c r="Z84" s="1324"/>
      <c r="AA84" s="1324"/>
      <c r="AB84" s="1324"/>
      <c r="AC84" s="1324"/>
      <c r="AD84" s="1325"/>
      <c r="AE84" s="1325"/>
      <c r="AF84" s="1324"/>
      <c r="AG84" s="1325"/>
      <c r="AH84" s="1324"/>
      <c r="AI84" s="1324"/>
      <c r="AJ84" s="1325"/>
      <c r="AK84" s="1324"/>
      <c r="AL84" s="1325"/>
      <c r="AM84" s="1324"/>
      <c r="AN84" s="1325"/>
      <c r="AO84" s="1324"/>
      <c r="AP84" s="1325"/>
      <c r="AQ84" s="1326"/>
      <c r="AR84" s="1324"/>
      <c r="AS84" s="1324"/>
      <c r="AT84" s="1324"/>
      <c r="AU84" s="1325"/>
      <c r="AV84" s="1324"/>
      <c r="AW84" s="1324"/>
      <c r="AX84" s="1324"/>
      <c r="AY84" s="1324"/>
      <c r="AZ84" s="1324"/>
      <c r="BA84" s="1324"/>
      <c r="BB84" s="1325">
        <v>1</v>
      </c>
      <c r="BC84" s="1324">
        <v>1</v>
      </c>
      <c r="BD84" s="1324">
        <v>1</v>
      </c>
      <c r="BE84" s="1324">
        <v>1</v>
      </c>
      <c r="BF84" s="1324">
        <v>1</v>
      </c>
      <c r="BG84" s="1324">
        <v>1</v>
      </c>
      <c r="BH84" s="1324"/>
      <c r="BI84" s="1324"/>
      <c r="BJ84" s="1325"/>
      <c r="BK84" s="1325"/>
      <c r="BL84" s="1324">
        <v>1</v>
      </c>
      <c r="BM84" s="1325"/>
      <c r="BN84" s="1324"/>
      <c r="BO84" s="1325"/>
      <c r="BP84" s="1324">
        <v>1</v>
      </c>
      <c r="BQ84" s="1325"/>
      <c r="BR84" s="1324"/>
      <c r="BS84" s="1392"/>
      <c r="BT84" s="1324"/>
      <c r="BU84" s="123"/>
      <c r="BV84" s="123"/>
      <c r="BW84" s="123"/>
      <c r="BX84" s="123"/>
      <c r="BY84" s="270"/>
      <c r="BZ84" s="1392"/>
      <c r="CA84" s="1392"/>
      <c r="CB84" s="270"/>
      <c r="CC84" s="270"/>
    </row>
    <row r="85" spans="1:81" s="125" customFormat="1" ht="15" customHeight="1">
      <c r="A85" s="16"/>
      <c r="B85" s="175"/>
      <c r="C85" s="1392"/>
      <c r="D85" s="1392" t="s">
        <v>361</v>
      </c>
      <c r="E85" s="1392" t="s">
        <v>69</v>
      </c>
      <c r="F85" s="174"/>
      <c r="G85" s="942">
        <v>356.64980256215119</v>
      </c>
      <c r="H85" s="1350">
        <v>32.195580378343116</v>
      </c>
      <c r="I85" s="1350">
        <v>58.438572054794527</v>
      </c>
      <c r="J85" s="1350">
        <v>68.17219104153078</v>
      </c>
      <c r="K85" s="942">
        <v>10</v>
      </c>
      <c r="L85" s="1350">
        <v>10</v>
      </c>
      <c r="M85" s="1350">
        <v>10</v>
      </c>
      <c r="N85" s="1350">
        <v>127.27288876529681</v>
      </c>
      <c r="O85" s="1350">
        <v>10</v>
      </c>
      <c r="P85" s="1350">
        <v>112.1111825672248</v>
      </c>
      <c r="Q85" s="942">
        <v>234.30828651338962</v>
      </c>
      <c r="R85" s="942">
        <v>40.560841126331816</v>
      </c>
      <c r="S85" s="942">
        <v>70.731685982356254</v>
      </c>
      <c r="T85" s="942">
        <v>10</v>
      </c>
      <c r="U85" s="942">
        <v>210.73858061257462</v>
      </c>
      <c r="V85" s="942">
        <v>163.45826663182817</v>
      </c>
      <c r="W85" s="942">
        <v>44.070734247250357</v>
      </c>
      <c r="X85" s="942">
        <v>111.65250356164383</v>
      </c>
      <c r="Y85" s="942">
        <v>211.49658232224394</v>
      </c>
      <c r="Z85" s="942">
        <v>205.37668781471729</v>
      </c>
      <c r="AA85" s="942">
        <v>378.64040779762553</v>
      </c>
      <c r="AB85" s="942">
        <v>368.58978028439731</v>
      </c>
      <c r="AC85" s="942">
        <v>300.16978986118721</v>
      </c>
      <c r="AD85" s="942">
        <v>1116.5851918738761</v>
      </c>
      <c r="AE85" s="942">
        <v>29.044670226304802</v>
      </c>
      <c r="AF85" s="942">
        <v>15.854664720287019</v>
      </c>
      <c r="AG85" s="942">
        <v>213.21406900050735</v>
      </c>
      <c r="AH85" s="942">
        <v>28.249890384488126</v>
      </c>
      <c r="AI85" s="942">
        <v>10</v>
      </c>
      <c r="AJ85" s="942">
        <v>37.466511104709269</v>
      </c>
      <c r="AK85" s="942">
        <v>10</v>
      </c>
      <c r="AL85" s="942">
        <v>761.66328268396683</v>
      </c>
      <c r="AM85" s="942">
        <v>1273</v>
      </c>
      <c r="AN85" s="942">
        <v>991.73858590326643</v>
      </c>
      <c r="AO85" s="942">
        <v>660.77905379888091</v>
      </c>
      <c r="AP85" s="942">
        <v>18.496821112006447</v>
      </c>
      <c r="AQ85" s="1331">
        <v>31.003674440942639</v>
      </c>
      <c r="AR85" s="942">
        <v>90.081099740352798</v>
      </c>
      <c r="AS85" s="942">
        <v>151.65074622019281</v>
      </c>
      <c r="AT85" s="942">
        <v>67.820975196892249</v>
      </c>
      <c r="AU85" s="942">
        <v>10</v>
      </c>
      <c r="AV85" s="942">
        <v>12.014437200121767</v>
      </c>
      <c r="AW85" s="942">
        <v>14.470087059506849</v>
      </c>
      <c r="AX85" s="942">
        <v>10</v>
      </c>
      <c r="AY85" s="942">
        <v>10.290105147234907</v>
      </c>
      <c r="AZ85" s="942">
        <v>48.330228701891713</v>
      </c>
      <c r="BA85" s="942">
        <v>41.223775626585486</v>
      </c>
      <c r="BB85" s="942">
        <v>20.69652441929134</v>
      </c>
      <c r="BC85" s="942">
        <v>521.63747620529966</v>
      </c>
      <c r="BD85" s="942">
        <v>10</v>
      </c>
      <c r="BE85" s="942">
        <v>95.047395434330966</v>
      </c>
      <c r="BF85" s="942">
        <v>95.047395434330966</v>
      </c>
      <c r="BG85" s="942">
        <v>1690.5511482124957</v>
      </c>
      <c r="BH85" s="942">
        <v>10</v>
      </c>
      <c r="BI85" s="942">
        <v>10</v>
      </c>
      <c r="BJ85" s="942">
        <v>10</v>
      </c>
      <c r="BK85" s="942">
        <v>10</v>
      </c>
      <c r="BL85" s="942">
        <v>10</v>
      </c>
      <c r="BM85" s="942">
        <v>10</v>
      </c>
      <c r="BN85" s="942">
        <v>77.886345218930316</v>
      </c>
      <c r="BO85" s="942">
        <v>53.115672334908396</v>
      </c>
      <c r="BP85" s="942">
        <v>10</v>
      </c>
      <c r="BQ85" s="942">
        <v>10</v>
      </c>
      <c r="BR85" s="942">
        <v>10</v>
      </c>
      <c r="BS85" s="702">
        <v>10</v>
      </c>
      <c r="BT85" s="942">
        <v>10</v>
      </c>
      <c r="BU85" s="272"/>
      <c r="BV85" s="272"/>
      <c r="BW85" s="272"/>
      <c r="BX85" s="272"/>
      <c r="BY85" s="272"/>
      <c r="BZ85" s="1164">
        <v>29.603587365479498</v>
      </c>
      <c r="CA85" s="1164">
        <v>47</v>
      </c>
      <c r="CB85" s="272"/>
      <c r="CC85" s="270"/>
    </row>
    <row r="86" spans="1:81" s="128" customFormat="1" ht="15" customHeight="1">
      <c r="A86" s="16"/>
      <c r="B86" s="175"/>
      <c r="C86" s="1392"/>
      <c r="D86" s="1392" t="s">
        <v>362</v>
      </c>
      <c r="E86" s="1392" t="s">
        <v>69</v>
      </c>
      <c r="F86" s="174"/>
      <c r="G86" s="1324"/>
      <c r="H86" s="1325"/>
      <c r="I86" s="1325"/>
      <c r="J86" s="1325"/>
      <c r="K86" s="1324"/>
      <c r="L86" s="1325"/>
      <c r="M86" s="1325"/>
      <c r="N86" s="1325"/>
      <c r="O86" s="1325"/>
      <c r="P86" s="1327"/>
      <c r="Q86" s="1328"/>
      <c r="R86" s="1328"/>
      <c r="S86" s="1324"/>
      <c r="T86" s="1324"/>
      <c r="U86" s="1324"/>
      <c r="V86" s="1392"/>
      <c r="W86" s="1325"/>
      <c r="X86" s="1324"/>
      <c r="Y86" s="1324"/>
      <c r="Z86" s="1324"/>
      <c r="AA86" s="1324"/>
      <c r="AB86" s="1324"/>
      <c r="AC86" s="1324"/>
      <c r="AD86" s="1325"/>
      <c r="AE86" s="1325"/>
      <c r="AF86" s="1324"/>
      <c r="AG86" s="1325"/>
      <c r="AH86" s="1324"/>
      <c r="AI86" s="1324"/>
      <c r="AJ86" s="1325"/>
      <c r="AK86" s="1324"/>
      <c r="AL86" s="1325"/>
      <c r="AM86" s="1324"/>
      <c r="AN86" s="1325"/>
      <c r="AO86" s="1324"/>
      <c r="AP86" s="1325"/>
      <c r="AQ86" s="1326"/>
      <c r="AR86" s="1324"/>
      <c r="AS86" s="1324"/>
      <c r="AT86" s="1324"/>
      <c r="AU86" s="1325"/>
      <c r="AV86" s="1324"/>
      <c r="AW86" s="1324"/>
      <c r="AX86" s="1324"/>
      <c r="AY86" s="1324"/>
      <c r="AZ86" s="1324"/>
      <c r="BA86" s="1324"/>
      <c r="BB86" s="1325"/>
      <c r="BC86" s="1324"/>
      <c r="BD86" s="1324"/>
      <c r="BE86" s="1324">
        <v>1</v>
      </c>
      <c r="BF86" s="1324">
        <v>1</v>
      </c>
      <c r="BG86" s="1324">
        <v>1</v>
      </c>
      <c r="BH86" s="1324"/>
      <c r="BI86" s="1324"/>
      <c r="BJ86" s="1325"/>
      <c r="BK86" s="1325"/>
      <c r="BL86" s="1324">
        <v>0</v>
      </c>
      <c r="BM86" s="1325"/>
      <c r="BN86" s="1324"/>
      <c r="BO86" s="1325"/>
      <c r="BP86" s="1324">
        <v>0</v>
      </c>
      <c r="BQ86" s="1325"/>
      <c r="BR86" s="1324"/>
      <c r="BS86" s="1392"/>
      <c r="BT86" s="1324"/>
      <c r="BU86" s="123"/>
      <c r="BV86" s="123"/>
      <c r="BW86" s="123"/>
      <c r="BX86" s="123"/>
      <c r="BY86" s="270"/>
      <c r="BZ86" s="1392"/>
      <c r="CA86" s="1392"/>
      <c r="CB86" s="270"/>
      <c r="CC86" s="270"/>
    </row>
    <row r="87" spans="1:81" ht="15" customHeight="1">
      <c r="A87" s="16"/>
      <c r="B87" s="175"/>
      <c r="C87" s="1392"/>
      <c r="D87" s="1392" t="s">
        <v>363</v>
      </c>
      <c r="E87" s="1392" t="s">
        <v>60</v>
      </c>
      <c r="F87" s="174"/>
      <c r="G87" s="1324"/>
      <c r="H87" s="1325"/>
      <c r="I87" s="1325"/>
      <c r="J87" s="1325"/>
      <c r="K87" s="1324"/>
      <c r="L87" s="1325"/>
      <c r="M87" s="1325"/>
      <c r="N87" s="1325"/>
      <c r="O87" s="1325"/>
      <c r="P87" s="1327"/>
      <c r="Q87" s="1328"/>
      <c r="R87" s="1328"/>
      <c r="S87" s="1324"/>
      <c r="T87" s="1324"/>
      <c r="U87" s="1324"/>
      <c r="V87" s="1392"/>
      <c r="W87" s="1325"/>
      <c r="X87" s="1324"/>
      <c r="Y87" s="1324"/>
      <c r="Z87" s="1324"/>
      <c r="AA87" s="1324"/>
      <c r="AB87" s="1324"/>
      <c r="AC87" s="1324"/>
      <c r="AD87" s="1325"/>
      <c r="AE87" s="1325"/>
      <c r="AF87" s="1324"/>
      <c r="AG87" s="1325"/>
      <c r="AH87" s="1324"/>
      <c r="AI87" s="1324"/>
      <c r="AJ87" s="1325"/>
      <c r="AK87" s="1324"/>
      <c r="AL87" s="1325"/>
      <c r="AM87" s="1324"/>
      <c r="AN87" s="1325"/>
      <c r="AO87" s="1324"/>
      <c r="AP87" s="1325"/>
      <c r="AQ87" s="1326"/>
      <c r="AR87" s="1324"/>
      <c r="AS87" s="1324"/>
      <c r="AT87" s="1324"/>
      <c r="AU87" s="1325"/>
      <c r="AV87" s="1324"/>
      <c r="AW87" s="1324"/>
      <c r="AX87" s="1324"/>
      <c r="AY87" s="1324"/>
      <c r="AZ87" s="1324"/>
      <c r="BA87" s="1324"/>
      <c r="BB87" s="1325"/>
      <c r="BC87" s="1324">
        <v>0</v>
      </c>
      <c r="BD87" s="1324">
        <v>0</v>
      </c>
      <c r="BE87" s="1324">
        <v>0</v>
      </c>
      <c r="BF87" s="1324">
        <v>0</v>
      </c>
      <c r="BG87" s="1324">
        <v>0</v>
      </c>
      <c r="BH87" s="1324"/>
      <c r="BI87" s="1324"/>
      <c r="BJ87" s="1325"/>
      <c r="BK87" s="1325"/>
      <c r="BL87" s="1324">
        <v>0</v>
      </c>
      <c r="BM87" s="1325"/>
      <c r="BN87" s="1324"/>
      <c r="BO87" s="1325"/>
      <c r="BP87" s="1324">
        <v>0</v>
      </c>
      <c r="BQ87" s="1325"/>
      <c r="BR87" s="1324"/>
      <c r="BS87" s="1392"/>
      <c r="BT87" s="1324"/>
      <c r="BU87" s="123"/>
      <c r="BV87" s="123"/>
      <c r="BW87" s="123"/>
      <c r="BX87" s="123"/>
      <c r="BY87" s="270"/>
      <c r="BZ87" s="1392"/>
      <c r="CA87" s="1392"/>
      <c r="CB87" s="270"/>
      <c r="CC87" s="270"/>
    </row>
    <row r="88" spans="1:81" s="125" customFormat="1" ht="15" customHeight="1">
      <c r="A88" s="16"/>
      <c r="B88" s="175"/>
      <c r="C88" s="1392"/>
      <c r="D88" s="1392"/>
      <c r="E88" s="1392"/>
      <c r="F88" s="174"/>
      <c r="G88" s="1324"/>
      <c r="H88" s="1325"/>
      <c r="I88" s="1325"/>
      <c r="J88" s="1325"/>
      <c r="K88" s="1324"/>
      <c r="L88" s="1325"/>
      <c r="M88" s="1325"/>
      <c r="N88" s="1325"/>
      <c r="O88" s="1325"/>
      <c r="P88" s="1327"/>
      <c r="Q88" s="1328"/>
      <c r="R88" s="1328"/>
      <c r="S88" s="1324"/>
      <c r="T88" s="1324"/>
      <c r="U88" s="1324"/>
      <c r="V88" s="1392"/>
      <c r="W88" s="1325"/>
      <c r="X88" s="1324"/>
      <c r="Y88" s="1324"/>
      <c r="Z88" s="1324"/>
      <c r="AA88" s="1324"/>
      <c r="AB88" s="1324"/>
      <c r="AC88" s="1324"/>
      <c r="AD88" s="1325"/>
      <c r="AE88" s="1325"/>
      <c r="AF88" s="1324"/>
      <c r="AG88" s="1325"/>
      <c r="AH88" s="1324"/>
      <c r="AI88" s="1324"/>
      <c r="AJ88" s="1325"/>
      <c r="AK88" s="1324"/>
      <c r="AL88" s="1325"/>
      <c r="AM88" s="1324"/>
      <c r="AN88" s="1325"/>
      <c r="AO88" s="1324"/>
      <c r="AP88" s="1325"/>
      <c r="AQ88" s="1326"/>
      <c r="AR88" s="1324"/>
      <c r="AS88" s="1324"/>
      <c r="AT88" s="1324"/>
      <c r="AU88" s="1325"/>
      <c r="AV88" s="1324"/>
      <c r="AW88" s="1324"/>
      <c r="AX88" s="1324"/>
      <c r="AY88" s="1324"/>
      <c r="AZ88" s="1324"/>
      <c r="BA88" s="1324"/>
      <c r="BB88" s="1325"/>
      <c r="BC88" s="1324"/>
      <c r="BD88" s="1324"/>
      <c r="BE88" s="1324"/>
      <c r="BF88" s="1324"/>
      <c r="BG88" s="1324"/>
      <c r="BH88" s="1324"/>
      <c r="BI88" s="1324"/>
      <c r="BJ88" s="1325"/>
      <c r="BK88" s="1325"/>
      <c r="BL88" s="1324"/>
      <c r="BM88" s="1325"/>
      <c r="BN88" s="1324"/>
      <c r="BO88" s="1325"/>
      <c r="BP88" s="1324"/>
      <c r="BQ88" s="1325"/>
      <c r="BR88" s="1324"/>
      <c r="BS88" s="1392"/>
      <c r="BT88" s="1324"/>
      <c r="BU88" s="123"/>
      <c r="BV88" s="123"/>
      <c r="BW88" s="123"/>
      <c r="BX88" s="123"/>
      <c r="BY88" s="270"/>
      <c r="BZ88" s="1392"/>
      <c r="CA88" s="1392"/>
      <c r="CB88" s="270"/>
      <c r="CC88" s="270"/>
    </row>
    <row r="89" spans="1:81" s="128" customFormat="1" ht="15" customHeight="1">
      <c r="A89" s="16"/>
      <c r="B89" s="175"/>
      <c r="C89" s="1392" t="s">
        <v>74</v>
      </c>
      <c r="D89" s="1392"/>
      <c r="E89" s="1392"/>
      <c r="F89" s="174"/>
      <c r="G89" s="1324"/>
      <c r="H89" s="1325"/>
      <c r="I89" s="1325"/>
      <c r="J89" s="1325"/>
      <c r="K89" s="1324"/>
      <c r="L89" s="1325"/>
      <c r="M89" s="1325"/>
      <c r="N89" s="1325"/>
      <c r="O89" s="1325"/>
      <c r="P89" s="1327"/>
      <c r="Q89" s="1328"/>
      <c r="R89" s="1328"/>
      <c r="S89" s="1324"/>
      <c r="T89" s="1324"/>
      <c r="U89" s="1324"/>
      <c r="V89" s="1392"/>
      <c r="W89" s="1325"/>
      <c r="X89" s="1324"/>
      <c r="Y89" s="1324"/>
      <c r="Z89" s="1324"/>
      <c r="AA89" s="1324"/>
      <c r="AB89" s="1324"/>
      <c r="AC89" s="1324"/>
      <c r="AD89" s="1325"/>
      <c r="AE89" s="1325"/>
      <c r="AF89" s="1324"/>
      <c r="AG89" s="1325"/>
      <c r="AH89" s="1324"/>
      <c r="AI89" s="1324"/>
      <c r="AJ89" s="1325"/>
      <c r="AK89" s="1324"/>
      <c r="AL89" s="1325"/>
      <c r="AM89" s="1324"/>
      <c r="AN89" s="1325"/>
      <c r="AO89" s="1324"/>
      <c r="AP89" s="1325"/>
      <c r="AQ89" s="1326"/>
      <c r="AR89" s="1324"/>
      <c r="AS89" s="1324"/>
      <c r="AT89" s="1324"/>
      <c r="AU89" s="1325"/>
      <c r="AV89" s="1324"/>
      <c r="AW89" s="1324"/>
      <c r="AX89" s="1324"/>
      <c r="AY89" s="1324"/>
      <c r="AZ89" s="1324"/>
      <c r="BA89" s="1324"/>
      <c r="BB89" s="1325"/>
      <c r="BC89" s="1324"/>
      <c r="BD89" s="1324"/>
      <c r="BE89" s="1324"/>
      <c r="BF89" s="1324"/>
      <c r="BG89" s="1324"/>
      <c r="BH89" s="1324"/>
      <c r="BI89" s="1324"/>
      <c r="BJ89" s="1325"/>
      <c r="BK89" s="1325"/>
      <c r="BL89" s="1324"/>
      <c r="BM89" s="1325"/>
      <c r="BN89" s="1324"/>
      <c r="BO89" s="1325"/>
      <c r="BP89" s="1324"/>
      <c r="BQ89" s="1325"/>
      <c r="BR89" s="1324"/>
      <c r="BS89" s="1392"/>
      <c r="BT89" s="1324"/>
      <c r="BU89" s="123"/>
      <c r="BV89" s="123"/>
      <c r="BW89" s="123"/>
      <c r="BX89" s="123"/>
      <c r="BY89" s="270"/>
      <c r="BZ89" s="1392"/>
      <c r="CA89" s="1392"/>
      <c r="CB89" s="270"/>
      <c r="CC89" s="270"/>
    </row>
    <row r="90" spans="1:81" ht="15" customHeight="1">
      <c r="A90" s="16"/>
      <c r="B90" s="1169"/>
      <c r="C90" s="1392"/>
      <c r="D90" s="1392" t="s">
        <v>364</v>
      </c>
      <c r="E90" s="1392"/>
      <c r="F90" s="174"/>
      <c r="G90" s="1324"/>
      <c r="H90" s="1325"/>
      <c r="I90" s="1325"/>
      <c r="J90" s="1325"/>
      <c r="K90" s="1324"/>
      <c r="L90" s="1325"/>
      <c r="M90" s="1325"/>
      <c r="N90" s="1325"/>
      <c r="O90" s="1325"/>
      <c r="P90" s="1327"/>
      <c r="Q90" s="1328"/>
      <c r="R90" s="1328"/>
      <c r="S90" s="1324"/>
      <c r="T90" s="1324"/>
      <c r="U90" s="1324"/>
      <c r="V90" s="1392"/>
      <c r="W90" s="1325"/>
      <c r="X90" s="1324"/>
      <c r="Y90" s="1324"/>
      <c r="Z90" s="1324"/>
      <c r="AA90" s="1324"/>
      <c r="AB90" s="1324"/>
      <c r="AC90" s="1324"/>
      <c r="AD90" s="1325"/>
      <c r="AE90" s="1325"/>
      <c r="AF90" s="1324"/>
      <c r="AG90" s="1325"/>
      <c r="AH90" s="1324"/>
      <c r="AI90" s="1324"/>
      <c r="AJ90" s="1325"/>
      <c r="AK90" s="1324"/>
      <c r="AL90" s="1325"/>
      <c r="AM90" s="1324"/>
      <c r="AN90" s="1325"/>
      <c r="AO90" s="1324"/>
      <c r="AP90" s="1325"/>
      <c r="AQ90" s="1326"/>
      <c r="AR90" s="1324"/>
      <c r="AS90" s="1324"/>
      <c r="AT90" s="1324"/>
      <c r="AU90" s="1325"/>
      <c r="AV90" s="1324"/>
      <c r="AW90" s="1324"/>
      <c r="AX90" s="1324"/>
      <c r="AY90" s="1324"/>
      <c r="AZ90" s="1324"/>
      <c r="BA90" s="1324"/>
      <c r="BB90" s="1325"/>
      <c r="BC90" s="1324"/>
      <c r="BD90" s="1324"/>
      <c r="BE90" s="1324"/>
      <c r="BF90" s="1324"/>
      <c r="BG90" s="1324"/>
      <c r="BH90" s="1324"/>
      <c r="BI90" s="1324"/>
      <c r="BJ90" s="1325"/>
      <c r="BK90" s="1325"/>
      <c r="BL90" s="1324"/>
      <c r="BM90" s="1325"/>
      <c r="BN90" s="1324"/>
      <c r="BO90" s="1325"/>
      <c r="BP90" s="1324"/>
      <c r="BQ90" s="1325"/>
      <c r="BR90" s="1324"/>
      <c r="BS90" s="1392"/>
      <c r="BT90" s="1324"/>
      <c r="BU90" s="123"/>
      <c r="BV90" s="123"/>
      <c r="BW90" s="123"/>
      <c r="BX90" s="123"/>
      <c r="BY90" s="270"/>
      <c r="BZ90" s="1392"/>
      <c r="CA90" s="1392"/>
      <c r="CB90" s="270"/>
      <c r="CC90" s="270"/>
    </row>
    <row r="91" spans="1:81" s="125" customFormat="1" ht="15" customHeight="1">
      <c r="A91" s="16"/>
      <c r="B91" s="1169"/>
      <c r="C91" s="1392"/>
      <c r="D91" s="1392" t="s">
        <v>365</v>
      </c>
      <c r="E91" s="1392" t="s">
        <v>366</v>
      </c>
      <c r="F91" s="174"/>
      <c r="G91" s="1324">
        <v>1</v>
      </c>
      <c r="H91" s="1325">
        <v>1</v>
      </c>
      <c r="I91" s="1325">
        <v>1</v>
      </c>
      <c r="J91" s="1325">
        <v>1</v>
      </c>
      <c r="K91" s="1324">
        <v>1</v>
      </c>
      <c r="L91" s="1325">
        <v>1</v>
      </c>
      <c r="M91" s="1325">
        <v>1</v>
      </c>
      <c r="N91" s="1325">
        <v>1</v>
      </c>
      <c r="O91" s="1325">
        <v>1</v>
      </c>
      <c r="P91" s="1325">
        <v>1</v>
      </c>
      <c r="Q91" s="1324">
        <v>1</v>
      </c>
      <c r="R91" s="1324">
        <v>1</v>
      </c>
      <c r="S91" s="1324">
        <v>0</v>
      </c>
      <c r="T91" s="1324">
        <v>0</v>
      </c>
      <c r="U91" s="1324">
        <v>0</v>
      </c>
      <c r="V91" s="1392"/>
      <c r="W91" s="1325">
        <v>0</v>
      </c>
      <c r="X91" s="1324">
        <v>1</v>
      </c>
      <c r="Y91" s="1324">
        <v>1</v>
      </c>
      <c r="Z91" s="1324">
        <v>0</v>
      </c>
      <c r="AA91" s="1324">
        <v>0</v>
      </c>
      <c r="AB91" s="1324">
        <v>0</v>
      </c>
      <c r="AC91" s="1324">
        <v>0</v>
      </c>
      <c r="AD91" s="1325">
        <v>1</v>
      </c>
      <c r="AE91" s="1325">
        <v>1</v>
      </c>
      <c r="AF91" s="1324">
        <v>1</v>
      </c>
      <c r="AG91" s="1325">
        <v>1</v>
      </c>
      <c r="AH91" s="1324">
        <v>0</v>
      </c>
      <c r="AI91" s="1324">
        <v>1</v>
      </c>
      <c r="AJ91" s="1325">
        <v>1</v>
      </c>
      <c r="AK91" s="1324">
        <v>1</v>
      </c>
      <c r="AL91" s="1325">
        <v>0</v>
      </c>
      <c r="AM91" s="1324">
        <v>1</v>
      </c>
      <c r="AN91" s="1325">
        <v>0</v>
      </c>
      <c r="AO91" s="1324">
        <v>1</v>
      </c>
      <c r="AP91" s="1325">
        <v>1</v>
      </c>
      <c r="AQ91" s="1326"/>
      <c r="AR91" s="1324">
        <v>1</v>
      </c>
      <c r="AS91" s="1324">
        <v>1</v>
      </c>
      <c r="AT91" s="1324">
        <v>0</v>
      </c>
      <c r="AU91" s="1325">
        <v>0</v>
      </c>
      <c r="AV91" s="1324">
        <v>0</v>
      </c>
      <c r="AW91" s="1324">
        <v>1</v>
      </c>
      <c r="AX91" s="1324">
        <v>1</v>
      </c>
      <c r="AY91" s="1324">
        <v>1</v>
      </c>
      <c r="AZ91" s="1324">
        <v>1</v>
      </c>
      <c r="BA91" s="1324">
        <v>1</v>
      </c>
      <c r="BB91" s="1325">
        <v>1</v>
      </c>
      <c r="BC91" s="1324">
        <v>0</v>
      </c>
      <c r="BD91" s="1324">
        <v>0</v>
      </c>
      <c r="BE91" s="1324">
        <v>0</v>
      </c>
      <c r="BF91" s="1324">
        <v>0</v>
      </c>
      <c r="BG91" s="1324">
        <v>0</v>
      </c>
      <c r="BH91" s="1324">
        <v>0</v>
      </c>
      <c r="BI91" s="1324">
        <v>1</v>
      </c>
      <c r="BJ91" s="1325">
        <v>1</v>
      </c>
      <c r="BK91" s="1325">
        <v>1</v>
      </c>
      <c r="BL91" s="1324">
        <v>0</v>
      </c>
      <c r="BM91" s="1325">
        <v>1</v>
      </c>
      <c r="BN91" s="1324">
        <v>0</v>
      </c>
      <c r="BO91" s="1325">
        <v>1</v>
      </c>
      <c r="BP91" s="1324">
        <v>0</v>
      </c>
      <c r="BQ91" s="1325">
        <v>1</v>
      </c>
      <c r="BR91" s="1324">
        <v>0</v>
      </c>
      <c r="BS91" s="1392">
        <v>0</v>
      </c>
      <c r="BT91" s="1324">
        <v>0</v>
      </c>
      <c r="BU91" s="123"/>
      <c r="BV91" s="123"/>
      <c r="BW91" s="123"/>
      <c r="BX91" s="123"/>
      <c r="BY91" s="270"/>
      <c r="BZ91" s="1392">
        <v>1</v>
      </c>
      <c r="CA91" s="1392">
        <v>1</v>
      </c>
      <c r="CB91" s="270"/>
      <c r="CC91" s="270"/>
    </row>
    <row r="92" spans="1:81" s="128" customFormat="1" ht="15" customHeight="1">
      <c r="A92" s="16"/>
      <c r="B92" s="1169"/>
      <c r="C92" s="1392"/>
      <c r="D92" s="1392" t="s">
        <v>367</v>
      </c>
      <c r="E92" s="1392" t="s">
        <v>366</v>
      </c>
      <c r="F92" s="174"/>
      <c r="G92" s="1324">
        <v>0</v>
      </c>
      <c r="H92" s="1325">
        <v>0</v>
      </c>
      <c r="I92" s="1325">
        <v>0</v>
      </c>
      <c r="J92" s="1325">
        <v>0</v>
      </c>
      <c r="K92" s="1324">
        <v>0</v>
      </c>
      <c r="L92" s="1325">
        <v>0</v>
      </c>
      <c r="M92" s="1325">
        <v>0</v>
      </c>
      <c r="N92" s="1325">
        <v>0</v>
      </c>
      <c r="O92" s="1325">
        <v>0</v>
      </c>
      <c r="P92" s="1325">
        <v>0</v>
      </c>
      <c r="Q92" s="1324">
        <v>0</v>
      </c>
      <c r="R92" s="1324">
        <v>0</v>
      </c>
      <c r="S92" s="1324">
        <v>1</v>
      </c>
      <c r="T92" s="1324">
        <v>1</v>
      </c>
      <c r="U92" s="1324">
        <v>0</v>
      </c>
      <c r="V92" s="1392"/>
      <c r="W92" s="1325">
        <v>0</v>
      </c>
      <c r="X92" s="1324">
        <v>0</v>
      </c>
      <c r="Y92" s="1324">
        <v>0</v>
      </c>
      <c r="Z92" s="1324">
        <v>1</v>
      </c>
      <c r="AA92" s="1324">
        <v>1</v>
      </c>
      <c r="AB92" s="1324">
        <v>1</v>
      </c>
      <c r="AC92" s="1324">
        <v>1</v>
      </c>
      <c r="AD92" s="1325">
        <v>0</v>
      </c>
      <c r="AE92" s="1325">
        <v>0</v>
      </c>
      <c r="AF92" s="1324">
        <v>0</v>
      </c>
      <c r="AG92" s="1325">
        <v>0</v>
      </c>
      <c r="AH92" s="1324">
        <v>1</v>
      </c>
      <c r="AI92" s="1324">
        <v>0</v>
      </c>
      <c r="AJ92" s="1325">
        <v>0</v>
      </c>
      <c r="AK92" s="1324">
        <v>0</v>
      </c>
      <c r="AL92" s="1325">
        <v>0</v>
      </c>
      <c r="AM92" s="1324">
        <v>0</v>
      </c>
      <c r="AN92" s="1325">
        <v>0</v>
      </c>
      <c r="AO92" s="1324">
        <v>0</v>
      </c>
      <c r="AP92" s="1325">
        <v>0</v>
      </c>
      <c r="AQ92" s="1326"/>
      <c r="AR92" s="1324">
        <v>0</v>
      </c>
      <c r="AS92" s="1324">
        <v>0</v>
      </c>
      <c r="AT92" s="1324">
        <v>1</v>
      </c>
      <c r="AU92" s="1325">
        <v>1</v>
      </c>
      <c r="AV92" s="1324">
        <v>1</v>
      </c>
      <c r="AW92" s="1324">
        <v>0</v>
      </c>
      <c r="AX92" s="1324">
        <v>0</v>
      </c>
      <c r="AY92" s="1324">
        <v>0</v>
      </c>
      <c r="AZ92" s="1324">
        <v>0</v>
      </c>
      <c r="BA92" s="1324">
        <v>0</v>
      </c>
      <c r="BB92" s="1325">
        <v>0</v>
      </c>
      <c r="BC92" s="1324">
        <v>1</v>
      </c>
      <c r="BD92" s="1324">
        <v>1</v>
      </c>
      <c r="BE92" s="1324">
        <v>1</v>
      </c>
      <c r="BF92" s="1324">
        <v>1</v>
      </c>
      <c r="BG92" s="1324">
        <v>1</v>
      </c>
      <c r="BH92" s="1324">
        <v>1</v>
      </c>
      <c r="BI92" s="1324">
        <v>0</v>
      </c>
      <c r="BJ92" s="1325">
        <v>0</v>
      </c>
      <c r="BK92" s="1325">
        <v>0</v>
      </c>
      <c r="BL92" s="1324">
        <v>1</v>
      </c>
      <c r="BM92" s="1325">
        <v>0</v>
      </c>
      <c r="BN92" s="1324">
        <v>1</v>
      </c>
      <c r="BO92" s="1325">
        <v>0</v>
      </c>
      <c r="BP92" s="1324">
        <v>1</v>
      </c>
      <c r="BQ92" s="1325">
        <v>0</v>
      </c>
      <c r="BR92" s="1324">
        <v>1</v>
      </c>
      <c r="BS92" s="1392">
        <v>0</v>
      </c>
      <c r="BT92" s="1324">
        <v>1</v>
      </c>
      <c r="BU92" s="123"/>
      <c r="BV92" s="123"/>
      <c r="BW92" s="123"/>
      <c r="BX92" s="123"/>
      <c r="BY92" s="270"/>
      <c r="BZ92" s="1392">
        <v>0</v>
      </c>
      <c r="CA92" s="1392">
        <v>0</v>
      </c>
      <c r="CB92" s="270"/>
      <c r="CC92" s="270"/>
    </row>
    <row r="93" spans="1:81" ht="15" customHeight="1">
      <c r="A93" s="16"/>
      <c r="B93" s="1169"/>
      <c r="C93" s="1392"/>
      <c r="D93" s="1392" t="s">
        <v>368</v>
      </c>
      <c r="E93" s="176" t="s">
        <v>366</v>
      </c>
      <c r="F93" s="174"/>
      <c r="G93" s="1335">
        <v>0</v>
      </c>
      <c r="H93" s="1325">
        <v>0</v>
      </c>
      <c r="I93" s="1325">
        <v>0</v>
      </c>
      <c r="J93" s="1325">
        <v>0</v>
      </c>
      <c r="K93" s="1324">
        <v>0</v>
      </c>
      <c r="L93" s="1325">
        <v>0</v>
      </c>
      <c r="M93" s="1325">
        <v>0</v>
      </c>
      <c r="N93" s="1325">
        <v>0</v>
      </c>
      <c r="O93" s="1325">
        <v>0</v>
      </c>
      <c r="P93" s="1325">
        <v>0</v>
      </c>
      <c r="Q93" s="1324">
        <v>0</v>
      </c>
      <c r="R93" s="1324">
        <v>0</v>
      </c>
      <c r="S93" s="1324">
        <v>0</v>
      </c>
      <c r="T93" s="1324">
        <v>0</v>
      </c>
      <c r="U93" s="1324">
        <v>1</v>
      </c>
      <c r="V93" s="1392"/>
      <c r="W93" s="1325">
        <v>1</v>
      </c>
      <c r="X93" s="1324">
        <v>0</v>
      </c>
      <c r="Y93" s="1324">
        <v>0</v>
      </c>
      <c r="Z93" s="1324">
        <v>0</v>
      </c>
      <c r="AA93" s="1324">
        <v>0</v>
      </c>
      <c r="AB93" s="1324">
        <v>0</v>
      </c>
      <c r="AC93" s="1324">
        <v>0</v>
      </c>
      <c r="AD93" s="1325">
        <v>0</v>
      </c>
      <c r="AE93" s="1325">
        <v>0</v>
      </c>
      <c r="AF93" s="1324">
        <v>0</v>
      </c>
      <c r="AG93" s="1325">
        <v>0</v>
      </c>
      <c r="AH93" s="1324">
        <v>0</v>
      </c>
      <c r="AI93" s="1324">
        <v>0</v>
      </c>
      <c r="AJ93" s="1325">
        <v>0</v>
      </c>
      <c r="AK93" s="1324">
        <v>0</v>
      </c>
      <c r="AL93" s="1325">
        <v>1</v>
      </c>
      <c r="AM93" s="1324">
        <v>0</v>
      </c>
      <c r="AN93" s="1325">
        <v>1</v>
      </c>
      <c r="AO93" s="1324">
        <v>0</v>
      </c>
      <c r="AP93" s="1325">
        <v>0</v>
      </c>
      <c r="AQ93" s="1326"/>
      <c r="AR93" s="1324">
        <v>0</v>
      </c>
      <c r="AS93" s="1324">
        <v>0</v>
      </c>
      <c r="AT93" s="1324">
        <v>0</v>
      </c>
      <c r="AU93" s="1325">
        <v>0</v>
      </c>
      <c r="AV93" s="1324">
        <v>0</v>
      </c>
      <c r="AW93" s="1324">
        <v>0</v>
      </c>
      <c r="AX93" s="1324">
        <v>0</v>
      </c>
      <c r="AY93" s="1324">
        <v>0</v>
      </c>
      <c r="AZ93" s="1324">
        <v>0</v>
      </c>
      <c r="BA93" s="1324">
        <v>0</v>
      </c>
      <c r="BB93" s="1325">
        <v>0</v>
      </c>
      <c r="BC93" s="1324">
        <v>0</v>
      </c>
      <c r="BD93" s="1324">
        <v>0</v>
      </c>
      <c r="BE93" s="1324">
        <v>0</v>
      </c>
      <c r="BF93" s="1324">
        <v>0</v>
      </c>
      <c r="BG93" s="1324">
        <v>0</v>
      </c>
      <c r="BH93" s="1324">
        <v>0</v>
      </c>
      <c r="BI93" s="1324">
        <v>0</v>
      </c>
      <c r="BJ93" s="1325">
        <v>0</v>
      </c>
      <c r="BK93" s="1325">
        <v>0</v>
      </c>
      <c r="BL93" s="1324">
        <v>0</v>
      </c>
      <c r="BM93" s="1325">
        <v>0</v>
      </c>
      <c r="BN93" s="1324">
        <v>0</v>
      </c>
      <c r="BO93" s="1325">
        <v>0</v>
      </c>
      <c r="BP93" s="1324">
        <v>0</v>
      </c>
      <c r="BQ93" s="1325">
        <v>0</v>
      </c>
      <c r="BR93" s="1324">
        <v>0</v>
      </c>
      <c r="BS93" s="1392">
        <v>1</v>
      </c>
      <c r="BT93" s="1324">
        <v>0</v>
      </c>
      <c r="BU93" s="123"/>
      <c r="BV93" s="123"/>
      <c r="BW93" s="123"/>
      <c r="BX93" s="123"/>
      <c r="BY93" s="270"/>
      <c r="BZ93" s="1392">
        <v>0</v>
      </c>
      <c r="CA93" s="1392">
        <v>0</v>
      </c>
      <c r="CB93" s="270"/>
      <c r="CC93" s="270"/>
    </row>
    <row r="94" spans="1:81" s="125" customFormat="1" ht="15" customHeight="1">
      <c r="A94" s="16"/>
      <c r="B94" s="1169"/>
      <c r="C94" s="1392"/>
      <c r="D94" s="1392" t="s">
        <v>369</v>
      </c>
      <c r="E94" s="1392"/>
      <c r="F94" s="174"/>
      <c r="G94" s="1324"/>
      <c r="H94" s="1325"/>
      <c r="I94" s="1325"/>
      <c r="J94" s="1325"/>
      <c r="K94" s="1324"/>
      <c r="L94" s="1325"/>
      <c r="M94" s="1325"/>
      <c r="N94" s="1325"/>
      <c r="O94" s="1325"/>
      <c r="P94" s="1327"/>
      <c r="Q94" s="1328"/>
      <c r="R94" s="1328"/>
      <c r="S94" s="1324"/>
      <c r="T94" s="1324"/>
      <c r="U94" s="1324"/>
      <c r="V94" s="1392"/>
      <c r="W94" s="1325"/>
      <c r="X94" s="1324"/>
      <c r="Y94" s="1324"/>
      <c r="Z94" s="1324"/>
      <c r="AA94" s="1324"/>
      <c r="AB94" s="1324"/>
      <c r="AC94" s="1324"/>
      <c r="AD94" s="1325"/>
      <c r="AE94" s="1325"/>
      <c r="AF94" s="1324"/>
      <c r="AG94" s="1325"/>
      <c r="AH94" s="1324"/>
      <c r="AI94" s="1324"/>
      <c r="AJ94" s="1325"/>
      <c r="AK94" s="1324"/>
      <c r="AL94" s="1325"/>
      <c r="AM94" s="1324"/>
      <c r="AN94" s="1325"/>
      <c r="AO94" s="1324"/>
      <c r="AP94" s="1325"/>
      <c r="AQ94" s="1326"/>
      <c r="AR94" s="1324"/>
      <c r="AS94" s="1324"/>
      <c r="AT94" s="1324"/>
      <c r="AU94" s="1325"/>
      <c r="AV94" s="1324"/>
      <c r="AW94" s="1324"/>
      <c r="AX94" s="1324"/>
      <c r="AY94" s="1324"/>
      <c r="AZ94" s="1324"/>
      <c r="BA94" s="1324"/>
      <c r="BB94" s="1325"/>
      <c r="BC94" s="1324"/>
      <c r="BD94" s="1324"/>
      <c r="BE94" s="1324"/>
      <c r="BF94" s="1324"/>
      <c r="BG94" s="1324"/>
      <c r="BH94" s="1324"/>
      <c r="BI94" s="1324"/>
      <c r="BJ94" s="1325"/>
      <c r="BK94" s="1325"/>
      <c r="BL94" s="1324"/>
      <c r="BM94" s="1325"/>
      <c r="BN94" s="1324"/>
      <c r="BO94" s="1325"/>
      <c r="BP94" s="1324"/>
      <c r="BQ94" s="1325"/>
      <c r="BR94" s="1324"/>
      <c r="BS94" s="1392"/>
      <c r="BT94" s="1324"/>
      <c r="BU94" s="123"/>
      <c r="BV94" s="123"/>
      <c r="BW94" s="123"/>
      <c r="BX94" s="123"/>
      <c r="BY94" s="270"/>
      <c r="BZ94" s="1392"/>
      <c r="CA94" s="1392"/>
      <c r="CB94" s="270"/>
      <c r="CC94" s="270"/>
    </row>
    <row r="95" spans="1:81" s="128" customFormat="1" ht="15" customHeight="1">
      <c r="A95" s="16"/>
      <c r="B95" s="1169"/>
      <c r="C95" s="1392"/>
      <c r="D95" s="1392" t="s">
        <v>370</v>
      </c>
      <c r="E95" s="176" t="s">
        <v>366</v>
      </c>
      <c r="F95" s="174"/>
      <c r="G95" s="1335">
        <v>0</v>
      </c>
      <c r="H95" s="1325">
        <v>1</v>
      </c>
      <c r="I95" s="1325">
        <v>1</v>
      </c>
      <c r="J95" s="1325">
        <v>0</v>
      </c>
      <c r="K95" s="1324">
        <v>1</v>
      </c>
      <c r="L95" s="1325">
        <v>1</v>
      </c>
      <c r="M95" s="1325">
        <v>1</v>
      </c>
      <c r="N95" s="1325">
        <v>1</v>
      </c>
      <c r="O95" s="1325">
        <v>1</v>
      </c>
      <c r="P95" s="1325">
        <v>1</v>
      </c>
      <c r="Q95" s="1324">
        <v>0</v>
      </c>
      <c r="R95" s="1324">
        <v>0</v>
      </c>
      <c r="S95" s="1324">
        <v>0</v>
      </c>
      <c r="T95" s="1324">
        <v>0</v>
      </c>
      <c r="U95" s="1324">
        <v>0</v>
      </c>
      <c r="V95" s="1392"/>
      <c r="W95" s="1325">
        <v>0</v>
      </c>
      <c r="X95" s="1324">
        <v>1</v>
      </c>
      <c r="Y95" s="1324">
        <v>0</v>
      </c>
      <c r="Z95" s="1324">
        <v>0</v>
      </c>
      <c r="AA95" s="1324">
        <v>0</v>
      </c>
      <c r="AB95" s="1324">
        <v>0</v>
      </c>
      <c r="AC95" s="1324">
        <v>0</v>
      </c>
      <c r="AD95" s="1325">
        <v>0</v>
      </c>
      <c r="AE95" s="1325">
        <v>1</v>
      </c>
      <c r="AF95" s="1324">
        <v>0</v>
      </c>
      <c r="AG95" s="1325">
        <v>0</v>
      </c>
      <c r="AH95" s="1324">
        <v>0</v>
      </c>
      <c r="AI95" s="1324">
        <v>0</v>
      </c>
      <c r="AJ95" s="1325">
        <v>1</v>
      </c>
      <c r="AK95" s="1324">
        <v>1</v>
      </c>
      <c r="AL95" s="1325">
        <v>0</v>
      </c>
      <c r="AM95" s="1324">
        <v>0</v>
      </c>
      <c r="AN95" s="1325">
        <v>0</v>
      </c>
      <c r="AO95" s="1324">
        <v>0</v>
      </c>
      <c r="AP95" s="1325">
        <v>1</v>
      </c>
      <c r="AQ95" s="1326"/>
      <c r="AR95" s="1324">
        <v>1</v>
      </c>
      <c r="AS95" s="1324">
        <v>0</v>
      </c>
      <c r="AT95" s="1324">
        <v>0</v>
      </c>
      <c r="AU95" s="1325">
        <v>0</v>
      </c>
      <c r="AV95" s="1324">
        <v>0</v>
      </c>
      <c r="AW95" s="1324">
        <v>0</v>
      </c>
      <c r="AX95" s="1324">
        <v>0</v>
      </c>
      <c r="AY95" s="1324">
        <v>0</v>
      </c>
      <c r="AZ95" s="1324">
        <v>0</v>
      </c>
      <c r="BA95" s="1324">
        <v>0</v>
      </c>
      <c r="BB95" s="1325">
        <v>0</v>
      </c>
      <c r="BC95" s="1324">
        <v>1</v>
      </c>
      <c r="BD95" s="1324">
        <v>1</v>
      </c>
      <c r="BE95" s="1324">
        <v>0</v>
      </c>
      <c r="BF95" s="1324">
        <v>0</v>
      </c>
      <c r="BG95" s="1324">
        <v>0</v>
      </c>
      <c r="BH95" s="1324">
        <v>0</v>
      </c>
      <c r="BI95" s="1324">
        <v>0</v>
      </c>
      <c r="BJ95" s="1325">
        <v>1</v>
      </c>
      <c r="BK95" s="1325">
        <v>0</v>
      </c>
      <c r="BL95" s="1324">
        <v>0</v>
      </c>
      <c r="BM95" s="1325">
        <v>0</v>
      </c>
      <c r="BN95" s="1324">
        <v>0</v>
      </c>
      <c r="BO95" s="1325">
        <v>1</v>
      </c>
      <c r="BP95" s="1324">
        <v>0</v>
      </c>
      <c r="BQ95" s="1325">
        <v>0</v>
      </c>
      <c r="BR95" s="1324">
        <v>0</v>
      </c>
      <c r="BS95" s="1392">
        <v>0</v>
      </c>
      <c r="BT95" s="1324">
        <v>0</v>
      </c>
      <c r="BU95" s="123"/>
      <c r="BV95" s="123"/>
      <c r="BW95" s="123"/>
      <c r="BX95" s="123"/>
      <c r="BY95" s="270"/>
      <c r="BZ95" s="1392">
        <v>1</v>
      </c>
      <c r="CA95" s="1392">
        <v>1</v>
      </c>
      <c r="CB95" s="270"/>
      <c r="CC95" s="270"/>
    </row>
    <row r="96" spans="1:81" ht="15" customHeight="1">
      <c r="A96" s="16"/>
      <c r="B96" s="1169"/>
      <c r="C96" s="1392"/>
      <c r="D96" s="1392" t="s">
        <v>371</v>
      </c>
      <c r="E96" s="176" t="s">
        <v>366</v>
      </c>
      <c r="F96" s="174"/>
      <c r="G96" s="1335">
        <v>0</v>
      </c>
      <c r="H96" s="1325">
        <v>0</v>
      </c>
      <c r="I96" s="1325">
        <v>0</v>
      </c>
      <c r="J96" s="1325">
        <v>1</v>
      </c>
      <c r="K96" s="1324">
        <v>0</v>
      </c>
      <c r="L96" s="1325">
        <v>0</v>
      </c>
      <c r="M96" s="1325">
        <v>0</v>
      </c>
      <c r="N96" s="1325">
        <v>0</v>
      </c>
      <c r="O96" s="1325">
        <v>0</v>
      </c>
      <c r="P96" s="1325">
        <v>0</v>
      </c>
      <c r="Q96" s="1324">
        <v>1</v>
      </c>
      <c r="R96" s="1324">
        <v>1</v>
      </c>
      <c r="S96" s="1324">
        <v>1</v>
      </c>
      <c r="T96" s="1324">
        <v>1</v>
      </c>
      <c r="U96" s="1324">
        <v>1</v>
      </c>
      <c r="V96" s="1392"/>
      <c r="W96" s="1325">
        <v>0</v>
      </c>
      <c r="X96" s="1324">
        <v>0</v>
      </c>
      <c r="Y96" s="1324">
        <v>1</v>
      </c>
      <c r="Z96" s="1324">
        <v>0</v>
      </c>
      <c r="AA96" s="1324">
        <v>1</v>
      </c>
      <c r="AB96" s="1324">
        <v>1</v>
      </c>
      <c r="AC96" s="1324">
        <v>0</v>
      </c>
      <c r="AD96" s="1325">
        <v>1</v>
      </c>
      <c r="AE96" s="1325">
        <v>0</v>
      </c>
      <c r="AF96" s="1324">
        <v>1</v>
      </c>
      <c r="AG96" s="1325">
        <v>1</v>
      </c>
      <c r="AH96" s="1324">
        <v>1</v>
      </c>
      <c r="AI96" s="1324">
        <v>1</v>
      </c>
      <c r="AJ96" s="1325">
        <v>0</v>
      </c>
      <c r="AK96" s="1324">
        <v>0</v>
      </c>
      <c r="AL96" s="1325">
        <v>1</v>
      </c>
      <c r="AM96" s="1324">
        <v>1</v>
      </c>
      <c r="AN96" s="1325">
        <v>1</v>
      </c>
      <c r="AO96" s="1324">
        <v>1</v>
      </c>
      <c r="AP96" s="1325">
        <v>0</v>
      </c>
      <c r="AQ96" s="1326"/>
      <c r="AR96" s="1324">
        <v>0</v>
      </c>
      <c r="AS96" s="1324">
        <v>1</v>
      </c>
      <c r="AT96" s="1324">
        <v>1</v>
      </c>
      <c r="AU96" s="1325">
        <v>1</v>
      </c>
      <c r="AV96" s="1324">
        <v>1</v>
      </c>
      <c r="AW96" s="1324">
        <v>1</v>
      </c>
      <c r="AX96" s="1324">
        <v>0</v>
      </c>
      <c r="AY96" s="1324">
        <v>1</v>
      </c>
      <c r="AZ96" s="1324">
        <v>1</v>
      </c>
      <c r="BA96" s="1324">
        <v>1</v>
      </c>
      <c r="BB96" s="1325">
        <v>1</v>
      </c>
      <c r="BC96" s="1324">
        <v>0</v>
      </c>
      <c r="BD96" s="1324">
        <v>0</v>
      </c>
      <c r="BE96" s="1324">
        <v>1</v>
      </c>
      <c r="BF96" s="1324">
        <v>1</v>
      </c>
      <c r="BG96" s="1324">
        <v>1</v>
      </c>
      <c r="BH96" s="1324">
        <v>1</v>
      </c>
      <c r="BI96" s="1324">
        <v>1</v>
      </c>
      <c r="BJ96" s="1325">
        <v>0</v>
      </c>
      <c r="BK96" s="1325">
        <v>0</v>
      </c>
      <c r="BL96" s="1324">
        <v>0</v>
      </c>
      <c r="BM96" s="1325">
        <v>0</v>
      </c>
      <c r="BN96" s="1324">
        <v>1</v>
      </c>
      <c r="BO96" s="1325">
        <v>0</v>
      </c>
      <c r="BP96" s="1324">
        <v>0</v>
      </c>
      <c r="BQ96" s="1325">
        <v>1</v>
      </c>
      <c r="BR96" s="1324">
        <v>1</v>
      </c>
      <c r="BS96" s="1392">
        <v>0</v>
      </c>
      <c r="BT96" s="1324">
        <v>0</v>
      </c>
      <c r="BU96" s="123"/>
      <c r="BV96" s="123"/>
      <c r="BW96" s="123"/>
      <c r="BX96" s="123"/>
      <c r="BY96" s="270"/>
      <c r="BZ96" s="1392">
        <v>0</v>
      </c>
      <c r="CA96" s="1392">
        <v>0</v>
      </c>
      <c r="CB96" s="270"/>
      <c r="CC96" s="270"/>
    </row>
    <row r="97" spans="1:81" s="125" customFormat="1" ht="15" customHeight="1">
      <c r="A97" s="16"/>
      <c r="B97" s="1169"/>
      <c r="C97" s="1392"/>
      <c r="D97" s="1392" t="s">
        <v>372</v>
      </c>
      <c r="E97" s="176" t="s">
        <v>366</v>
      </c>
      <c r="F97" s="174"/>
      <c r="G97" s="1335">
        <v>1</v>
      </c>
      <c r="H97" s="1325">
        <v>0</v>
      </c>
      <c r="I97" s="1325">
        <v>0</v>
      </c>
      <c r="J97" s="1325">
        <v>0</v>
      </c>
      <c r="K97" s="1324">
        <v>0</v>
      </c>
      <c r="L97" s="1325">
        <v>0</v>
      </c>
      <c r="M97" s="1325">
        <v>0</v>
      </c>
      <c r="N97" s="1325">
        <v>0</v>
      </c>
      <c r="O97" s="1325">
        <v>0</v>
      </c>
      <c r="P97" s="1325">
        <v>0</v>
      </c>
      <c r="Q97" s="1324">
        <v>0</v>
      </c>
      <c r="R97" s="1324">
        <v>0</v>
      </c>
      <c r="S97" s="1324">
        <v>0</v>
      </c>
      <c r="T97" s="1324">
        <v>0</v>
      </c>
      <c r="U97" s="1324">
        <v>0</v>
      </c>
      <c r="V97" s="1392"/>
      <c r="W97" s="1325">
        <v>1</v>
      </c>
      <c r="X97" s="1324">
        <v>0</v>
      </c>
      <c r="Y97" s="1324">
        <v>0</v>
      </c>
      <c r="Z97" s="1324">
        <v>1</v>
      </c>
      <c r="AA97" s="1324">
        <v>0</v>
      </c>
      <c r="AB97" s="1324">
        <v>0</v>
      </c>
      <c r="AC97" s="1324">
        <v>1</v>
      </c>
      <c r="AD97" s="1325">
        <v>0</v>
      </c>
      <c r="AE97" s="1325">
        <v>0</v>
      </c>
      <c r="AF97" s="1324">
        <v>0</v>
      </c>
      <c r="AG97" s="1325">
        <v>0</v>
      </c>
      <c r="AH97" s="1324">
        <v>0</v>
      </c>
      <c r="AI97" s="1324">
        <v>0</v>
      </c>
      <c r="AJ97" s="1325">
        <v>0</v>
      </c>
      <c r="AK97" s="1324">
        <v>0</v>
      </c>
      <c r="AL97" s="1325">
        <v>0</v>
      </c>
      <c r="AM97" s="1324">
        <v>0</v>
      </c>
      <c r="AN97" s="1325">
        <v>0</v>
      </c>
      <c r="AO97" s="1324">
        <v>0</v>
      </c>
      <c r="AP97" s="1325">
        <v>0</v>
      </c>
      <c r="AQ97" s="1326"/>
      <c r="AR97" s="1324">
        <v>0</v>
      </c>
      <c r="AS97" s="1324">
        <v>0</v>
      </c>
      <c r="AT97" s="1324">
        <v>0</v>
      </c>
      <c r="AU97" s="1325">
        <v>0</v>
      </c>
      <c r="AV97" s="1324">
        <v>0</v>
      </c>
      <c r="AW97" s="1324">
        <v>0</v>
      </c>
      <c r="AX97" s="1324">
        <v>1</v>
      </c>
      <c r="AY97" s="1324">
        <v>0</v>
      </c>
      <c r="AZ97" s="1324">
        <v>0</v>
      </c>
      <c r="BA97" s="1324">
        <v>0</v>
      </c>
      <c r="BB97" s="1325">
        <v>0</v>
      </c>
      <c r="BC97" s="1324">
        <v>0</v>
      </c>
      <c r="BD97" s="1324">
        <v>0</v>
      </c>
      <c r="BE97" s="1324">
        <v>0</v>
      </c>
      <c r="BF97" s="1324">
        <v>0</v>
      </c>
      <c r="BG97" s="1324">
        <v>0</v>
      </c>
      <c r="BH97" s="1324">
        <v>0</v>
      </c>
      <c r="BI97" s="1324">
        <v>0</v>
      </c>
      <c r="BJ97" s="1325">
        <v>0</v>
      </c>
      <c r="BK97" s="1325">
        <v>1</v>
      </c>
      <c r="BL97" s="1324">
        <v>1</v>
      </c>
      <c r="BM97" s="1325">
        <v>1</v>
      </c>
      <c r="BN97" s="1324">
        <v>0</v>
      </c>
      <c r="BO97" s="1325">
        <v>0</v>
      </c>
      <c r="BP97" s="1324">
        <v>1</v>
      </c>
      <c r="BQ97" s="1325">
        <v>0</v>
      </c>
      <c r="BR97" s="1324">
        <v>0</v>
      </c>
      <c r="BS97" s="1392">
        <v>1</v>
      </c>
      <c r="BT97" s="1324">
        <v>1</v>
      </c>
      <c r="BU97" s="123"/>
      <c r="BV97" s="123"/>
      <c r="BW97" s="123"/>
      <c r="BX97" s="123"/>
      <c r="BY97" s="270"/>
      <c r="BZ97" s="1392">
        <v>0</v>
      </c>
      <c r="CA97" s="1392">
        <v>0</v>
      </c>
      <c r="CB97" s="270"/>
      <c r="CC97" s="270"/>
    </row>
    <row r="98" spans="1:81" s="128" customFormat="1" ht="15" customHeight="1">
      <c r="A98" s="16"/>
      <c r="B98" s="175"/>
      <c r="C98" s="1392"/>
      <c r="D98" s="1392"/>
      <c r="E98" s="1392"/>
      <c r="F98" s="174"/>
      <c r="G98" s="1324"/>
      <c r="H98" s="1325"/>
      <c r="I98" s="1325"/>
      <c r="J98" s="1325"/>
      <c r="K98" s="1324"/>
      <c r="L98" s="1325"/>
      <c r="M98" s="1325"/>
      <c r="N98" s="1325"/>
      <c r="O98" s="1325"/>
      <c r="P98" s="1327"/>
      <c r="Q98" s="1328"/>
      <c r="R98" s="1328"/>
      <c r="S98" s="1324"/>
      <c r="T98" s="1324"/>
      <c r="U98" s="1324"/>
      <c r="V98" s="1392"/>
      <c r="W98" s="1325"/>
      <c r="X98" s="1324"/>
      <c r="Y98" s="1324"/>
      <c r="Z98" s="1324"/>
      <c r="AA98" s="1324"/>
      <c r="AB98" s="1324"/>
      <c r="AC98" s="1324"/>
      <c r="AD98" s="1325"/>
      <c r="AE98" s="1325"/>
      <c r="AF98" s="1324"/>
      <c r="AG98" s="1325"/>
      <c r="AH98" s="1324"/>
      <c r="AI98" s="1324"/>
      <c r="AJ98" s="1325"/>
      <c r="AK98" s="1324"/>
      <c r="AL98" s="1325"/>
      <c r="AM98" s="1324"/>
      <c r="AN98" s="1325"/>
      <c r="AO98" s="1324"/>
      <c r="AP98" s="1325"/>
      <c r="AQ98" s="1326"/>
      <c r="AR98" s="1324"/>
      <c r="AS98" s="1324"/>
      <c r="AT98" s="1324"/>
      <c r="AU98" s="1325"/>
      <c r="AV98" s="1324"/>
      <c r="AW98" s="1324"/>
      <c r="AX98" s="1324"/>
      <c r="AY98" s="1324"/>
      <c r="AZ98" s="1324"/>
      <c r="BA98" s="1324"/>
      <c r="BB98" s="1325"/>
      <c r="BC98" s="1324"/>
      <c r="BD98" s="1324"/>
      <c r="BE98" s="1324"/>
      <c r="BF98" s="1324"/>
      <c r="BG98" s="1324"/>
      <c r="BH98" s="1324"/>
      <c r="BI98" s="1324"/>
      <c r="BJ98" s="1325"/>
      <c r="BK98" s="1325"/>
      <c r="BL98" s="1324"/>
      <c r="BM98" s="1325"/>
      <c r="BN98" s="1324"/>
      <c r="BO98" s="1325"/>
      <c r="BP98" s="1324"/>
      <c r="BQ98" s="1325"/>
      <c r="BR98" s="1324"/>
      <c r="BS98" s="1392"/>
      <c r="BT98" s="1324"/>
      <c r="BU98" s="123"/>
      <c r="BV98" s="123"/>
      <c r="BW98" s="123"/>
      <c r="BX98" s="123"/>
      <c r="BY98" s="270"/>
      <c r="BZ98" s="1392"/>
      <c r="CA98" s="1392"/>
      <c r="CB98" s="270"/>
      <c r="CC98" s="270"/>
    </row>
    <row r="99" spans="1:81" ht="15" customHeight="1">
      <c r="A99" s="16"/>
      <c r="B99" s="175"/>
      <c r="C99" s="1392" t="s">
        <v>75</v>
      </c>
      <c r="D99" s="1392"/>
      <c r="E99" s="1392" t="s">
        <v>366</v>
      </c>
      <c r="F99" s="174"/>
      <c r="G99" s="1324">
        <v>0</v>
      </c>
      <c r="H99" s="1325">
        <v>0</v>
      </c>
      <c r="I99" s="1325">
        <v>0</v>
      </c>
      <c r="J99" s="1325"/>
      <c r="K99" s="1324"/>
      <c r="L99" s="1325">
        <v>0</v>
      </c>
      <c r="M99" s="1325">
        <v>0</v>
      </c>
      <c r="N99" s="1325">
        <v>0</v>
      </c>
      <c r="O99" s="1325">
        <v>0</v>
      </c>
      <c r="P99" s="1325">
        <v>0</v>
      </c>
      <c r="Q99" s="1324"/>
      <c r="R99" s="1324"/>
      <c r="S99" s="1324"/>
      <c r="T99" s="1324"/>
      <c r="U99" s="1324"/>
      <c r="V99" s="1392"/>
      <c r="W99" s="1325">
        <v>0</v>
      </c>
      <c r="X99" s="1324">
        <v>0</v>
      </c>
      <c r="Y99" s="1324"/>
      <c r="Z99" s="1324"/>
      <c r="AA99" s="1324"/>
      <c r="AB99" s="1324"/>
      <c r="AC99" s="1324"/>
      <c r="AD99" s="1325">
        <v>0</v>
      </c>
      <c r="AE99" s="1325">
        <v>0</v>
      </c>
      <c r="AF99" s="1324"/>
      <c r="AG99" s="1325">
        <v>0</v>
      </c>
      <c r="AH99" s="1324"/>
      <c r="AI99" s="1324"/>
      <c r="AJ99" s="1325">
        <v>0</v>
      </c>
      <c r="AK99" s="1324">
        <v>0</v>
      </c>
      <c r="AL99" s="1325">
        <v>0</v>
      </c>
      <c r="AM99" s="1324">
        <v>0</v>
      </c>
      <c r="AN99" s="1325">
        <v>0</v>
      </c>
      <c r="AO99" s="1324">
        <v>0</v>
      </c>
      <c r="AP99" s="1325">
        <v>0</v>
      </c>
      <c r="AQ99" s="1326"/>
      <c r="AR99" s="1324">
        <v>0</v>
      </c>
      <c r="AS99" s="1324"/>
      <c r="AT99" s="1324"/>
      <c r="AU99" s="1325"/>
      <c r="AV99" s="1324"/>
      <c r="AW99" s="1324">
        <v>0</v>
      </c>
      <c r="AX99" s="1324"/>
      <c r="AY99" s="1324"/>
      <c r="AZ99" s="1324"/>
      <c r="BA99" s="1324">
        <v>0</v>
      </c>
      <c r="BB99" s="1325">
        <v>0</v>
      </c>
      <c r="BC99" s="1324">
        <v>0</v>
      </c>
      <c r="BD99" s="1324">
        <v>0</v>
      </c>
      <c r="BE99" s="1324">
        <v>0</v>
      </c>
      <c r="BF99" s="1324">
        <v>0</v>
      </c>
      <c r="BG99" s="1324">
        <v>0</v>
      </c>
      <c r="BH99" s="1324"/>
      <c r="BI99" s="1324"/>
      <c r="BJ99" s="1325">
        <v>0</v>
      </c>
      <c r="BK99" s="1325">
        <v>0</v>
      </c>
      <c r="BL99" s="1324">
        <v>0</v>
      </c>
      <c r="BM99" s="1325">
        <v>0</v>
      </c>
      <c r="BN99" s="1324"/>
      <c r="BO99" s="1325">
        <v>0</v>
      </c>
      <c r="BP99" s="1324">
        <v>0</v>
      </c>
      <c r="BQ99" s="1325">
        <v>0</v>
      </c>
      <c r="BR99" s="1324"/>
      <c r="BS99" s="1392">
        <v>1</v>
      </c>
      <c r="BT99" s="1324"/>
      <c r="BU99" s="123"/>
      <c r="BV99" s="123"/>
      <c r="BW99" s="123"/>
      <c r="BX99" s="123"/>
      <c r="BY99" s="270"/>
      <c r="BZ99" s="1392">
        <v>0</v>
      </c>
      <c r="CA99" s="1392">
        <v>0</v>
      </c>
      <c r="CB99" s="270"/>
      <c r="CC99" s="270"/>
    </row>
    <row r="100" spans="1:81" s="125" customFormat="1" ht="15" customHeight="1">
      <c r="A100" s="16"/>
      <c r="B100" s="175"/>
      <c r="C100" s="1392"/>
      <c r="D100" s="1392"/>
      <c r="E100" s="1392"/>
      <c r="F100" s="174"/>
      <c r="G100" s="1324"/>
      <c r="H100" s="1325"/>
      <c r="I100" s="1325"/>
      <c r="J100" s="1325"/>
      <c r="K100" s="1324"/>
      <c r="L100" s="1325"/>
      <c r="M100" s="1325"/>
      <c r="N100" s="1325"/>
      <c r="O100" s="1325"/>
      <c r="P100" s="1327"/>
      <c r="Q100" s="1328"/>
      <c r="R100" s="1328"/>
      <c r="S100" s="1324"/>
      <c r="T100" s="1324"/>
      <c r="U100" s="1324"/>
      <c r="V100" s="1392"/>
      <c r="W100" s="1325"/>
      <c r="X100" s="1324"/>
      <c r="Y100" s="1324"/>
      <c r="Z100" s="1324"/>
      <c r="AA100" s="1324"/>
      <c r="AB100" s="1324"/>
      <c r="AC100" s="1324"/>
      <c r="AD100" s="1325"/>
      <c r="AE100" s="1325"/>
      <c r="AF100" s="1324"/>
      <c r="AG100" s="1325"/>
      <c r="AH100" s="1324"/>
      <c r="AI100" s="1324"/>
      <c r="AJ100" s="1325"/>
      <c r="AK100" s="1324"/>
      <c r="AL100" s="1325"/>
      <c r="AM100" s="1324"/>
      <c r="AN100" s="1325"/>
      <c r="AO100" s="1324"/>
      <c r="AP100" s="1325"/>
      <c r="AQ100" s="1326"/>
      <c r="AR100" s="1324"/>
      <c r="AS100" s="1324"/>
      <c r="AT100" s="1324"/>
      <c r="AU100" s="1325"/>
      <c r="AV100" s="1324"/>
      <c r="AW100" s="1324"/>
      <c r="AX100" s="1324"/>
      <c r="AY100" s="1324"/>
      <c r="AZ100" s="1324"/>
      <c r="BA100" s="1324"/>
      <c r="BB100" s="1325"/>
      <c r="BC100" s="1324"/>
      <c r="BD100" s="1324"/>
      <c r="BE100" s="1324"/>
      <c r="BF100" s="1324"/>
      <c r="BG100" s="1324"/>
      <c r="BH100" s="1324"/>
      <c r="BI100" s="1324"/>
      <c r="BJ100" s="1325"/>
      <c r="BK100" s="1325"/>
      <c r="BL100" s="1324"/>
      <c r="BM100" s="1325"/>
      <c r="BN100" s="1324"/>
      <c r="BO100" s="1325"/>
      <c r="BP100" s="1324"/>
      <c r="BQ100" s="1325"/>
      <c r="BR100" s="1324"/>
      <c r="BS100" s="1392"/>
      <c r="BT100" s="1324"/>
      <c r="BU100" s="123"/>
      <c r="BV100" s="123"/>
      <c r="BW100" s="123"/>
      <c r="BX100" s="123"/>
      <c r="BY100" s="270"/>
      <c r="BZ100" s="1392"/>
      <c r="CA100" s="1392"/>
      <c r="CB100" s="270"/>
      <c r="CC100" s="270"/>
    </row>
    <row r="101" spans="1:81" s="128" customFormat="1" ht="15" customHeight="1">
      <c r="A101" s="16"/>
      <c r="B101" s="175"/>
      <c r="C101" s="1392" t="s">
        <v>373</v>
      </c>
      <c r="D101" s="1392"/>
      <c r="E101" s="1392"/>
      <c r="F101" s="174"/>
      <c r="G101" s="1324"/>
      <c r="H101" s="1325"/>
      <c r="I101" s="1325"/>
      <c r="J101" s="1325"/>
      <c r="K101" s="1324"/>
      <c r="L101" s="1325"/>
      <c r="M101" s="1325"/>
      <c r="N101" s="1325"/>
      <c r="O101" s="1325"/>
      <c r="P101" s="1327"/>
      <c r="Q101" s="1328"/>
      <c r="R101" s="1328"/>
      <c r="S101" s="1324"/>
      <c r="T101" s="1324"/>
      <c r="U101" s="1324"/>
      <c r="V101" s="1392"/>
      <c r="W101" s="1325"/>
      <c r="X101" s="1324"/>
      <c r="Y101" s="1324"/>
      <c r="Z101" s="1324"/>
      <c r="AA101" s="1324"/>
      <c r="AB101" s="1324"/>
      <c r="AC101" s="1324"/>
      <c r="AD101" s="1325"/>
      <c r="AE101" s="1325"/>
      <c r="AF101" s="1324"/>
      <c r="AG101" s="1325"/>
      <c r="AH101" s="1324"/>
      <c r="AI101" s="1324"/>
      <c r="AJ101" s="1325"/>
      <c r="AK101" s="1324"/>
      <c r="AL101" s="1325"/>
      <c r="AM101" s="1324"/>
      <c r="AN101" s="1325"/>
      <c r="AO101" s="1324"/>
      <c r="AP101" s="1325"/>
      <c r="AQ101" s="1326"/>
      <c r="AR101" s="1324"/>
      <c r="AS101" s="1324"/>
      <c r="AT101" s="1324"/>
      <c r="AU101" s="1325"/>
      <c r="AV101" s="1324"/>
      <c r="AW101" s="1324"/>
      <c r="AX101" s="1324"/>
      <c r="AY101" s="1324"/>
      <c r="AZ101" s="1324"/>
      <c r="BA101" s="1324"/>
      <c r="BB101" s="1325"/>
      <c r="BC101" s="1324"/>
      <c r="BD101" s="1324"/>
      <c r="BE101" s="1324"/>
      <c r="BF101" s="1324"/>
      <c r="BG101" s="1324"/>
      <c r="BH101" s="1324"/>
      <c r="BI101" s="1324"/>
      <c r="BJ101" s="1325"/>
      <c r="BK101" s="1325"/>
      <c r="BL101" s="1324"/>
      <c r="BM101" s="1325"/>
      <c r="BN101" s="1324"/>
      <c r="BO101" s="1325"/>
      <c r="BP101" s="1324"/>
      <c r="BQ101" s="1325"/>
      <c r="BR101" s="1324"/>
      <c r="BS101" s="1392"/>
      <c r="BT101" s="1324"/>
      <c r="BU101" s="123"/>
      <c r="BV101" s="123"/>
      <c r="BW101" s="123"/>
      <c r="BX101" s="123"/>
      <c r="BY101" s="270"/>
      <c r="BZ101" s="1392"/>
      <c r="CA101" s="1392"/>
      <c r="CB101" s="270"/>
      <c r="CC101" s="270"/>
    </row>
    <row r="102" spans="1:81" ht="15" customHeight="1">
      <c r="A102" s="16"/>
      <c r="B102" s="175"/>
      <c r="C102" s="1392"/>
      <c r="D102" s="1392" t="s">
        <v>374</v>
      </c>
      <c r="E102" s="1392"/>
      <c r="F102" s="174"/>
      <c r="G102" s="1324"/>
      <c r="H102" s="1325"/>
      <c r="I102" s="1325"/>
      <c r="J102" s="1325"/>
      <c r="K102" s="1324"/>
      <c r="L102" s="1325"/>
      <c r="M102" s="1325"/>
      <c r="N102" s="1325"/>
      <c r="O102" s="1325"/>
      <c r="P102" s="1327"/>
      <c r="Q102" s="1328"/>
      <c r="R102" s="1328"/>
      <c r="S102" s="1324"/>
      <c r="T102" s="1324"/>
      <c r="U102" s="1324"/>
      <c r="V102" s="1392"/>
      <c r="W102" s="1325"/>
      <c r="X102" s="1324"/>
      <c r="Y102" s="1324"/>
      <c r="Z102" s="1324"/>
      <c r="AA102" s="1324"/>
      <c r="AB102" s="1324"/>
      <c r="AC102" s="1324"/>
      <c r="AD102" s="1325"/>
      <c r="AE102" s="1325"/>
      <c r="AF102" s="1324"/>
      <c r="AG102" s="1325"/>
      <c r="AH102" s="1324"/>
      <c r="AI102" s="1324"/>
      <c r="AJ102" s="1325"/>
      <c r="AK102" s="1324"/>
      <c r="AL102" s="1325"/>
      <c r="AM102" s="1324"/>
      <c r="AN102" s="1325"/>
      <c r="AO102" s="1324"/>
      <c r="AP102" s="1325"/>
      <c r="AQ102" s="1326"/>
      <c r="AR102" s="1324"/>
      <c r="AS102" s="1324"/>
      <c r="AT102" s="1324"/>
      <c r="AU102" s="1325"/>
      <c r="AV102" s="1324"/>
      <c r="AW102" s="1324"/>
      <c r="AX102" s="1324"/>
      <c r="AY102" s="1324"/>
      <c r="AZ102" s="1324"/>
      <c r="BA102" s="1324"/>
      <c r="BB102" s="1325"/>
      <c r="BC102" s="1324"/>
      <c r="BD102" s="1324"/>
      <c r="BE102" s="1324"/>
      <c r="BF102" s="1324"/>
      <c r="BG102" s="1324"/>
      <c r="BH102" s="1324"/>
      <c r="BI102" s="1324"/>
      <c r="BJ102" s="1325"/>
      <c r="BK102" s="1325"/>
      <c r="BL102" s="1324"/>
      <c r="BM102" s="1325"/>
      <c r="BN102" s="1324"/>
      <c r="BO102" s="1325"/>
      <c r="BP102" s="1324"/>
      <c r="BQ102" s="1325"/>
      <c r="BR102" s="1324"/>
      <c r="BS102" s="1392"/>
      <c r="BT102" s="1324"/>
      <c r="BU102" s="123"/>
      <c r="BV102" s="123"/>
      <c r="BW102" s="123"/>
      <c r="BX102" s="123"/>
      <c r="BY102" s="270"/>
      <c r="BZ102" s="1392"/>
      <c r="CA102" s="1392"/>
      <c r="CB102" s="270"/>
      <c r="CC102" s="270"/>
    </row>
    <row r="103" spans="1:81" s="125" customFormat="1" ht="15" customHeight="1">
      <c r="A103" s="16"/>
      <c r="B103" s="175"/>
      <c r="C103" s="1392"/>
      <c r="D103" s="1392" t="s">
        <v>375</v>
      </c>
      <c r="E103" s="1392" t="s">
        <v>60</v>
      </c>
      <c r="F103" s="174"/>
      <c r="G103" s="1324">
        <v>1</v>
      </c>
      <c r="H103" s="1325">
        <v>1</v>
      </c>
      <c r="I103" s="1325">
        <v>1</v>
      </c>
      <c r="J103" s="1325">
        <v>1</v>
      </c>
      <c r="K103" s="1324">
        <v>1</v>
      </c>
      <c r="L103" s="1325">
        <v>1</v>
      </c>
      <c r="M103" s="1325">
        <v>1</v>
      </c>
      <c r="N103" s="1325">
        <v>1</v>
      </c>
      <c r="O103" s="1325">
        <v>0</v>
      </c>
      <c r="P103" s="1325">
        <v>1</v>
      </c>
      <c r="Q103" s="1324">
        <v>1</v>
      </c>
      <c r="R103" s="1324">
        <v>1</v>
      </c>
      <c r="S103" s="1324">
        <v>1</v>
      </c>
      <c r="T103" s="1324">
        <v>1</v>
      </c>
      <c r="U103" s="1324">
        <v>1</v>
      </c>
      <c r="V103" s="1392"/>
      <c r="W103" s="1325">
        <v>1</v>
      </c>
      <c r="X103" s="1324">
        <v>1</v>
      </c>
      <c r="Y103" s="1324">
        <v>1</v>
      </c>
      <c r="Z103" s="1324">
        <v>1</v>
      </c>
      <c r="AA103" s="1324">
        <v>1</v>
      </c>
      <c r="AB103" s="1324">
        <v>1</v>
      </c>
      <c r="AC103" s="1324">
        <v>1</v>
      </c>
      <c r="AD103" s="1325">
        <v>1</v>
      </c>
      <c r="AE103" s="1325">
        <v>1</v>
      </c>
      <c r="AF103" s="1324">
        <v>1</v>
      </c>
      <c r="AG103" s="1325">
        <v>1</v>
      </c>
      <c r="AH103" s="1324">
        <v>1</v>
      </c>
      <c r="AI103" s="1324">
        <v>1</v>
      </c>
      <c r="AJ103" s="1325">
        <v>1</v>
      </c>
      <c r="AK103" s="1324">
        <v>1</v>
      </c>
      <c r="AL103" s="1325">
        <v>1</v>
      </c>
      <c r="AM103" s="1324">
        <v>1</v>
      </c>
      <c r="AN103" s="1325">
        <v>1</v>
      </c>
      <c r="AO103" s="1324">
        <v>1</v>
      </c>
      <c r="AP103" s="1325">
        <v>1</v>
      </c>
      <c r="AQ103" s="1326"/>
      <c r="AR103" s="1324">
        <v>1</v>
      </c>
      <c r="AS103" s="1324">
        <v>1</v>
      </c>
      <c r="AT103" s="1324">
        <v>1</v>
      </c>
      <c r="AU103" s="1325">
        <v>1</v>
      </c>
      <c r="AV103" s="1324">
        <v>1</v>
      </c>
      <c r="AW103" s="1324">
        <v>1</v>
      </c>
      <c r="AX103" s="1324">
        <v>1</v>
      </c>
      <c r="AY103" s="1324">
        <v>1</v>
      </c>
      <c r="AZ103" s="1324">
        <v>1</v>
      </c>
      <c r="BA103" s="1324">
        <v>1</v>
      </c>
      <c r="BB103" s="1325">
        <v>1</v>
      </c>
      <c r="BC103" s="1324">
        <v>0</v>
      </c>
      <c r="BD103" s="1324">
        <v>0</v>
      </c>
      <c r="BE103" s="1324">
        <v>0</v>
      </c>
      <c r="BF103" s="1324">
        <v>0</v>
      </c>
      <c r="BG103" s="1324">
        <v>0</v>
      </c>
      <c r="BH103" s="1324">
        <v>0</v>
      </c>
      <c r="BI103" s="1324">
        <v>0</v>
      </c>
      <c r="BJ103" s="1325">
        <v>0</v>
      </c>
      <c r="BK103" s="1325">
        <v>0</v>
      </c>
      <c r="BL103" s="1324">
        <v>0</v>
      </c>
      <c r="BM103" s="1325">
        <v>0</v>
      </c>
      <c r="BN103" s="1324">
        <v>0</v>
      </c>
      <c r="BO103" s="1325">
        <v>0</v>
      </c>
      <c r="BP103" s="1324">
        <v>0</v>
      </c>
      <c r="BQ103" s="1325">
        <v>0</v>
      </c>
      <c r="BR103" s="1324">
        <v>0</v>
      </c>
      <c r="BS103" s="1392">
        <v>1</v>
      </c>
      <c r="BT103" s="1324">
        <v>1</v>
      </c>
      <c r="BU103" s="123"/>
      <c r="BV103" s="123"/>
      <c r="BW103" s="123"/>
      <c r="BX103" s="123"/>
      <c r="BY103" s="270"/>
      <c r="BZ103" s="1392">
        <v>1</v>
      </c>
      <c r="CA103" s="1392">
        <v>1</v>
      </c>
      <c r="CB103" s="270"/>
      <c r="CC103" s="270"/>
    </row>
    <row r="104" spans="1:81" s="128" customFormat="1" ht="15" customHeight="1">
      <c r="A104" s="16"/>
      <c r="B104" s="175"/>
      <c r="C104" s="1392"/>
      <c r="D104" s="1392" t="s">
        <v>376</v>
      </c>
      <c r="E104" s="1392" t="s">
        <v>60</v>
      </c>
      <c r="F104" s="174"/>
      <c r="G104" s="1324">
        <v>0</v>
      </c>
      <c r="H104" s="1325">
        <v>0</v>
      </c>
      <c r="I104" s="1325">
        <v>0</v>
      </c>
      <c r="J104" s="1325">
        <v>0</v>
      </c>
      <c r="K104" s="1324">
        <v>0</v>
      </c>
      <c r="L104" s="1325">
        <v>0</v>
      </c>
      <c r="M104" s="1325">
        <v>0</v>
      </c>
      <c r="N104" s="1325">
        <v>0</v>
      </c>
      <c r="O104" s="1325">
        <v>0</v>
      </c>
      <c r="P104" s="1325">
        <v>0</v>
      </c>
      <c r="Q104" s="1324">
        <v>0</v>
      </c>
      <c r="R104" s="1324">
        <v>0</v>
      </c>
      <c r="S104" s="1324">
        <v>0</v>
      </c>
      <c r="T104" s="1324">
        <v>0</v>
      </c>
      <c r="U104" s="1324">
        <v>0</v>
      </c>
      <c r="V104" s="1392"/>
      <c r="W104" s="1325">
        <v>0</v>
      </c>
      <c r="X104" s="1324">
        <v>0</v>
      </c>
      <c r="Y104" s="1324">
        <v>0</v>
      </c>
      <c r="Z104" s="1324">
        <v>0</v>
      </c>
      <c r="AA104" s="1324">
        <v>0</v>
      </c>
      <c r="AB104" s="1324">
        <v>0</v>
      </c>
      <c r="AC104" s="1324">
        <v>0</v>
      </c>
      <c r="AD104" s="1325">
        <v>0</v>
      </c>
      <c r="AE104" s="1325">
        <v>0</v>
      </c>
      <c r="AF104" s="1324">
        <v>0</v>
      </c>
      <c r="AG104" s="1325">
        <v>0</v>
      </c>
      <c r="AH104" s="1324">
        <v>0</v>
      </c>
      <c r="AI104" s="1324">
        <v>0</v>
      </c>
      <c r="AJ104" s="1325">
        <v>0</v>
      </c>
      <c r="AK104" s="1324">
        <v>0</v>
      </c>
      <c r="AL104" s="1325">
        <v>0</v>
      </c>
      <c r="AM104" s="1324">
        <v>0</v>
      </c>
      <c r="AN104" s="1325">
        <v>0</v>
      </c>
      <c r="AO104" s="1324">
        <v>0</v>
      </c>
      <c r="AP104" s="1325">
        <v>0</v>
      </c>
      <c r="AQ104" s="1326"/>
      <c r="AR104" s="1324">
        <v>0</v>
      </c>
      <c r="AS104" s="1324">
        <v>0</v>
      </c>
      <c r="AT104" s="1324">
        <v>0</v>
      </c>
      <c r="AU104" s="1325">
        <v>0</v>
      </c>
      <c r="AV104" s="1324">
        <v>0</v>
      </c>
      <c r="AW104" s="1324">
        <v>0</v>
      </c>
      <c r="AX104" s="1324">
        <v>0</v>
      </c>
      <c r="AY104" s="1324">
        <v>0</v>
      </c>
      <c r="AZ104" s="1324">
        <v>0</v>
      </c>
      <c r="BA104" s="1324">
        <v>0</v>
      </c>
      <c r="BB104" s="1325">
        <v>0</v>
      </c>
      <c r="BC104" s="1324">
        <v>0</v>
      </c>
      <c r="BD104" s="1324">
        <v>0</v>
      </c>
      <c r="BE104" s="1324">
        <v>0.2</v>
      </c>
      <c r="BF104" s="1324">
        <v>0.2</v>
      </c>
      <c r="BG104" s="1324">
        <v>0.2</v>
      </c>
      <c r="BH104" s="1324">
        <v>0</v>
      </c>
      <c r="BI104" s="1324">
        <v>0</v>
      </c>
      <c r="BJ104" s="1325">
        <v>0</v>
      </c>
      <c r="BK104" s="1325">
        <v>0</v>
      </c>
      <c r="BL104" s="1324">
        <v>0</v>
      </c>
      <c r="BM104" s="1325">
        <v>0</v>
      </c>
      <c r="BN104" s="1324">
        <v>0</v>
      </c>
      <c r="BO104" s="1325">
        <v>0</v>
      </c>
      <c r="BP104" s="1324">
        <v>0</v>
      </c>
      <c r="BQ104" s="1325">
        <v>0</v>
      </c>
      <c r="BR104" s="1324">
        <v>0</v>
      </c>
      <c r="BS104" s="1392">
        <v>0</v>
      </c>
      <c r="BT104" s="1324">
        <v>0</v>
      </c>
      <c r="BU104" s="123"/>
      <c r="BV104" s="123"/>
      <c r="BW104" s="123"/>
      <c r="BX104" s="123"/>
      <c r="BY104" s="270"/>
      <c r="BZ104" s="1392">
        <v>0</v>
      </c>
      <c r="CA104" s="1392">
        <v>0</v>
      </c>
      <c r="CB104" s="270"/>
      <c r="CC104" s="270"/>
    </row>
    <row r="105" spans="1:81" ht="15" customHeight="1">
      <c r="A105" s="16"/>
      <c r="B105" s="175"/>
      <c r="C105" s="1392"/>
      <c r="D105" s="1392" t="s">
        <v>377</v>
      </c>
      <c r="E105" s="1392" t="s">
        <v>60</v>
      </c>
      <c r="F105" s="174"/>
      <c r="G105" s="1324">
        <v>1</v>
      </c>
      <c r="H105" s="1325">
        <v>0</v>
      </c>
      <c r="I105" s="1325">
        <v>0</v>
      </c>
      <c r="J105" s="1325">
        <v>1</v>
      </c>
      <c r="K105" s="1324">
        <v>1</v>
      </c>
      <c r="L105" s="1325">
        <v>1</v>
      </c>
      <c r="M105" s="1325">
        <v>0</v>
      </c>
      <c r="N105" s="1325">
        <v>0</v>
      </c>
      <c r="O105" s="1325">
        <v>1</v>
      </c>
      <c r="P105" s="1325">
        <v>0</v>
      </c>
      <c r="Q105" s="1324">
        <v>0</v>
      </c>
      <c r="R105" s="1324">
        <v>0</v>
      </c>
      <c r="S105" s="1324">
        <v>1</v>
      </c>
      <c r="T105" s="1324">
        <v>1</v>
      </c>
      <c r="U105" s="1324">
        <v>1</v>
      </c>
      <c r="V105" s="1392"/>
      <c r="W105" s="1325">
        <v>1</v>
      </c>
      <c r="X105" s="1324">
        <v>1</v>
      </c>
      <c r="Y105" s="1324">
        <v>1</v>
      </c>
      <c r="Z105" s="1324">
        <v>1</v>
      </c>
      <c r="AA105" s="1324">
        <v>1</v>
      </c>
      <c r="AB105" s="1324">
        <v>1</v>
      </c>
      <c r="AC105" s="1324">
        <v>1</v>
      </c>
      <c r="AD105" s="1325">
        <v>0</v>
      </c>
      <c r="AE105" s="1325">
        <v>1</v>
      </c>
      <c r="AF105" s="1324">
        <v>0</v>
      </c>
      <c r="AG105" s="1325">
        <v>0</v>
      </c>
      <c r="AH105" s="1324">
        <v>1</v>
      </c>
      <c r="AI105" s="1324">
        <v>1</v>
      </c>
      <c r="AJ105" s="1325">
        <v>0</v>
      </c>
      <c r="AK105" s="1324">
        <v>0</v>
      </c>
      <c r="AL105" s="1325">
        <v>0</v>
      </c>
      <c r="AM105" s="1324">
        <v>0</v>
      </c>
      <c r="AN105" s="1325">
        <v>0</v>
      </c>
      <c r="AO105" s="1324">
        <v>0</v>
      </c>
      <c r="AP105" s="1325">
        <v>1</v>
      </c>
      <c r="AQ105" s="1326"/>
      <c r="AR105" s="1324">
        <v>0</v>
      </c>
      <c r="AS105" s="1324">
        <v>1</v>
      </c>
      <c r="AT105" s="1324">
        <v>1</v>
      </c>
      <c r="AU105" s="1325">
        <v>1</v>
      </c>
      <c r="AV105" s="1324">
        <v>1</v>
      </c>
      <c r="AW105" s="1324">
        <v>1</v>
      </c>
      <c r="AX105" s="1324">
        <v>1</v>
      </c>
      <c r="AY105" s="1324">
        <v>0</v>
      </c>
      <c r="AZ105" s="1324">
        <v>1</v>
      </c>
      <c r="BA105" s="1324">
        <v>1</v>
      </c>
      <c r="BB105" s="1325">
        <v>1</v>
      </c>
      <c r="BC105" s="1324">
        <v>0.33333000000000002</v>
      </c>
      <c r="BD105" s="1324">
        <v>0.33333000000000002</v>
      </c>
      <c r="BE105" s="1324">
        <v>0.65</v>
      </c>
      <c r="BF105" s="1324">
        <v>0.65</v>
      </c>
      <c r="BG105" s="1324">
        <v>0.65</v>
      </c>
      <c r="BH105" s="1324">
        <v>1</v>
      </c>
      <c r="BI105" s="1324">
        <v>1</v>
      </c>
      <c r="BJ105" s="1325">
        <v>1</v>
      </c>
      <c r="BK105" s="1325">
        <v>1</v>
      </c>
      <c r="BL105" s="1324">
        <v>1</v>
      </c>
      <c r="BM105" s="1325">
        <v>1</v>
      </c>
      <c r="BN105" s="1324">
        <v>1</v>
      </c>
      <c r="BO105" s="1325">
        <v>1</v>
      </c>
      <c r="BP105" s="1324">
        <v>1</v>
      </c>
      <c r="BQ105" s="1325">
        <v>1</v>
      </c>
      <c r="BR105" s="1324">
        <v>1</v>
      </c>
      <c r="BS105" s="1392">
        <v>1</v>
      </c>
      <c r="BT105" s="1324">
        <v>0</v>
      </c>
      <c r="BU105" s="123"/>
      <c r="BV105" s="123"/>
      <c r="BW105" s="123"/>
      <c r="BX105" s="123"/>
      <c r="BY105" s="270"/>
      <c r="BZ105" s="1392">
        <v>0</v>
      </c>
      <c r="CA105" s="1392">
        <v>1</v>
      </c>
      <c r="CB105" s="270"/>
      <c r="CC105" s="270"/>
    </row>
    <row r="106" spans="1:81" s="125" customFormat="1" ht="15" customHeight="1">
      <c r="A106" s="16"/>
      <c r="B106" s="175"/>
      <c r="C106" s="1392"/>
      <c r="D106" s="1392" t="s">
        <v>378</v>
      </c>
      <c r="E106" s="1392" t="s">
        <v>60</v>
      </c>
      <c r="F106" s="174"/>
      <c r="G106" s="1324">
        <v>0</v>
      </c>
      <c r="H106" s="1325">
        <v>0</v>
      </c>
      <c r="I106" s="1325">
        <v>0</v>
      </c>
      <c r="J106" s="1325">
        <v>0</v>
      </c>
      <c r="K106" s="1324">
        <v>0</v>
      </c>
      <c r="L106" s="1325">
        <v>0</v>
      </c>
      <c r="M106" s="1325">
        <v>0</v>
      </c>
      <c r="N106" s="1325">
        <v>0</v>
      </c>
      <c r="O106" s="1325">
        <v>0</v>
      </c>
      <c r="P106" s="1325">
        <v>0</v>
      </c>
      <c r="Q106" s="1324">
        <v>0</v>
      </c>
      <c r="R106" s="1324">
        <v>0</v>
      </c>
      <c r="S106" s="1324">
        <v>0</v>
      </c>
      <c r="T106" s="1324">
        <v>0</v>
      </c>
      <c r="U106" s="1324">
        <v>0</v>
      </c>
      <c r="V106" s="1392"/>
      <c r="W106" s="1325">
        <v>0</v>
      </c>
      <c r="X106" s="1324">
        <v>0</v>
      </c>
      <c r="Y106" s="1324">
        <v>0</v>
      </c>
      <c r="Z106" s="1324">
        <v>0</v>
      </c>
      <c r="AA106" s="1324">
        <v>0</v>
      </c>
      <c r="AB106" s="1324">
        <v>0</v>
      </c>
      <c r="AC106" s="1324">
        <v>0</v>
      </c>
      <c r="AD106" s="1325">
        <v>0</v>
      </c>
      <c r="AE106" s="1325">
        <v>0</v>
      </c>
      <c r="AF106" s="1324">
        <v>0</v>
      </c>
      <c r="AG106" s="1325">
        <v>0</v>
      </c>
      <c r="AH106" s="1324">
        <v>0</v>
      </c>
      <c r="AI106" s="1324">
        <v>0</v>
      </c>
      <c r="AJ106" s="1325">
        <v>0</v>
      </c>
      <c r="AK106" s="1324">
        <v>0</v>
      </c>
      <c r="AL106" s="1325">
        <v>0</v>
      </c>
      <c r="AM106" s="1324">
        <v>0</v>
      </c>
      <c r="AN106" s="1325">
        <v>0</v>
      </c>
      <c r="AO106" s="1324">
        <v>0</v>
      </c>
      <c r="AP106" s="1325">
        <v>0</v>
      </c>
      <c r="AQ106" s="1326"/>
      <c r="AR106" s="1324">
        <v>0</v>
      </c>
      <c r="AS106" s="1324">
        <v>0</v>
      </c>
      <c r="AT106" s="1324">
        <v>0</v>
      </c>
      <c r="AU106" s="1325">
        <v>0</v>
      </c>
      <c r="AV106" s="1324">
        <v>0</v>
      </c>
      <c r="AW106" s="1324">
        <v>0</v>
      </c>
      <c r="AX106" s="1324">
        <v>0</v>
      </c>
      <c r="AY106" s="1324">
        <v>0</v>
      </c>
      <c r="AZ106" s="1324">
        <v>0</v>
      </c>
      <c r="BA106" s="1324">
        <v>0</v>
      </c>
      <c r="BB106" s="1325">
        <v>0</v>
      </c>
      <c r="BC106" s="1324">
        <v>0.66666000000000003</v>
      </c>
      <c r="BD106" s="1324">
        <v>0.66666000000000003</v>
      </c>
      <c r="BE106" s="1324">
        <v>0.35</v>
      </c>
      <c r="BF106" s="1324">
        <v>0.35</v>
      </c>
      <c r="BG106" s="1324">
        <v>0.35</v>
      </c>
      <c r="BH106" s="1324">
        <v>0</v>
      </c>
      <c r="BI106" s="1324">
        <v>0</v>
      </c>
      <c r="BJ106" s="1325">
        <v>0</v>
      </c>
      <c r="BK106" s="1325">
        <v>0</v>
      </c>
      <c r="BL106" s="1324">
        <v>0</v>
      </c>
      <c r="BM106" s="1325">
        <v>0</v>
      </c>
      <c r="BN106" s="1324">
        <v>0</v>
      </c>
      <c r="BO106" s="1325">
        <v>0</v>
      </c>
      <c r="BP106" s="1324">
        <v>0</v>
      </c>
      <c r="BQ106" s="1325">
        <v>0</v>
      </c>
      <c r="BR106" s="1324">
        <v>0</v>
      </c>
      <c r="BS106" s="1392">
        <v>0</v>
      </c>
      <c r="BT106" s="1324">
        <v>0</v>
      </c>
      <c r="BU106" s="123"/>
      <c r="BV106" s="123"/>
      <c r="BW106" s="123"/>
      <c r="BX106" s="123"/>
      <c r="BY106" s="270"/>
      <c r="BZ106" s="1392">
        <v>0</v>
      </c>
      <c r="CA106" s="1392">
        <v>0</v>
      </c>
      <c r="CB106" s="270"/>
      <c r="CC106" s="270"/>
    </row>
    <row r="107" spans="1:81" s="128" customFormat="1" ht="15" customHeight="1">
      <c r="A107" s="16"/>
      <c r="B107" s="175"/>
      <c r="C107" s="1392"/>
      <c r="D107" s="1392" t="s">
        <v>379</v>
      </c>
      <c r="E107" s="1392"/>
      <c r="F107" s="174"/>
      <c r="G107" s="1324"/>
      <c r="H107" s="1325"/>
      <c r="I107" s="1325"/>
      <c r="J107" s="1325"/>
      <c r="K107" s="1324"/>
      <c r="L107" s="1325"/>
      <c r="M107" s="1325"/>
      <c r="N107" s="1325"/>
      <c r="O107" s="1325"/>
      <c r="P107" s="1327"/>
      <c r="Q107" s="1328"/>
      <c r="R107" s="1328"/>
      <c r="S107" s="1324"/>
      <c r="T107" s="1324"/>
      <c r="U107" s="1324"/>
      <c r="V107" s="1392"/>
      <c r="W107" s="1325"/>
      <c r="X107" s="1324"/>
      <c r="Y107" s="1324"/>
      <c r="Z107" s="1324"/>
      <c r="AA107" s="1324"/>
      <c r="AB107" s="1324"/>
      <c r="AC107" s="1324"/>
      <c r="AD107" s="1325"/>
      <c r="AE107" s="1325"/>
      <c r="AF107" s="1324"/>
      <c r="AG107" s="1325"/>
      <c r="AH107" s="1324"/>
      <c r="AI107" s="1324"/>
      <c r="AJ107" s="1325"/>
      <c r="AK107" s="1324"/>
      <c r="AL107" s="1325"/>
      <c r="AM107" s="1324"/>
      <c r="AN107" s="1325"/>
      <c r="AO107" s="1324"/>
      <c r="AP107" s="1325"/>
      <c r="AQ107" s="1326"/>
      <c r="AR107" s="1324"/>
      <c r="AS107" s="1324"/>
      <c r="AT107" s="1324"/>
      <c r="AU107" s="1325"/>
      <c r="AV107" s="1324"/>
      <c r="AW107" s="1324"/>
      <c r="AX107" s="1324"/>
      <c r="AY107" s="1324"/>
      <c r="AZ107" s="1324"/>
      <c r="BA107" s="1324"/>
      <c r="BB107" s="1325"/>
      <c r="BC107" s="1324"/>
      <c r="BD107" s="1324"/>
      <c r="BE107" s="1324"/>
      <c r="BF107" s="1324"/>
      <c r="BG107" s="1324"/>
      <c r="BH107" s="1324"/>
      <c r="BI107" s="1324"/>
      <c r="BJ107" s="1325"/>
      <c r="BK107" s="1325"/>
      <c r="BL107" s="1324"/>
      <c r="BM107" s="1325"/>
      <c r="BN107" s="1324"/>
      <c r="BO107" s="1325"/>
      <c r="BP107" s="1324"/>
      <c r="BQ107" s="1325"/>
      <c r="BR107" s="1324"/>
      <c r="BS107" s="1392"/>
      <c r="BT107" s="1324"/>
      <c r="BU107" s="123"/>
      <c r="BV107" s="123"/>
      <c r="BW107" s="123"/>
      <c r="BX107" s="123"/>
      <c r="BY107" s="270"/>
      <c r="BZ107" s="1392"/>
      <c r="CA107" s="1392"/>
      <c r="CB107" s="270"/>
      <c r="CC107" s="270"/>
    </row>
    <row r="108" spans="1:81" ht="15" customHeight="1">
      <c r="A108" s="16"/>
      <c r="B108" s="175"/>
      <c r="C108" s="1392"/>
      <c r="D108" s="1392" t="s">
        <v>380</v>
      </c>
      <c r="E108" s="1392" t="s">
        <v>76</v>
      </c>
      <c r="F108" s="174"/>
      <c r="G108" s="1324">
        <v>5762.42</v>
      </c>
      <c r="H108" s="1325">
        <v>7984</v>
      </c>
      <c r="I108" s="1325">
        <v>7984</v>
      </c>
      <c r="J108" s="1325">
        <v>7696.26</v>
      </c>
      <c r="K108" s="1324">
        <v>13605.06</v>
      </c>
      <c r="L108" s="1325">
        <v>8252</v>
      </c>
      <c r="M108" s="1325">
        <v>6200</v>
      </c>
      <c r="N108" s="1325">
        <v>5387</v>
      </c>
      <c r="O108" s="1325">
        <v>3189</v>
      </c>
      <c r="P108" s="1325">
        <v>11801</v>
      </c>
      <c r="Q108" s="1324">
        <v>12285.05</v>
      </c>
      <c r="R108" s="1324">
        <v>11734.5</v>
      </c>
      <c r="S108" s="1324">
        <v>1978.99</v>
      </c>
      <c r="T108" s="1324">
        <v>1978.99</v>
      </c>
      <c r="U108" s="1324">
        <v>2833.59</v>
      </c>
      <c r="V108" s="1392"/>
      <c r="W108" s="1325">
        <v>13500</v>
      </c>
      <c r="X108" s="1324">
        <v>13500</v>
      </c>
      <c r="Y108" s="1324">
        <v>11497.73</v>
      </c>
      <c r="Z108" s="1324">
        <v>11631.41</v>
      </c>
      <c r="AA108" s="1324">
        <v>7860.06</v>
      </c>
      <c r="AB108" s="1324">
        <v>11596.72</v>
      </c>
      <c r="AC108" s="1324">
        <v>11596.72</v>
      </c>
      <c r="AD108" s="1325">
        <v>11550</v>
      </c>
      <c r="AE108" s="1325">
        <v>13025</v>
      </c>
      <c r="AF108" s="1324">
        <v>11526.26</v>
      </c>
      <c r="AG108" s="1325">
        <v>11500</v>
      </c>
      <c r="AH108" s="1324">
        <v>7785.37</v>
      </c>
      <c r="AI108" s="1324">
        <v>1126.58</v>
      </c>
      <c r="AJ108" s="1325">
        <v>6940</v>
      </c>
      <c r="AK108" s="1324">
        <v>6940</v>
      </c>
      <c r="AL108" s="1325">
        <v>6926</v>
      </c>
      <c r="AM108" s="1324">
        <v>6940</v>
      </c>
      <c r="AN108" s="1325">
        <v>7127</v>
      </c>
      <c r="AO108" s="1324">
        <v>6940</v>
      </c>
      <c r="AP108" s="1325">
        <v>4942</v>
      </c>
      <c r="AQ108" s="1326"/>
      <c r="AR108" s="1324">
        <v>4942</v>
      </c>
      <c r="AS108" s="1324">
        <v>11285.92</v>
      </c>
      <c r="AT108" s="1324">
        <v>11387.31</v>
      </c>
      <c r="AU108" s="1325">
        <v>6935.6</v>
      </c>
      <c r="AV108" s="1324">
        <v>10534.99</v>
      </c>
      <c r="AW108" s="1324">
        <v>11327</v>
      </c>
      <c r="AX108" s="1324">
        <v>11370.88</v>
      </c>
      <c r="AY108" s="1324">
        <v>11619.81</v>
      </c>
      <c r="AZ108" s="1324">
        <v>11059.88</v>
      </c>
      <c r="BA108" s="1324">
        <v>11327</v>
      </c>
      <c r="BB108" s="1325">
        <v>7491</v>
      </c>
      <c r="BC108" s="1324">
        <v>0</v>
      </c>
      <c r="BD108" s="1324">
        <v>0</v>
      </c>
      <c r="BE108" s="1324">
        <v>0</v>
      </c>
      <c r="BF108" s="1324">
        <v>0</v>
      </c>
      <c r="BG108" s="1324">
        <v>0</v>
      </c>
      <c r="BH108" s="1324">
        <v>0</v>
      </c>
      <c r="BI108" s="1324">
        <v>0</v>
      </c>
      <c r="BJ108" s="1325">
        <v>0</v>
      </c>
      <c r="BK108" s="1325">
        <v>5154</v>
      </c>
      <c r="BL108" s="1324">
        <v>0</v>
      </c>
      <c r="BM108" s="1325">
        <v>5154</v>
      </c>
      <c r="BN108" s="1324">
        <v>0</v>
      </c>
      <c r="BO108" s="1325">
        <v>0</v>
      </c>
      <c r="BP108" s="1324">
        <v>0</v>
      </c>
      <c r="BQ108" s="1325">
        <v>5154</v>
      </c>
      <c r="BR108" s="1324">
        <v>0</v>
      </c>
      <c r="BS108" s="1392">
        <v>2443</v>
      </c>
      <c r="BT108" s="1336">
        <v>2146.96</v>
      </c>
      <c r="BU108" s="123"/>
      <c r="BV108" s="123"/>
      <c r="BW108" s="123"/>
      <c r="BX108" s="123"/>
      <c r="BY108" s="270"/>
      <c r="BZ108" s="1392">
        <v>765</v>
      </c>
      <c r="CA108" s="1392">
        <v>10417</v>
      </c>
      <c r="CB108" s="270"/>
      <c r="CC108" s="270"/>
    </row>
    <row r="109" spans="1:81" s="125" customFormat="1" ht="15" customHeight="1">
      <c r="A109" s="16"/>
      <c r="B109" s="175"/>
      <c r="C109" s="1392"/>
      <c r="D109" s="1392" t="s">
        <v>381</v>
      </c>
      <c r="E109" s="1392" t="s">
        <v>76</v>
      </c>
      <c r="F109" s="174"/>
      <c r="G109" s="1324">
        <v>0</v>
      </c>
      <c r="H109" s="1325">
        <v>0</v>
      </c>
      <c r="I109" s="1325">
        <v>0</v>
      </c>
      <c r="J109" s="1325">
        <v>0</v>
      </c>
      <c r="K109" s="1324">
        <v>0</v>
      </c>
      <c r="L109" s="1325">
        <v>0</v>
      </c>
      <c r="M109" s="1325">
        <v>0</v>
      </c>
      <c r="N109" s="1325">
        <v>0</v>
      </c>
      <c r="O109" s="1325"/>
      <c r="P109" s="1325">
        <v>0</v>
      </c>
      <c r="Q109" s="1324">
        <v>0</v>
      </c>
      <c r="R109" s="1324">
        <v>0</v>
      </c>
      <c r="S109" s="1324">
        <v>0</v>
      </c>
      <c r="T109" s="1324">
        <v>0</v>
      </c>
      <c r="U109" s="1324">
        <v>0</v>
      </c>
      <c r="V109" s="1392"/>
      <c r="W109" s="1325">
        <v>0</v>
      </c>
      <c r="X109" s="1324">
        <v>0</v>
      </c>
      <c r="Y109" s="1324">
        <v>0</v>
      </c>
      <c r="Z109" s="1324">
        <v>0</v>
      </c>
      <c r="AA109" s="1324">
        <v>0</v>
      </c>
      <c r="AB109" s="1324">
        <v>0</v>
      </c>
      <c r="AC109" s="1324">
        <v>0</v>
      </c>
      <c r="AD109" s="1325">
        <v>0</v>
      </c>
      <c r="AE109" s="1325">
        <v>0</v>
      </c>
      <c r="AF109" s="1324">
        <v>0</v>
      </c>
      <c r="AG109" s="1325">
        <v>0</v>
      </c>
      <c r="AH109" s="1324">
        <v>0</v>
      </c>
      <c r="AI109" s="1324">
        <v>0</v>
      </c>
      <c r="AJ109" s="1325">
        <v>0</v>
      </c>
      <c r="AK109" s="1324"/>
      <c r="AL109" s="1325">
        <v>0</v>
      </c>
      <c r="AM109" s="1324"/>
      <c r="AN109" s="1325">
        <v>0</v>
      </c>
      <c r="AO109" s="1324"/>
      <c r="AP109" s="1325">
        <v>0</v>
      </c>
      <c r="AQ109" s="1326"/>
      <c r="AR109" s="1324"/>
      <c r="AS109" s="1324">
        <v>0</v>
      </c>
      <c r="AT109" s="1324">
        <v>0</v>
      </c>
      <c r="AU109" s="1325">
        <v>0</v>
      </c>
      <c r="AV109" s="1324">
        <v>0</v>
      </c>
      <c r="AW109" s="1324"/>
      <c r="AX109" s="1324">
        <v>0</v>
      </c>
      <c r="AY109" s="1324">
        <v>0</v>
      </c>
      <c r="AZ109" s="1324">
        <v>0</v>
      </c>
      <c r="BA109" s="1324"/>
      <c r="BB109" s="1325">
        <v>0</v>
      </c>
      <c r="BC109" s="1324">
        <v>0</v>
      </c>
      <c r="BD109" s="1324">
        <v>0</v>
      </c>
      <c r="BE109" s="1324">
        <v>668</v>
      </c>
      <c r="BF109" s="1324">
        <v>668</v>
      </c>
      <c r="BG109" s="1324">
        <v>668</v>
      </c>
      <c r="BH109" s="1324">
        <v>0</v>
      </c>
      <c r="BI109" s="1324">
        <v>0</v>
      </c>
      <c r="BJ109" s="1325">
        <v>0</v>
      </c>
      <c r="BK109" s="1325">
        <v>0</v>
      </c>
      <c r="BL109" s="1324">
        <v>0</v>
      </c>
      <c r="BM109" s="1325">
        <v>0</v>
      </c>
      <c r="BN109" s="1324">
        <v>0</v>
      </c>
      <c r="BO109" s="1325">
        <v>0</v>
      </c>
      <c r="BP109" s="1324">
        <v>0</v>
      </c>
      <c r="BQ109" s="1325">
        <v>0</v>
      </c>
      <c r="BR109" s="1324">
        <v>0</v>
      </c>
      <c r="BS109" s="1392"/>
      <c r="BT109" s="1336">
        <v>0</v>
      </c>
      <c r="BU109" s="123"/>
      <c r="BV109" s="123"/>
      <c r="BW109" s="123"/>
      <c r="BX109" s="123"/>
      <c r="BY109" s="270"/>
      <c r="BZ109" s="1392"/>
      <c r="CA109" s="1392">
        <v>0</v>
      </c>
      <c r="CB109" s="270"/>
      <c r="CC109" s="270"/>
    </row>
    <row r="110" spans="1:81" s="128" customFormat="1" ht="15" customHeight="1">
      <c r="A110" s="16"/>
      <c r="B110" s="175"/>
      <c r="C110" s="1392"/>
      <c r="D110" s="1392" t="s">
        <v>382</v>
      </c>
      <c r="E110" s="1392" t="s">
        <v>76</v>
      </c>
      <c r="F110" s="174"/>
      <c r="G110" s="1324">
        <v>315</v>
      </c>
      <c r="H110" s="1325">
        <v>0</v>
      </c>
      <c r="I110" s="1325">
        <v>0</v>
      </c>
      <c r="J110" s="1325">
        <v>24</v>
      </c>
      <c r="K110" s="1324">
        <v>80</v>
      </c>
      <c r="L110" s="1325">
        <v>518</v>
      </c>
      <c r="M110" s="1325">
        <v>0</v>
      </c>
      <c r="N110" s="1325">
        <v>0</v>
      </c>
      <c r="O110" s="1325"/>
      <c r="P110" s="1325">
        <v>0</v>
      </c>
      <c r="Q110" s="1324">
        <v>0</v>
      </c>
      <c r="R110" s="1324">
        <v>0</v>
      </c>
      <c r="S110" s="1330">
        <v>480</v>
      </c>
      <c r="T110" s="1330">
        <v>515</v>
      </c>
      <c r="U110" s="1324">
        <v>300</v>
      </c>
      <c r="V110" s="1392"/>
      <c r="W110" s="1325">
        <v>340</v>
      </c>
      <c r="X110" s="1324">
        <v>340</v>
      </c>
      <c r="Y110" s="1324">
        <v>45</v>
      </c>
      <c r="Z110" s="1324">
        <v>99</v>
      </c>
      <c r="AA110" s="1324">
        <v>600</v>
      </c>
      <c r="AB110" s="1324">
        <v>361</v>
      </c>
      <c r="AC110" s="1324">
        <v>40</v>
      </c>
      <c r="AD110" s="1325">
        <v>0</v>
      </c>
      <c r="AE110" s="1325">
        <v>900</v>
      </c>
      <c r="AF110" s="1324">
        <v>0</v>
      </c>
      <c r="AG110" s="1325">
        <v>0</v>
      </c>
      <c r="AH110" s="1324">
        <v>267</v>
      </c>
      <c r="AI110" s="1324">
        <v>82</v>
      </c>
      <c r="AJ110" s="1325">
        <v>0</v>
      </c>
      <c r="AK110" s="1324"/>
      <c r="AL110" s="1325">
        <v>0</v>
      </c>
      <c r="AM110" s="1324"/>
      <c r="AN110" s="1325">
        <v>50</v>
      </c>
      <c r="AO110" s="1324"/>
      <c r="AP110" s="1325">
        <v>220</v>
      </c>
      <c r="AQ110" s="1326"/>
      <c r="AR110" s="1324">
        <v>220</v>
      </c>
      <c r="AS110" s="1324">
        <v>93</v>
      </c>
      <c r="AT110" s="1324">
        <v>67</v>
      </c>
      <c r="AU110" s="1325">
        <v>1032</v>
      </c>
      <c r="AV110" s="1324">
        <v>3288</v>
      </c>
      <c r="AW110" s="1324">
        <v>250</v>
      </c>
      <c r="AX110" s="1324">
        <v>165</v>
      </c>
      <c r="AY110" s="1324">
        <v>0</v>
      </c>
      <c r="AZ110" s="1324">
        <v>60</v>
      </c>
      <c r="BA110" s="1324">
        <v>150</v>
      </c>
      <c r="BB110" s="1325">
        <v>800</v>
      </c>
      <c r="BC110" s="1324">
        <v>1500</v>
      </c>
      <c r="BD110" s="1324">
        <v>1500</v>
      </c>
      <c r="BE110" s="1324">
        <v>462</v>
      </c>
      <c r="BF110" s="1324">
        <v>462</v>
      </c>
      <c r="BG110" s="1324">
        <v>462</v>
      </c>
      <c r="BH110" s="1324">
        <v>213.6</v>
      </c>
      <c r="BI110" s="1324">
        <v>335</v>
      </c>
      <c r="BJ110" s="1325">
        <v>495</v>
      </c>
      <c r="BK110" s="1325">
        <v>120</v>
      </c>
      <c r="BL110" s="1324">
        <v>1400</v>
      </c>
      <c r="BM110" s="1325">
        <v>150</v>
      </c>
      <c r="BN110" s="1324">
        <v>477</v>
      </c>
      <c r="BO110" s="1325">
        <v>495</v>
      </c>
      <c r="BP110" s="1324">
        <v>1350</v>
      </c>
      <c r="BQ110" s="1325">
        <v>25</v>
      </c>
      <c r="BR110" s="1324">
        <v>454</v>
      </c>
      <c r="BS110" s="1392">
        <v>140</v>
      </c>
      <c r="BT110" s="1336">
        <v>0</v>
      </c>
      <c r="BU110" s="123"/>
      <c r="BV110" s="123"/>
      <c r="BW110" s="123"/>
      <c r="BX110" s="123"/>
      <c r="BY110" s="270"/>
      <c r="BZ110" s="1392"/>
      <c r="CA110" s="1392">
        <v>140</v>
      </c>
      <c r="CB110" s="270"/>
      <c r="CC110" s="270"/>
    </row>
    <row r="111" spans="1:81" ht="15" customHeight="1">
      <c r="A111" s="16"/>
      <c r="B111" s="175"/>
      <c r="C111" s="1392"/>
      <c r="D111" s="1392" t="s">
        <v>383</v>
      </c>
      <c r="E111" s="1392" t="s">
        <v>76</v>
      </c>
      <c r="F111" s="174"/>
      <c r="G111" s="1324">
        <v>0</v>
      </c>
      <c r="H111" s="1325">
        <v>0</v>
      </c>
      <c r="I111" s="1325">
        <v>0</v>
      </c>
      <c r="J111" s="1325">
        <v>0</v>
      </c>
      <c r="K111" s="1324">
        <v>0</v>
      </c>
      <c r="L111" s="1325">
        <v>0</v>
      </c>
      <c r="M111" s="1325">
        <v>0</v>
      </c>
      <c r="N111" s="1325">
        <v>0</v>
      </c>
      <c r="O111" s="1325"/>
      <c r="P111" s="1325">
        <v>0</v>
      </c>
      <c r="Q111" s="1324">
        <v>0</v>
      </c>
      <c r="R111" s="1324">
        <v>0</v>
      </c>
      <c r="S111" s="1324">
        <v>0</v>
      </c>
      <c r="T111" s="1324">
        <v>0</v>
      </c>
      <c r="U111" s="1324">
        <v>0</v>
      </c>
      <c r="V111" s="1392"/>
      <c r="W111" s="1325">
        <v>0</v>
      </c>
      <c r="X111" s="1324">
        <v>0</v>
      </c>
      <c r="Y111" s="1324">
        <v>0</v>
      </c>
      <c r="Z111" s="1324">
        <v>0</v>
      </c>
      <c r="AA111" s="1324">
        <v>0</v>
      </c>
      <c r="AB111" s="1324">
        <v>0</v>
      </c>
      <c r="AC111" s="1324">
        <v>0</v>
      </c>
      <c r="AD111" s="1325">
        <v>0</v>
      </c>
      <c r="AE111" s="1325">
        <v>0</v>
      </c>
      <c r="AF111" s="1324">
        <v>0</v>
      </c>
      <c r="AG111" s="1325">
        <v>0</v>
      </c>
      <c r="AH111" s="1324">
        <v>0</v>
      </c>
      <c r="AI111" s="1324">
        <v>0</v>
      </c>
      <c r="AJ111" s="1325">
        <v>0</v>
      </c>
      <c r="AK111" s="1324"/>
      <c r="AL111" s="1325">
        <v>0</v>
      </c>
      <c r="AM111" s="1324"/>
      <c r="AN111" s="1325">
        <v>0</v>
      </c>
      <c r="AO111" s="1324"/>
      <c r="AP111" s="1325">
        <v>0</v>
      </c>
      <c r="AQ111" s="1326"/>
      <c r="AR111" s="1324"/>
      <c r="AS111" s="1324">
        <v>0</v>
      </c>
      <c r="AT111" s="1324">
        <v>0</v>
      </c>
      <c r="AU111" s="1325">
        <v>0</v>
      </c>
      <c r="AV111" s="1324">
        <v>0</v>
      </c>
      <c r="AW111" s="1324"/>
      <c r="AX111" s="1324">
        <v>0</v>
      </c>
      <c r="AY111" s="1324">
        <v>0</v>
      </c>
      <c r="AZ111" s="1324">
        <v>0</v>
      </c>
      <c r="BA111" s="1324"/>
      <c r="BB111" s="1325">
        <v>0</v>
      </c>
      <c r="BC111" s="1324">
        <v>1500</v>
      </c>
      <c r="BD111" s="1324">
        <v>1500</v>
      </c>
      <c r="BE111" s="1324">
        <v>200</v>
      </c>
      <c r="BF111" s="1324">
        <v>200</v>
      </c>
      <c r="BG111" s="1324">
        <v>200</v>
      </c>
      <c r="BH111" s="1324">
        <v>0</v>
      </c>
      <c r="BI111" s="1324">
        <v>0</v>
      </c>
      <c r="BJ111" s="1325">
        <v>0</v>
      </c>
      <c r="BK111" s="1325">
        <v>0</v>
      </c>
      <c r="BL111" s="1324">
        <v>0</v>
      </c>
      <c r="BM111" s="1325">
        <v>0</v>
      </c>
      <c r="BN111" s="1324">
        <v>0</v>
      </c>
      <c r="BO111" s="1325">
        <v>0</v>
      </c>
      <c r="BP111" s="1324">
        <v>0</v>
      </c>
      <c r="BQ111" s="1325">
        <v>0</v>
      </c>
      <c r="BR111" s="1324">
        <v>0</v>
      </c>
      <c r="BS111" s="1392"/>
      <c r="BT111" s="1336">
        <v>0</v>
      </c>
      <c r="BU111" s="123"/>
      <c r="BV111" s="123"/>
      <c r="BW111" s="123"/>
      <c r="BX111" s="123"/>
      <c r="BY111" s="270"/>
      <c r="BZ111" s="1392"/>
      <c r="CA111" s="1392">
        <v>0</v>
      </c>
      <c r="CB111" s="272"/>
      <c r="CC111" s="270"/>
    </row>
    <row r="112" spans="1:81" s="125" customFormat="1" ht="15" customHeight="1">
      <c r="A112" s="16"/>
      <c r="B112" s="175"/>
      <c r="C112" s="1392"/>
      <c r="D112" s="1392" t="s">
        <v>384</v>
      </c>
      <c r="E112" s="1392" t="s">
        <v>77</v>
      </c>
      <c r="F112" s="174"/>
      <c r="G112" s="536"/>
      <c r="H112" s="1392"/>
      <c r="I112" s="1392"/>
      <c r="J112" s="1392"/>
      <c r="K112" s="1392"/>
      <c r="L112" s="1392"/>
      <c r="M112" s="1392"/>
      <c r="N112" s="1392"/>
      <c r="O112" s="1392"/>
      <c r="P112" s="1392"/>
      <c r="Q112" s="1392"/>
      <c r="R112" s="1392"/>
      <c r="S112" s="1392"/>
      <c r="T112" s="1392"/>
      <c r="U112" s="1392"/>
      <c r="V112" s="1392"/>
      <c r="W112" s="1392"/>
      <c r="X112" s="1392"/>
      <c r="Y112" s="1392"/>
      <c r="Z112" s="1178"/>
      <c r="AA112" s="1392"/>
      <c r="AB112" s="1178"/>
      <c r="AC112" s="1178"/>
      <c r="AD112" s="1178"/>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178"/>
      <c r="AX112" s="1178"/>
      <c r="AY112" s="1178"/>
      <c r="AZ112" s="1178"/>
      <c r="BA112" s="1392"/>
      <c r="BB112" s="1392"/>
      <c r="BC112" s="1392"/>
      <c r="BD112" s="1392"/>
      <c r="BE112" s="1392"/>
      <c r="BF112" s="1392"/>
      <c r="BG112" s="1392"/>
      <c r="BH112" s="1392"/>
      <c r="BI112" s="1392"/>
      <c r="BJ112" s="1392"/>
      <c r="BK112" s="1392"/>
      <c r="BL112" s="1392"/>
      <c r="BM112" s="1392"/>
      <c r="BN112" s="1392"/>
      <c r="BO112" s="1392"/>
      <c r="BP112" s="1392"/>
      <c r="BQ112" s="1178"/>
      <c r="BR112" s="1178"/>
      <c r="BS112" s="1178"/>
      <c r="BT112" s="1392"/>
      <c r="BU112" s="123"/>
      <c r="BV112" s="123"/>
      <c r="BW112" s="123"/>
      <c r="BX112" s="123"/>
      <c r="BY112" s="270"/>
      <c r="BZ112" s="1392"/>
      <c r="CA112" s="1392"/>
      <c r="CB112" s="272"/>
      <c r="CC112" s="270"/>
    </row>
    <row r="113" spans="1:81" s="128" customFormat="1" ht="15" customHeight="1">
      <c r="A113" s="16"/>
      <c r="B113" s="175"/>
      <c r="C113" s="1392"/>
      <c r="D113" s="1392"/>
      <c r="E113" s="1392"/>
      <c r="F113" s="174"/>
      <c r="G113" s="537"/>
      <c r="H113" s="1179"/>
      <c r="I113" s="1179"/>
      <c r="J113" s="1179"/>
      <c r="K113" s="1392"/>
      <c r="L113" s="1180"/>
      <c r="M113" s="1179"/>
      <c r="N113" s="1179"/>
      <c r="O113" s="1179"/>
      <c r="P113" s="1179"/>
      <c r="Q113" s="1179"/>
      <c r="R113" s="1179"/>
      <c r="S113" s="1179"/>
      <c r="T113" s="1179"/>
      <c r="U113" s="1179"/>
      <c r="V113" s="1179"/>
      <c r="W113" s="1179"/>
      <c r="X113" s="1179"/>
      <c r="Y113" s="1179"/>
      <c r="Z113" s="1179"/>
      <c r="AA113" s="1179"/>
      <c r="AB113" s="1179"/>
      <c r="AC113" s="1180"/>
      <c r="AD113" s="1179"/>
      <c r="AE113" s="1179"/>
      <c r="AF113" s="1179"/>
      <c r="AG113" s="1392"/>
      <c r="AH113" s="1180"/>
      <c r="AI113" s="1179"/>
      <c r="AJ113" s="1180"/>
      <c r="AK113" s="1179"/>
      <c r="AL113" s="1179"/>
      <c r="AM113" s="1179"/>
      <c r="AN113" s="1179"/>
      <c r="AO113" s="1179"/>
      <c r="AP113" s="1179"/>
      <c r="AQ113" s="1179"/>
      <c r="AR113" s="1179"/>
      <c r="AS113" s="1179"/>
      <c r="AT113" s="1179"/>
      <c r="AU113" s="1179"/>
      <c r="AV113" s="1179"/>
      <c r="AW113" s="1179"/>
      <c r="AX113" s="1179"/>
      <c r="AY113" s="1180"/>
      <c r="AZ113" s="1179"/>
      <c r="BA113" s="1179"/>
      <c r="BB113" s="1179"/>
      <c r="BC113" s="1179"/>
      <c r="BD113" s="1180"/>
      <c r="BE113" s="1179"/>
      <c r="BF113" s="1179"/>
      <c r="BG113" s="1179"/>
      <c r="BH113" s="1179"/>
      <c r="BI113" s="1179"/>
      <c r="BJ113" s="1179"/>
      <c r="BK113" s="1179"/>
      <c r="BL113" s="1179"/>
      <c r="BM113" s="1179"/>
      <c r="BN113" s="1179"/>
      <c r="BO113" s="1179"/>
      <c r="BP113" s="1179"/>
      <c r="BQ113" s="1179"/>
      <c r="BR113" s="1179"/>
      <c r="BS113" s="1180"/>
      <c r="BT113" s="1179"/>
      <c r="BU113" s="123"/>
      <c r="BV113" s="123"/>
      <c r="BW113" s="123"/>
      <c r="BX113" s="123"/>
      <c r="BY113" s="273"/>
      <c r="BZ113" s="1179"/>
      <c r="CA113" s="1179"/>
      <c r="CB113" s="272"/>
      <c r="CC113" s="270"/>
    </row>
    <row r="114" spans="1:81" ht="15" customHeight="1">
      <c r="A114" s="16"/>
      <c r="B114" s="175"/>
      <c r="C114" s="1392" t="s">
        <v>78</v>
      </c>
      <c r="D114" s="1392"/>
      <c r="E114" s="1392" t="s">
        <v>385</v>
      </c>
      <c r="F114" s="174"/>
      <c r="G114" s="538"/>
      <c r="H114" s="1181"/>
      <c r="I114" s="1181"/>
      <c r="J114" s="1181"/>
      <c r="K114" s="1392"/>
      <c r="L114" s="1181"/>
      <c r="M114" s="1181"/>
      <c r="N114" s="1181"/>
      <c r="O114" s="1181"/>
      <c r="P114" s="1181"/>
      <c r="Q114" s="1181"/>
      <c r="R114" s="1181"/>
      <c r="S114" s="1181"/>
      <c r="T114" s="1181"/>
      <c r="U114" s="1181"/>
      <c r="V114" s="1181"/>
      <c r="W114" s="1181"/>
      <c r="X114" s="1181"/>
      <c r="Y114" s="1181"/>
      <c r="Z114" s="1181"/>
      <c r="AA114" s="1181"/>
      <c r="AB114" s="1181"/>
      <c r="AC114" s="1181"/>
      <c r="AD114" s="1181"/>
      <c r="AE114" s="1181"/>
      <c r="AF114" s="1181"/>
      <c r="AG114" s="1392"/>
      <c r="AH114" s="1181"/>
      <c r="AI114" s="1181"/>
      <c r="AJ114" s="1181"/>
      <c r="AK114" s="1181"/>
      <c r="AL114" s="1181"/>
      <c r="AM114" s="1181"/>
      <c r="AN114" s="1181"/>
      <c r="AO114" s="1181"/>
      <c r="AP114" s="1181"/>
      <c r="AQ114" s="1181"/>
      <c r="AR114" s="1181"/>
      <c r="AS114" s="1181"/>
      <c r="AT114" s="1181"/>
      <c r="AU114" s="1181"/>
      <c r="AV114" s="1181"/>
      <c r="AW114" s="1181"/>
      <c r="AX114" s="1181"/>
      <c r="AY114" s="1181"/>
      <c r="AZ114" s="1181"/>
      <c r="BA114" s="1181"/>
      <c r="BB114" s="1181"/>
      <c r="BC114" s="1181"/>
      <c r="BD114" s="1181"/>
      <c r="BE114" s="1181"/>
      <c r="BF114" s="1181"/>
      <c r="BG114" s="1181"/>
      <c r="BH114" s="1181"/>
      <c r="BI114" s="1181"/>
      <c r="BJ114" s="1181"/>
      <c r="BK114" s="1181"/>
      <c r="BL114" s="1181"/>
      <c r="BM114" s="1181"/>
      <c r="BN114" s="1181"/>
      <c r="BO114" s="1181"/>
      <c r="BP114" s="1181"/>
      <c r="BQ114" s="1181"/>
      <c r="BR114" s="1181"/>
      <c r="BS114" s="1181"/>
      <c r="BT114" s="1181"/>
      <c r="BU114" s="123"/>
      <c r="BV114" s="123"/>
      <c r="BW114" s="123"/>
      <c r="BX114" s="123"/>
      <c r="BY114" s="274"/>
      <c r="BZ114" s="1181"/>
      <c r="CA114" s="1181"/>
      <c r="CB114" s="272"/>
      <c r="CC114" s="270"/>
    </row>
    <row r="115" spans="1:81" s="125" customFormat="1" ht="15" customHeight="1">
      <c r="A115" s="16"/>
      <c r="D115" s="166"/>
      <c r="E115" s="166"/>
      <c r="F115" s="163"/>
      <c r="G115" s="536"/>
      <c r="H115" s="1178"/>
      <c r="I115" s="1178"/>
      <c r="J115" s="1178"/>
      <c r="K115" s="1392"/>
      <c r="L115" s="1178"/>
      <c r="M115" s="1178"/>
      <c r="N115" s="1178"/>
      <c r="O115" s="1178"/>
      <c r="P115" s="1178"/>
      <c r="Q115" s="1178"/>
      <c r="R115" s="1178"/>
      <c r="S115" s="1178"/>
      <c r="T115" s="1178"/>
      <c r="U115" s="1178"/>
      <c r="V115" s="1178"/>
      <c r="W115" s="1178"/>
      <c r="X115" s="1178"/>
      <c r="Y115" s="1178"/>
      <c r="Z115" s="1178"/>
      <c r="AA115" s="1178"/>
      <c r="AB115" s="1178"/>
      <c r="AC115" s="1178"/>
      <c r="AD115" s="1178"/>
      <c r="AE115" s="1178"/>
      <c r="AF115" s="1178"/>
      <c r="AG115" s="1392"/>
      <c r="AH115" s="1178"/>
      <c r="AI115" s="1178"/>
      <c r="AJ115" s="1178"/>
      <c r="AK115" s="1178"/>
      <c r="AL115" s="1178"/>
      <c r="AM115" s="1178"/>
      <c r="AN115" s="1178"/>
      <c r="AO115" s="1178"/>
      <c r="AP115" s="1178"/>
      <c r="AQ115" s="1178"/>
      <c r="AR115" s="1178"/>
      <c r="AS115" s="1178"/>
      <c r="AT115" s="1178"/>
      <c r="AU115" s="1178"/>
      <c r="AV115" s="1178"/>
      <c r="AW115" s="1178"/>
      <c r="AX115" s="1178"/>
      <c r="AY115" s="1178"/>
      <c r="AZ115" s="1178"/>
      <c r="BA115" s="1178"/>
      <c r="BB115" s="1178"/>
      <c r="BC115" s="1178"/>
      <c r="BD115" s="1178"/>
      <c r="BE115" s="1178"/>
      <c r="BF115" s="1178"/>
      <c r="BG115" s="1178"/>
      <c r="BH115" s="1178"/>
      <c r="BI115" s="1178"/>
      <c r="BJ115" s="1178"/>
      <c r="BK115" s="1178"/>
      <c r="BL115" s="1178"/>
      <c r="BM115" s="1178"/>
      <c r="BN115" s="1178"/>
      <c r="BO115" s="1178"/>
      <c r="BP115" s="1178"/>
      <c r="BQ115" s="1178"/>
      <c r="BR115" s="1178"/>
      <c r="BS115" s="1178"/>
      <c r="BT115" s="1178"/>
      <c r="BU115" s="1167"/>
      <c r="BV115" s="1167"/>
      <c r="BW115" s="1167"/>
      <c r="BX115" s="1167"/>
      <c r="BY115" s="1178"/>
      <c r="BZ115" s="1178"/>
      <c r="CA115" s="1178"/>
      <c r="CB115" s="1178"/>
      <c r="CC115" s="1178"/>
    </row>
    <row r="116" spans="1:81" s="128" customFormat="1" ht="26.25">
      <c r="A116" s="84"/>
      <c r="B116" s="85"/>
      <c r="C116" s="90" t="s">
        <v>417</v>
      </c>
      <c r="D116" s="85"/>
      <c r="E116" s="86"/>
      <c r="F116" s="86"/>
      <c r="G116" s="539"/>
      <c r="H116" s="87"/>
      <c r="I116" s="1161"/>
      <c r="J116" s="1161"/>
      <c r="K116" s="1161"/>
      <c r="L116" s="88"/>
      <c r="M116" s="1161"/>
      <c r="N116" s="1161"/>
      <c r="O116" s="1161"/>
      <c r="P116" s="1161"/>
      <c r="Q116" s="87"/>
      <c r="R116" s="87"/>
      <c r="S116" s="1161"/>
      <c r="T116" s="1161"/>
      <c r="U116" s="1161"/>
      <c r="V116" s="1161"/>
      <c r="W116" s="1161"/>
      <c r="X116" s="1161"/>
      <c r="Y116" s="1161"/>
      <c r="Z116" s="1161"/>
      <c r="AA116" s="1161"/>
      <c r="AB116" s="1161"/>
      <c r="AC116" s="88"/>
      <c r="AD116" s="1161"/>
      <c r="AE116" s="87"/>
      <c r="AF116" s="1161"/>
      <c r="AG116" s="1161"/>
      <c r="AH116" s="88"/>
      <c r="AI116" s="1161"/>
      <c r="AJ116" s="88"/>
      <c r="AK116" s="1161"/>
      <c r="AL116" s="1161"/>
      <c r="AM116" s="87"/>
      <c r="AN116" s="87"/>
      <c r="AO116" s="1161"/>
      <c r="AP116" s="1161"/>
      <c r="AQ116" s="1161"/>
      <c r="AR116" s="1161"/>
      <c r="AS116" s="1161"/>
      <c r="AT116" s="1161"/>
      <c r="AU116" s="1161"/>
      <c r="AV116" s="1161"/>
      <c r="AW116" s="1161"/>
      <c r="AX116" s="1161"/>
      <c r="AY116" s="88"/>
      <c r="AZ116" s="1161"/>
      <c r="BA116" s="1161"/>
      <c r="BB116" s="1161"/>
      <c r="BC116" s="1161"/>
      <c r="BD116" s="1145"/>
      <c r="BE116" s="1161"/>
      <c r="BF116" s="1161"/>
      <c r="BG116" s="87"/>
      <c r="BH116" s="87"/>
      <c r="BI116" s="1161"/>
      <c r="BJ116" s="1161"/>
      <c r="BK116" s="1161"/>
      <c r="BL116" s="1161"/>
      <c r="BM116" s="1161"/>
      <c r="BN116" s="1161"/>
      <c r="BO116" s="1161"/>
      <c r="BP116" s="1161"/>
      <c r="BQ116" s="1161"/>
      <c r="BR116" s="1161"/>
      <c r="BS116" s="88"/>
      <c r="BT116" s="1161"/>
      <c r="BU116" s="89"/>
      <c r="BV116" s="89"/>
      <c r="BW116" s="89"/>
      <c r="BX116" s="89"/>
      <c r="BY116" s="1161"/>
      <c r="BZ116" s="1161"/>
      <c r="CA116" s="1161"/>
      <c r="CB116" s="88"/>
      <c r="CC116" s="1161"/>
    </row>
    <row r="117" spans="1:81" s="128" customFormat="1" ht="15" customHeight="1">
      <c r="A117" s="84"/>
      <c r="B117" s="85"/>
      <c r="C117" s="85"/>
      <c r="D117" s="85"/>
      <c r="E117" s="86"/>
      <c r="F117" s="86"/>
      <c r="G117" s="539"/>
      <c r="H117" s="87"/>
      <c r="I117" s="1161"/>
      <c r="J117" s="1161"/>
      <c r="K117" s="1161"/>
      <c r="L117" s="88"/>
      <c r="M117" s="1161"/>
      <c r="N117" s="1161"/>
      <c r="O117" s="1161"/>
      <c r="P117" s="1161"/>
      <c r="Q117" s="87"/>
      <c r="R117" s="87"/>
      <c r="S117" s="1161"/>
      <c r="T117" s="1161"/>
      <c r="U117" s="1161"/>
      <c r="V117" s="1161"/>
      <c r="W117" s="1161"/>
      <c r="X117" s="1161"/>
      <c r="Y117" s="1161"/>
      <c r="Z117" s="1161"/>
      <c r="AA117" s="1161"/>
      <c r="AB117" s="1161"/>
      <c r="AC117" s="88"/>
      <c r="AD117" s="1161"/>
      <c r="AE117" s="87"/>
      <c r="AF117" s="1161"/>
      <c r="AG117" s="1161"/>
      <c r="AH117" s="88"/>
      <c r="AI117" s="1161"/>
      <c r="AJ117" s="88"/>
      <c r="AK117" s="1161"/>
      <c r="AL117" s="1161"/>
      <c r="AM117" s="87"/>
      <c r="AN117" s="87"/>
      <c r="AO117" s="1161"/>
      <c r="AP117" s="1161"/>
      <c r="AQ117" s="1161"/>
      <c r="AR117" s="1161"/>
      <c r="AS117" s="1161"/>
      <c r="AT117" s="1161"/>
      <c r="AU117" s="1161"/>
      <c r="AV117" s="1161"/>
      <c r="AW117" s="1161"/>
      <c r="AX117" s="1161"/>
      <c r="AY117" s="88"/>
      <c r="AZ117" s="1161"/>
      <c r="BA117" s="1161"/>
      <c r="BB117" s="1161"/>
      <c r="BC117" s="1161"/>
      <c r="BD117" s="1145"/>
      <c r="BE117" s="1161"/>
      <c r="BF117" s="1161"/>
      <c r="BG117" s="87"/>
      <c r="BH117" s="87"/>
      <c r="BI117" s="1161"/>
      <c r="BJ117" s="1161"/>
      <c r="BK117" s="1161"/>
      <c r="BL117" s="1161"/>
      <c r="BM117" s="1161"/>
      <c r="BN117" s="1161"/>
      <c r="BO117" s="1161"/>
      <c r="BP117" s="1161"/>
      <c r="BQ117" s="1161"/>
      <c r="BR117" s="1161"/>
      <c r="BS117" s="88"/>
      <c r="BT117" s="1161"/>
      <c r="BU117" s="89"/>
      <c r="BV117" s="89"/>
      <c r="BW117" s="89"/>
      <c r="BX117" s="89"/>
      <c r="BY117" s="1161"/>
      <c r="BZ117" s="1161"/>
      <c r="CA117" s="1161"/>
      <c r="CB117" s="88"/>
      <c r="CC117" s="1161"/>
    </row>
    <row r="118" spans="1:81" s="128" customFormat="1" ht="15" customHeight="1">
      <c r="A118" s="84"/>
      <c r="B118" s="85"/>
      <c r="C118" s="85"/>
      <c r="D118" s="85"/>
      <c r="E118" s="86"/>
      <c r="F118" s="86"/>
      <c r="G118" s="539"/>
      <c r="H118" s="87"/>
      <c r="I118" s="1161"/>
      <c r="J118" s="1161"/>
      <c r="K118" s="1161"/>
      <c r="L118" s="88"/>
      <c r="M118" s="1161"/>
      <c r="N118" s="1161"/>
      <c r="O118" s="1161"/>
      <c r="P118" s="1161"/>
      <c r="Q118" s="87"/>
      <c r="R118" s="87"/>
      <c r="S118" s="1161"/>
      <c r="T118" s="1161"/>
      <c r="U118" s="1161"/>
      <c r="V118" s="1161"/>
      <c r="W118" s="1161"/>
      <c r="X118" s="1161"/>
      <c r="Y118" s="1161"/>
      <c r="Z118" s="1161"/>
      <c r="AA118" s="1161"/>
      <c r="AB118" s="1161"/>
      <c r="AC118" s="88"/>
      <c r="AD118" s="1161"/>
      <c r="AE118" s="87"/>
      <c r="AF118" s="1161"/>
      <c r="AG118" s="1161"/>
      <c r="AH118" s="88"/>
      <c r="AI118" s="1161"/>
      <c r="AJ118" s="88"/>
      <c r="AK118" s="1161"/>
      <c r="AL118" s="1161"/>
      <c r="AM118" s="87"/>
      <c r="AN118" s="87"/>
      <c r="AO118" s="1161"/>
      <c r="AP118" s="1161"/>
      <c r="AQ118" s="1161"/>
      <c r="AR118" s="1161"/>
      <c r="AS118" s="1161"/>
      <c r="AT118" s="1161"/>
      <c r="AU118" s="1161"/>
      <c r="AV118" s="1161"/>
      <c r="AW118" s="1161"/>
      <c r="AX118" s="1161"/>
      <c r="AY118" s="88"/>
      <c r="AZ118" s="1161"/>
      <c r="BA118" s="1161"/>
      <c r="BB118" s="1161"/>
      <c r="BC118" s="1161"/>
      <c r="BD118" s="1145"/>
      <c r="BE118" s="1161"/>
      <c r="BF118" s="1161"/>
      <c r="BG118" s="87"/>
      <c r="BH118" s="87"/>
      <c r="BI118" s="1161"/>
      <c r="BJ118" s="1161"/>
      <c r="BK118" s="1161"/>
      <c r="BL118" s="1161"/>
      <c r="BM118" s="1161"/>
      <c r="BN118" s="1161"/>
      <c r="BO118" s="1161"/>
      <c r="BP118" s="1161"/>
      <c r="BQ118" s="1161"/>
      <c r="BR118" s="1161"/>
      <c r="BS118" s="88"/>
      <c r="BT118" s="1161"/>
      <c r="BU118" s="89"/>
      <c r="BV118" s="89"/>
      <c r="BW118" s="89"/>
      <c r="BX118" s="89"/>
      <c r="BY118" s="1161"/>
      <c r="BZ118" s="1161"/>
      <c r="CA118" s="1161"/>
      <c r="CB118" s="88"/>
      <c r="CC118" s="1161"/>
    </row>
    <row r="119" spans="1:81" s="128" customFormat="1" ht="15" customHeight="1">
      <c r="A119" s="16"/>
      <c r="B119" s="164"/>
      <c r="C119" s="164"/>
      <c r="D119" s="177" t="s">
        <v>127</v>
      </c>
      <c r="E119" s="1392"/>
      <c r="F119" s="178"/>
      <c r="G119" s="537"/>
      <c r="H119" s="1182"/>
      <c r="I119" s="1179"/>
      <c r="J119" s="1179"/>
      <c r="K119" s="1179"/>
      <c r="L119" s="1180"/>
      <c r="M119" s="1179"/>
      <c r="N119" s="1179"/>
      <c r="O119" s="1179"/>
      <c r="P119" s="1179"/>
      <c r="Q119" s="1182"/>
      <c r="R119" s="1182"/>
      <c r="S119" s="1179"/>
      <c r="T119" s="1179"/>
      <c r="U119" s="1179"/>
      <c r="V119" s="1180"/>
      <c r="W119" s="1179"/>
      <c r="X119" s="1179"/>
      <c r="Y119" s="1179"/>
      <c r="Z119" s="1179"/>
      <c r="AA119" s="1179"/>
      <c r="AB119" s="1179"/>
      <c r="AC119" s="1180"/>
      <c r="AD119" s="1179"/>
      <c r="AE119" s="1182"/>
      <c r="AF119" s="1179"/>
      <c r="AG119" s="1179"/>
      <c r="AH119" s="1180"/>
      <c r="AI119" s="1179"/>
      <c r="AJ119" s="1180"/>
      <c r="AK119" s="1179"/>
      <c r="AL119" s="1179"/>
      <c r="AM119" s="1182"/>
      <c r="AN119" s="1182"/>
      <c r="AO119" s="1179"/>
      <c r="AP119" s="1179"/>
      <c r="AQ119" s="1179"/>
      <c r="AR119" s="1179"/>
      <c r="AS119" s="1179"/>
      <c r="AT119" s="1179"/>
      <c r="AU119" s="1179"/>
      <c r="AV119" s="1179"/>
      <c r="AW119" s="1179"/>
      <c r="AX119" s="1179"/>
      <c r="AY119" s="1180"/>
      <c r="AZ119" s="1179"/>
      <c r="BA119" s="1179"/>
      <c r="BB119" s="1179"/>
      <c r="BC119" s="1179"/>
      <c r="BD119" s="1180"/>
      <c r="BE119" s="1179"/>
      <c r="BF119" s="1179"/>
      <c r="BG119" s="1182"/>
      <c r="BH119" s="1182"/>
      <c r="BI119" s="1179"/>
      <c r="BJ119" s="1179"/>
      <c r="BK119" s="1179"/>
      <c r="BL119" s="1179"/>
      <c r="BM119" s="1179"/>
      <c r="BN119" s="1179"/>
      <c r="BO119" s="1179"/>
      <c r="BP119" s="1179"/>
      <c r="BQ119" s="1179"/>
      <c r="BR119" s="1179"/>
      <c r="BS119" s="1180"/>
      <c r="BT119" s="1179"/>
      <c r="BU119" s="880" t="s">
        <v>118</v>
      </c>
      <c r="BV119" s="1392" t="s">
        <v>118</v>
      </c>
      <c r="BW119" s="880" t="s">
        <v>118</v>
      </c>
      <c r="BX119" s="880" t="s">
        <v>118</v>
      </c>
      <c r="BY119" s="1179"/>
      <c r="BZ119" s="1179"/>
      <c r="CA119" s="1179"/>
      <c r="CB119" s="1180"/>
      <c r="CC119" s="1179"/>
    </row>
    <row r="120" spans="1:81" s="128" customFormat="1" ht="15" customHeight="1">
      <c r="A120" s="16"/>
      <c r="B120" s="164"/>
      <c r="C120" s="164"/>
      <c r="D120" s="177" t="s">
        <v>128</v>
      </c>
      <c r="E120" s="1392"/>
      <c r="F120" s="178"/>
      <c r="G120" s="540" t="s">
        <v>672</v>
      </c>
      <c r="H120" s="123"/>
      <c r="I120" s="123"/>
      <c r="J120" s="123"/>
      <c r="K120" s="123"/>
      <c r="L120" s="123"/>
      <c r="M120" s="123"/>
      <c r="N120" s="123"/>
      <c r="O120" s="123"/>
      <c r="P120" s="123"/>
      <c r="Q120" s="123"/>
      <c r="R120" s="123"/>
      <c r="S120" s="123"/>
      <c r="T120" s="123"/>
      <c r="U120" s="123"/>
      <c r="V120" s="123"/>
      <c r="W120" s="123"/>
      <c r="X120" s="123"/>
      <c r="Y120" s="123"/>
      <c r="Z120" s="123"/>
      <c r="AA120" s="123"/>
      <c r="AB120" s="123" t="s">
        <v>672</v>
      </c>
      <c r="AC120" s="123"/>
      <c r="AD120" s="123"/>
      <c r="AE120" s="123"/>
      <c r="AF120" s="123"/>
      <c r="AG120" s="123"/>
      <c r="AH120" s="123"/>
      <c r="AI120" s="123"/>
      <c r="AJ120" s="123"/>
      <c r="AK120" s="123"/>
      <c r="AL120" s="123"/>
      <c r="AM120" s="123"/>
      <c r="AN120" s="123"/>
      <c r="AO120" s="123"/>
      <c r="AP120" s="123"/>
      <c r="AQ120" s="123"/>
      <c r="AR120" s="123"/>
      <c r="AS120" s="123"/>
      <c r="AT120" s="123"/>
      <c r="AU120" s="123"/>
      <c r="AV120" s="123"/>
      <c r="AW120" s="123" t="s">
        <v>672</v>
      </c>
      <c r="AX120" s="123"/>
      <c r="AY120" s="123"/>
      <c r="AZ120" s="123"/>
      <c r="BA120" s="123"/>
      <c r="BB120" s="123"/>
      <c r="BC120" s="123"/>
      <c r="BD120" s="123"/>
      <c r="BE120" s="123"/>
      <c r="BF120" s="123"/>
      <c r="BG120" s="123"/>
      <c r="BH120" s="123"/>
      <c r="BI120" s="123"/>
      <c r="BJ120" s="123"/>
      <c r="BK120" s="123"/>
      <c r="BL120" s="123"/>
      <c r="BM120" s="123"/>
      <c r="BN120" s="123"/>
      <c r="BO120" s="123" t="s">
        <v>672</v>
      </c>
      <c r="BP120" s="123"/>
      <c r="BQ120" s="123"/>
      <c r="BR120" s="123"/>
      <c r="BS120" s="123"/>
      <c r="BT120" s="123"/>
      <c r="BU120" s="101" t="s">
        <v>244</v>
      </c>
      <c r="BV120" s="1163" t="s">
        <v>1476</v>
      </c>
      <c r="BW120" s="101" t="s">
        <v>1581</v>
      </c>
      <c r="BX120" s="101" t="s">
        <v>1582</v>
      </c>
      <c r="BY120" s="1528" t="s">
        <v>1194</v>
      </c>
      <c r="BZ120" s="1528" t="s">
        <v>1193</v>
      </c>
      <c r="CA120" s="1528" t="s">
        <v>1192</v>
      </c>
      <c r="CB120" s="1528" t="s">
        <v>1195</v>
      </c>
      <c r="CC120" s="123"/>
    </row>
    <row r="121" spans="1:81" s="128" customFormat="1" ht="15" customHeight="1">
      <c r="A121" s="16"/>
      <c r="B121" s="164"/>
      <c r="C121" s="164"/>
      <c r="D121" s="1392"/>
      <c r="E121" s="1392"/>
      <c r="F121" s="178" t="s">
        <v>579</v>
      </c>
      <c r="G121" s="540"/>
      <c r="H121" s="123"/>
      <c r="I121" s="123"/>
      <c r="J121" s="123"/>
      <c r="K121" s="123"/>
      <c r="L121" s="123"/>
      <c r="M121" s="123"/>
      <c r="N121" s="123"/>
      <c r="O121" s="123"/>
      <c r="P121" s="123"/>
      <c r="Q121" s="123"/>
      <c r="R121" s="123"/>
      <c r="S121" s="123"/>
      <c r="T121" s="123"/>
      <c r="U121" s="123"/>
      <c r="V121" s="123"/>
      <c r="W121" s="123"/>
      <c r="X121" s="123"/>
      <c r="Y121" s="123"/>
      <c r="Z121" s="123"/>
      <c r="AA121" s="123"/>
      <c r="AB121" s="123"/>
      <c r="AC121" s="123"/>
      <c r="AD121" s="123"/>
      <c r="AE121" s="123"/>
      <c r="AF121" s="123"/>
      <c r="AG121" s="123"/>
      <c r="AH121" s="123"/>
      <c r="AI121" s="123"/>
      <c r="AJ121" s="123"/>
      <c r="AK121" s="123"/>
      <c r="AL121" s="123"/>
      <c r="AM121" s="123"/>
      <c r="AN121" s="123"/>
      <c r="AO121" s="123"/>
      <c r="AP121" s="123"/>
      <c r="AQ121" s="123"/>
      <c r="AR121" s="123"/>
      <c r="AS121" s="123"/>
      <c r="AT121" s="123"/>
      <c r="AU121" s="123"/>
      <c r="AV121" s="123"/>
      <c r="AW121" s="123"/>
      <c r="AX121" s="123"/>
      <c r="AY121" s="123"/>
      <c r="AZ121" s="123"/>
      <c r="BA121" s="123"/>
      <c r="BB121" s="123"/>
      <c r="BC121" s="123"/>
      <c r="BD121" s="123"/>
      <c r="BE121" s="123"/>
      <c r="BF121" s="123"/>
      <c r="BG121" s="123"/>
      <c r="BH121" s="123"/>
      <c r="BI121" s="123"/>
      <c r="BJ121" s="123"/>
      <c r="BK121" s="123"/>
      <c r="BL121" s="123"/>
      <c r="BM121" s="123"/>
      <c r="BN121" s="123"/>
      <c r="BO121" s="123"/>
      <c r="BP121" s="123"/>
      <c r="BQ121" s="123"/>
      <c r="BR121" s="123"/>
      <c r="BS121" s="123"/>
      <c r="BT121" s="123"/>
      <c r="BU121" s="100"/>
      <c r="BV121" s="1392"/>
      <c r="BW121" s="100"/>
      <c r="BX121" s="712"/>
      <c r="BY121" s="1528"/>
      <c r="BZ121" s="1528"/>
      <c r="CA121" s="1528"/>
      <c r="CB121" s="1528"/>
      <c r="CC121" s="123"/>
    </row>
    <row r="122" spans="1:81" s="128" customFormat="1" ht="15" customHeight="1">
      <c r="A122" s="16"/>
      <c r="B122" s="164"/>
      <c r="C122" s="164"/>
      <c r="D122" s="1392"/>
      <c r="E122" s="1392"/>
      <c r="F122" s="178"/>
      <c r="G122" s="540"/>
      <c r="H122" s="123"/>
      <c r="I122" s="123"/>
      <c r="J122" s="123"/>
      <c r="K122" s="123"/>
      <c r="L122" s="123"/>
      <c r="M122" s="123"/>
      <c r="N122" s="123"/>
      <c r="O122" s="123"/>
      <c r="P122" s="123"/>
      <c r="Q122" s="123"/>
      <c r="R122" s="123"/>
      <c r="S122" s="123"/>
      <c r="T122" s="123"/>
      <c r="U122" s="123"/>
      <c r="V122" s="123"/>
      <c r="W122" s="123"/>
      <c r="X122" s="123"/>
      <c r="Y122" s="123"/>
      <c r="Z122" s="123"/>
      <c r="AA122" s="123"/>
      <c r="AB122" s="123"/>
      <c r="AC122" s="123"/>
      <c r="AD122" s="123"/>
      <c r="AE122" s="123"/>
      <c r="AF122" s="123"/>
      <c r="AG122" s="123"/>
      <c r="AH122" s="123"/>
      <c r="AI122" s="123"/>
      <c r="AJ122" s="123"/>
      <c r="AK122" s="123"/>
      <c r="AL122" s="123"/>
      <c r="AM122" s="123"/>
      <c r="AN122" s="123"/>
      <c r="AO122" s="123"/>
      <c r="AP122" s="123"/>
      <c r="AQ122" s="123"/>
      <c r="AR122" s="123"/>
      <c r="AS122" s="123"/>
      <c r="AT122" s="123"/>
      <c r="AU122" s="123"/>
      <c r="AV122" s="123"/>
      <c r="AW122" s="123"/>
      <c r="AX122" s="123"/>
      <c r="AY122" s="123"/>
      <c r="AZ122" s="123"/>
      <c r="BA122" s="123"/>
      <c r="BB122" s="123"/>
      <c r="BC122" s="123"/>
      <c r="BD122" s="123"/>
      <c r="BE122" s="123"/>
      <c r="BF122" s="123"/>
      <c r="BG122" s="123"/>
      <c r="BH122" s="123"/>
      <c r="BI122" s="123"/>
      <c r="BJ122" s="123"/>
      <c r="BK122" s="123"/>
      <c r="BL122" s="123"/>
      <c r="BM122" s="123"/>
      <c r="BN122" s="123"/>
      <c r="BO122" s="123"/>
      <c r="BP122" s="123"/>
      <c r="BQ122" s="123"/>
      <c r="BR122" s="123"/>
      <c r="BS122" s="123"/>
      <c r="BT122" s="123"/>
      <c r="BU122" s="100"/>
      <c r="BV122" s="1392"/>
      <c r="BW122" s="100"/>
      <c r="BX122" s="712"/>
      <c r="BY122" s="1528"/>
      <c r="BZ122" s="1528"/>
      <c r="CA122" s="1528"/>
      <c r="CB122" s="1528"/>
      <c r="CC122" s="123"/>
    </row>
    <row r="123" spans="1:81" s="128" customFormat="1" ht="15" customHeight="1">
      <c r="A123" s="16"/>
      <c r="B123" s="164"/>
      <c r="C123" s="164"/>
      <c r="D123" s="1392" t="s">
        <v>418</v>
      </c>
      <c r="E123" s="1392" t="s">
        <v>65</v>
      </c>
      <c r="F123" s="1392" t="s">
        <v>580</v>
      </c>
      <c r="G123" s="540"/>
      <c r="H123" s="123"/>
      <c r="I123" s="123"/>
      <c r="J123" s="123"/>
      <c r="K123" s="123"/>
      <c r="L123" s="123"/>
      <c r="M123" s="123"/>
      <c r="N123" s="123"/>
      <c r="O123" s="123"/>
      <c r="P123" s="123"/>
      <c r="Q123" s="123"/>
      <c r="R123" s="123"/>
      <c r="S123" s="123"/>
      <c r="T123" s="123"/>
      <c r="U123" s="123"/>
      <c r="V123" s="123"/>
      <c r="W123" s="123"/>
      <c r="X123" s="123"/>
      <c r="Y123" s="123"/>
      <c r="Z123" s="123"/>
      <c r="AA123" s="123"/>
      <c r="AB123" s="123"/>
      <c r="AC123" s="123"/>
      <c r="AD123" s="123"/>
      <c r="AE123" s="123"/>
      <c r="AF123" s="123"/>
      <c r="AG123" s="123"/>
      <c r="AH123" s="123"/>
      <c r="AI123" s="123"/>
      <c r="AJ123" s="123"/>
      <c r="AK123" s="123"/>
      <c r="AL123" s="123"/>
      <c r="AM123" s="123"/>
      <c r="AN123" s="123"/>
      <c r="AO123" s="123"/>
      <c r="AP123" s="123"/>
      <c r="AQ123" s="123"/>
      <c r="AR123" s="123"/>
      <c r="AS123" s="123"/>
      <c r="AT123" s="123"/>
      <c r="AU123" s="123"/>
      <c r="AV123" s="123"/>
      <c r="AW123" s="123"/>
      <c r="AX123" s="123"/>
      <c r="AY123" s="123"/>
      <c r="AZ123" s="123"/>
      <c r="BA123" s="123"/>
      <c r="BB123" s="123"/>
      <c r="BC123" s="123"/>
      <c r="BD123" s="123"/>
      <c r="BE123" s="123"/>
      <c r="BF123" s="123"/>
      <c r="BG123" s="123"/>
      <c r="BH123" s="123"/>
      <c r="BI123" s="123"/>
      <c r="BJ123" s="123"/>
      <c r="BK123" s="123"/>
      <c r="BL123" s="123"/>
      <c r="BM123" s="123"/>
      <c r="BN123" s="123"/>
      <c r="BO123" s="123"/>
      <c r="BP123" s="123"/>
      <c r="BQ123" s="123"/>
      <c r="BR123" s="123"/>
      <c r="BS123" s="123"/>
      <c r="BT123" s="123"/>
      <c r="BU123" s="100">
        <v>10.199999999999999</v>
      </c>
      <c r="BV123" s="1392">
        <v>8</v>
      </c>
      <c r="BW123" s="100">
        <v>8</v>
      </c>
      <c r="BX123" s="100">
        <v>8</v>
      </c>
      <c r="BY123" s="1528"/>
      <c r="BZ123" s="1528"/>
      <c r="CA123" s="1528"/>
      <c r="CB123" s="1528"/>
      <c r="CC123" s="123"/>
    </row>
    <row r="124" spans="1:81" s="128" customFormat="1" ht="15" customHeight="1">
      <c r="A124" s="16"/>
      <c r="B124" s="164"/>
      <c r="C124" s="164"/>
      <c r="D124" s="1392" t="s">
        <v>419</v>
      </c>
      <c r="E124" s="1392" t="s">
        <v>65</v>
      </c>
      <c r="F124" s="1392" t="s">
        <v>581</v>
      </c>
      <c r="G124" s="540"/>
      <c r="H124" s="123"/>
      <c r="I124" s="123"/>
      <c r="J124" s="123"/>
      <c r="K124" s="123"/>
      <c r="L124" s="123"/>
      <c r="M124" s="123"/>
      <c r="N124" s="123"/>
      <c r="O124" s="123"/>
      <c r="P124" s="123"/>
      <c r="Q124" s="123"/>
      <c r="R124" s="123"/>
      <c r="S124" s="123"/>
      <c r="T124" s="123"/>
      <c r="U124" s="123"/>
      <c r="V124" s="123"/>
      <c r="W124" s="123"/>
      <c r="X124" s="123"/>
      <c r="Y124" s="123"/>
      <c r="Z124" s="123"/>
      <c r="AA124" s="123"/>
      <c r="AB124" s="123"/>
      <c r="AC124" s="123"/>
      <c r="AD124" s="123"/>
      <c r="AE124" s="123"/>
      <c r="AF124" s="123"/>
      <c r="AG124" s="123"/>
      <c r="AH124" s="123"/>
      <c r="AI124" s="123"/>
      <c r="AJ124" s="123"/>
      <c r="AK124" s="123"/>
      <c r="AL124" s="123"/>
      <c r="AM124" s="123"/>
      <c r="AN124" s="123"/>
      <c r="AO124" s="123"/>
      <c r="AP124" s="123"/>
      <c r="AQ124" s="123"/>
      <c r="AR124" s="123"/>
      <c r="AS124" s="123"/>
      <c r="AT124" s="123"/>
      <c r="AU124" s="123"/>
      <c r="AV124" s="123"/>
      <c r="AW124" s="123"/>
      <c r="AX124" s="123"/>
      <c r="AY124" s="123"/>
      <c r="AZ124" s="123"/>
      <c r="BA124" s="123"/>
      <c r="BB124" s="123"/>
      <c r="BC124" s="123"/>
      <c r="BD124" s="123"/>
      <c r="BE124" s="123"/>
      <c r="BF124" s="123"/>
      <c r="BG124" s="123"/>
      <c r="BH124" s="123"/>
      <c r="BI124" s="123"/>
      <c r="BJ124" s="123"/>
      <c r="BK124" s="123"/>
      <c r="BL124" s="123"/>
      <c r="BM124" s="123"/>
      <c r="BN124" s="123"/>
      <c r="BO124" s="123"/>
      <c r="BP124" s="123"/>
      <c r="BQ124" s="123"/>
      <c r="BR124" s="123"/>
      <c r="BS124" s="123"/>
      <c r="BT124" s="123"/>
      <c r="BU124" s="100"/>
      <c r="BV124" s="1392"/>
      <c r="BW124" s="100">
        <v>32.799999999999997</v>
      </c>
      <c r="BX124" s="712">
        <v>32.200000000000003</v>
      </c>
      <c r="BY124" s="1528"/>
      <c r="BZ124" s="1528"/>
      <c r="CA124" s="1528"/>
      <c r="CB124" s="1528"/>
      <c r="CC124" s="123"/>
    </row>
    <row r="125" spans="1:81" s="128" customFormat="1" ht="15" customHeight="1">
      <c r="A125" s="16"/>
      <c r="B125" s="164"/>
      <c r="C125" s="164"/>
      <c r="D125" s="1392" t="s">
        <v>420</v>
      </c>
      <c r="E125" s="1392" t="s">
        <v>65</v>
      </c>
      <c r="F125" s="1392" t="s">
        <v>582</v>
      </c>
      <c r="G125" s="540"/>
      <c r="H125" s="123"/>
      <c r="I125" s="123"/>
      <c r="J125" s="123"/>
      <c r="K125" s="123"/>
      <c r="L125" s="123"/>
      <c r="M125" s="123"/>
      <c r="N125" s="123"/>
      <c r="O125" s="123"/>
      <c r="P125" s="123"/>
      <c r="Q125" s="123"/>
      <c r="R125" s="123"/>
      <c r="S125" s="123"/>
      <c r="T125" s="123"/>
      <c r="U125" s="123"/>
      <c r="V125" s="123"/>
      <c r="W125" s="123"/>
      <c r="X125" s="123"/>
      <c r="Y125" s="123"/>
      <c r="Z125" s="123"/>
      <c r="AA125" s="123"/>
      <c r="AB125" s="123"/>
      <c r="AC125" s="123"/>
      <c r="AD125" s="123"/>
      <c r="AE125" s="123"/>
      <c r="AF125" s="123"/>
      <c r="AG125" s="123"/>
      <c r="AH125" s="123"/>
      <c r="AI125" s="123"/>
      <c r="AJ125" s="123"/>
      <c r="AK125" s="123"/>
      <c r="AL125" s="123"/>
      <c r="AM125" s="123"/>
      <c r="AN125" s="123"/>
      <c r="AO125" s="123"/>
      <c r="AP125" s="123"/>
      <c r="AQ125" s="123"/>
      <c r="AR125" s="123"/>
      <c r="AS125" s="123"/>
      <c r="AT125" s="123"/>
      <c r="AU125" s="123"/>
      <c r="AV125" s="123"/>
      <c r="AW125" s="123"/>
      <c r="AX125" s="123"/>
      <c r="AY125" s="123"/>
      <c r="AZ125" s="123"/>
      <c r="BA125" s="123"/>
      <c r="BB125" s="123"/>
      <c r="BC125" s="123"/>
      <c r="BD125" s="123"/>
      <c r="BE125" s="123"/>
      <c r="BF125" s="123"/>
      <c r="BG125" s="123"/>
      <c r="BH125" s="123"/>
      <c r="BI125" s="123"/>
      <c r="BJ125" s="123"/>
      <c r="BK125" s="123"/>
      <c r="BL125" s="123"/>
      <c r="BM125" s="123"/>
      <c r="BN125" s="123"/>
      <c r="BO125" s="123"/>
      <c r="BP125" s="123"/>
      <c r="BQ125" s="123"/>
      <c r="BR125" s="123"/>
      <c r="BS125" s="123"/>
      <c r="BT125" s="123"/>
      <c r="BU125" s="100">
        <v>59.7</v>
      </c>
      <c r="BV125" s="1392">
        <v>59.372302158273357</v>
      </c>
      <c r="BW125" s="100"/>
      <c r="BX125" s="712"/>
      <c r="BY125" s="1528"/>
      <c r="BZ125" s="1528"/>
      <c r="CA125" s="1528"/>
      <c r="CB125" s="1528"/>
      <c r="CC125" s="123"/>
    </row>
    <row r="126" spans="1:81" s="128" customFormat="1" ht="15" customHeight="1">
      <c r="A126" s="16"/>
      <c r="B126" s="164"/>
      <c r="C126" s="164"/>
      <c r="D126" s="1392" t="s">
        <v>421</v>
      </c>
      <c r="E126" s="1392" t="s">
        <v>3</v>
      </c>
      <c r="F126" s="112" t="s">
        <v>601</v>
      </c>
      <c r="G126" s="540"/>
      <c r="H126" s="123"/>
      <c r="I126" s="123"/>
      <c r="J126" s="123"/>
      <c r="K126" s="123"/>
      <c r="L126" s="123"/>
      <c r="M126" s="123"/>
      <c r="N126" s="123"/>
      <c r="O126" s="123"/>
      <c r="P126" s="123"/>
      <c r="Q126" s="123"/>
      <c r="R126" s="123"/>
      <c r="S126" s="123"/>
      <c r="T126" s="123"/>
      <c r="U126" s="123"/>
      <c r="V126" s="123"/>
      <c r="W126" s="123"/>
      <c r="X126" s="123"/>
      <c r="Y126" s="123"/>
      <c r="Z126" s="123"/>
      <c r="AA126" s="123"/>
      <c r="AB126" s="123"/>
      <c r="AC126" s="123"/>
      <c r="AD126" s="123"/>
      <c r="AE126" s="123"/>
      <c r="AF126" s="123"/>
      <c r="AG126" s="123"/>
      <c r="AH126" s="123"/>
      <c r="AI126" s="123"/>
      <c r="AJ126" s="123"/>
      <c r="AK126" s="123"/>
      <c r="AL126" s="123"/>
      <c r="AM126" s="123"/>
      <c r="AN126" s="123"/>
      <c r="AO126" s="123"/>
      <c r="AP126" s="123"/>
      <c r="AQ126" s="123"/>
      <c r="AR126" s="123"/>
      <c r="AS126" s="123"/>
      <c r="AT126" s="123"/>
      <c r="AU126" s="123"/>
      <c r="AV126" s="123"/>
      <c r="AW126" s="123"/>
      <c r="AX126" s="123"/>
      <c r="AY126" s="123"/>
      <c r="AZ126" s="123"/>
      <c r="BA126" s="123"/>
      <c r="BB126" s="123"/>
      <c r="BC126" s="123"/>
      <c r="BD126" s="123"/>
      <c r="BE126" s="123"/>
      <c r="BF126" s="123"/>
      <c r="BG126" s="123"/>
      <c r="BH126" s="123"/>
      <c r="BI126" s="123"/>
      <c r="BJ126" s="123"/>
      <c r="BK126" s="123"/>
      <c r="BL126" s="123"/>
      <c r="BM126" s="123"/>
      <c r="BN126" s="123"/>
      <c r="BO126" s="123"/>
      <c r="BP126" s="123"/>
      <c r="BQ126" s="123"/>
      <c r="BR126" s="123"/>
      <c r="BS126" s="123"/>
      <c r="BT126" s="123"/>
      <c r="BU126" s="100">
        <v>154100</v>
      </c>
      <c r="BV126" s="1392">
        <v>27000</v>
      </c>
      <c r="BW126" s="100"/>
      <c r="BX126" s="712"/>
      <c r="BY126" s="123"/>
      <c r="BZ126" s="123"/>
      <c r="CA126" s="123"/>
      <c r="CB126" s="123"/>
      <c r="CC126" s="123"/>
    </row>
    <row r="127" spans="1:81" s="128" customFormat="1" ht="15" customHeight="1">
      <c r="A127" s="16"/>
      <c r="B127" s="164"/>
      <c r="C127" s="164"/>
      <c r="D127" s="1392"/>
      <c r="E127" s="1392"/>
      <c r="F127" s="1392"/>
      <c r="G127" s="540"/>
      <c r="H127" s="123"/>
      <c r="I127" s="123"/>
      <c r="J127" s="123"/>
      <c r="K127" s="123"/>
      <c r="L127" s="123"/>
      <c r="M127" s="123"/>
      <c r="N127" s="123"/>
      <c r="O127" s="123"/>
      <c r="P127" s="123"/>
      <c r="Q127" s="123"/>
      <c r="R127" s="123"/>
      <c r="S127" s="123"/>
      <c r="T127" s="123"/>
      <c r="U127" s="123"/>
      <c r="V127" s="123"/>
      <c r="W127" s="123"/>
      <c r="X127" s="123"/>
      <c r="Y127" s="123"/>
      <c r="Z127" s="123"/>
      <c r="AA127" s="123"/>
      <c r="AB127" s="123"/>
      <c r="AC127" s="123"/>
      <c r="AD127" s="123"/>
      <c r="AE127" s="123"/>
      <c r="AF127" s="123"/>
      <c r="AG127" s="123"/>
      <c r="AH127" s="123"/>
      <c r="AI127" s="123"/>
      <c r="AJ127" s="123"/>
      <c r="AK127" s="123"/>
      <c r="AL127" s="123"/>
      <c r="AM127" s="123"/>
      <c r="AN127" s="123"/>
      <c r="AO127" s="123"/>
      <c r="AP127" s="123"/>
      <c r="AQ127" s="123"/>
      <c r="AR127" s="123"/>
      <c r="AS127" s="123"/>
      <c r="AT127" s="123"/>
      <c r="AU127" s="123"/>
      <c r="AV127" s="123"/>
      <c r="AW127" s="123"/>
      <c r="AX127" s="123"/>
      <c r="AY127" s="123"/>
      <c r="AZ127" s="123"/>
      <c r="BA127" s="123"/>
      <c r="BB127" s="123"/>
      <c r="BC127" s="123"/>
      <c r="BD127" s="123"/>
      <c r="BE127" s="123"/>
      <c r="BF127" s="123"/>
      <c r="BG127" s="123"/>
      <c r="BH127" s="123"/>
      <c r="BI127" s="123"/>
      <c r="BJ127" s="123"/>
      <c r="BK127" s="123"/>
      <c r="BL127" s="123"/>
      <c r="BM127" s="123"/>
      <c r="BN127" s="123"/>
      <c r="BO127" s="123"/>
      <c r="BP127" s="123"/>
      <c r="BQ127" s="123"/>
      <c r="BR127" s="123"/>
      <c r="BS127" s="123"/>
      <c r="BT127" s="123"/>
      <c r="BU127" s="100"/>
      <c r="BV127" s="1392"/>
      <c r="BW127" s="100"/>
      <c r="BX127" s="712"/>
      <c r="BY127" s="123"/>
      <c r="BZ127" s="123"/>
      <c r="CA127" s="123"/>
      <c r="CB127" s="123"/>
      <c r="CC127" s="123"/>
    </row>
    <row r="128" spans="1:81" s="128" customFormat="1" ht="15" customHeight="1">
      <c r="A128" s="16"/>
      <c r="B128" s="164"/>
      <c r="C128" s="164"/>
      <c r="D128" s="1392" t="s">
        <v>422</v>
      </c>
      <c r="E128" s="1392" t="s">
        <v>366</v>
      </c>
      <c r="F128" s="1392" t="s">
        <v>583</v>
      </c>
      <c r="G128" s="540"/>
      <c r="H128" s="123"/>
      <c r="I128" s="123"/>
      <c r="J128" s="123"/>
      <c r="K128" s="123"/>
      <c r="L128" s="123"/>
      <c r="M128" s="123"/>
      <c r="N128" s="123"/>
      <c r="O128" s="123"/>
      <c r="P128" s="123"/>
      <c r="Q128" s="123"/>
      <c r="R128" s="123"/>
      <c r="S128" s="123"/>
      <c r="T128" s="123"/>
      <c r="U128" s="123"/>
      <c r="V128" s="123"/>
      <c r="W128" s="123"/>
      <c r="X128" s="123"/>
      <c r="Y128" s="123"/>
      <c r="Z128" s="123"/>
      <c r="AA128" s="123"/>
      <c r="AB128" s="123"/>
      <c r="AC128" s="123"/>
      <c r="AD128" s="123"/>
      <c r="AE128" s="123"/>
      <c r="AF128" s="123"/>
      <c r="AG128" s="123"/>
      <c r="AH128" s="123"/>
      <c r="AI128" s="123"/>
      <c r="AJ128" s="123"/>
      <c r="AK128" s="123"/>
      <c r="AL128" s="123"/>
      <c r="AM128" s="123"/>
      <c r="AN128" s="123"/>
      <c r="AO128" s="123"/>
      <c r="AP128" s="123"/>
      <c r="AQ128" s="123"/>
      <c r="AR128" s="123"/>
      <c r="AS128" s="123"/>
      <c r="AT128" s="123"/>
      <c r="AU128" s="123"/>
      <c r="AV128" s="123"/>
      <c r="AW128" s="123"/>
      <c r="AX128" s="123"/>
      <c r="AY128" s="123"/>
      <c r="AZ128" s="123"/>
      <c r="BA128" s="123"/>
      <c r="BB128" s="123"/>
      <c r="BC128" s="123"/>
      <c r="BD128" s="123"/>
      <c r="BE128" s="123"/>
      <c r="BF128" s="123"/>
      <c r="BG128" s="123"/>
      <c r="BH128" s="123"/>
      <c r="BI128" s="123"/>
      <c r="BJ128" s="123"/>
      <c r="BK128" s="123"/>
      <c r="BL128" s="123"/>
      <c r="BM128" s="123"/>
      <c r="BN128" s="123"/>
      <c r="BO128" s="123"/>
      <c r="BP128" s="123"/>
      <c r="BQ128" s="123"/>
      <c r="BR128" s="123"/>
      <c r="BS128" s="123"/>
      <c r="BT128" s="123"/>
      <c r="BU128" s="100">
        <v>0</v>
      </c>
      <c r="BV128" s="1392">
        <v>0</v>
      </c>
      <c r="BW128" s="100">
        <v>1</v>
      </c>
      <c r="BX128" s="100">
        <v>1</v>
      </c>
      <c r="BY128" s="123"/>
      <c r="BZ128" s="123"/>
      <c r="CA128" s="123"/>
      <c r="CB128" s="123"/>
      <c r="CC128" s="123"/>
    </row>
    <row r="129" spans="1:81" s="128" customFormat="1" ht="15" customHeight="1">
      <c r="A129" s="16"/>
      <c r="B129" s="164"/>
      <c r="C129" s="164"/>
      <c r="D129" s="1392" t="s">
        <v>423</v>
      </c>
      <c r="E129" s="1392" t="s">
        <v>366</v>
      </c>
      <c r="F129" s="1392" t="s">
        <v>584</v>
      </c>
      <c r="G129" s="540"/>
      <c r="H129" s="123"/>
      <c r="I129" s="123"/>
      <c r="J129" s="123"/>
      <c r="K129" s="123"/>
      <c r="L129" s="123"/>
      <c r="M129" s="123"/>
      <c r="N129" s="123"/>
      <c r="O129" s="123"/>
      <c r="P129" s="123"/>
      <c r="Q129" s="123"/>
      <c r="R129" s="123"/>
      <c r="S129" s="123"/>
      <c r="T129" s="123"/>
      <c r="U129" s="123"/>
      <c r="V129" s="123"/>
      <c r="W129" s="123"/>
      <c r="X129" s="123"/>
      <c r="Y129" s="123"/>
      <c r="Z129" s="123"/>
      <c r="AA129" s="123"/>
      <c r="AB129" s="123"/>
      <c r="AC129" s="123"/>
      <c r="AD129" s="123"/>
      <c r="AE129" s="123"/>
      <c r="AF129" s="123"/>
      <c r="AG129" s="123"/>
      <c r="AH129" s="123"/>
      <c r="AI129" s="123"/>
      <c r="AJ129" s="123"/>
      <c r="AK129" s="123"/>
      <c r="AL129" s="123"/>
      <c r="AM129" s="123"/>
      <c r="AN129" s="123"/>
      <c r="AO129" s="123"/>
      <c r="AP129" s="123"/>
      <c r="AQ129" s="123"/>
      <c r="AR129" s="123"/>
      <c r="AS129" s="123"/>
      <c r="AT129" s="123"/>
      <c r="AU129" s="123"/>
      <c r="AV129" s="123"/>
      <c r="AW129" s="123"/>
      <c r="AX129" s="123"/>
      <c r="AY129" s="123"/>
      <c r="AZ129" s="123"/>
      <c r="BA129" s="123"/>
      <c r="BB129" s="123"/>
      <c r="BC129" s="123"/>
      <c r="BD129" s="123"/>
      <c r="BE129" s="123"/>
      <c r="BF129" s="123"/>
      <c r="BG129" s="123"/>
      <c r="BH129" s="123"/>
      <c r="BI129" s="123"/>
      <c r="BJ129" s="123"/>
      <c r="BK129" s="123"/>
      <c r="BL129" s="123"/>
      <c r="BM129" s="123"/>
      <c r="BN129" s="123"/>
      <c r="BO129" s="123"/>
      <c r="BP129" s="123"/>
      <c r="BQ129" s="123"/>
      <c r="BR129" s="123"/>
      <c r="BS129" s="123"/>
      <c r="BT129" s="123"/>
      <c r="BU129" s="100">
        <v>1</v>
      </c>
      <c r="BV129" s="1392">
        <v>1</v>
      </c>
      <c r="BW129" s="100">
        <v>0</v>
      </c>
      <c r="BX129" s="100">
        <v>0</v>
      </c>
      <c r="BY129" s="123"/>
      <c r="BZ129" s="123"/>
      <c r="CA129" s="123"/>
      <c r="CB129" s="123"/>
      <c r="CC129" s="123"/>
    </row>
    <row r="130" spans="1:81" s="128" customFormat="1" ht="15" customHeight="1">
      <c r="A130" s="16"/>
      <c r="B130" s="164"/>
      <c r="C130" s="164"/>
      <c r="D130" s="1392"/>
      <c r="E130" s="1392"/>
      <c r="F130" s="1392"/>
      <c r="G130" s="540"/>
      <c r="H130" s="123"/>
      <c r="I130" s="123"/>
      <c r="J130" s="123"/>
      <c r="K130" s="123"/>
      <c r="L130" s="123"/>
      <c r="M130" s="123"/>
      <c r="N130" s="123"/>
      <c r="O130" s="123"/>
      <c r="P130" s="123"/>
      <c r="Q130" s="123"/>
      <c r="R130" s="123"/>
      <c r="S130" s="123"/>
      <c r="T130" s="123"/>
      <c r="U130" s="123"/>
      <c r="V130" s="123"/>
      <c r="W130" s="123"/>
      <c r="X130" s="123"/>
      <c r="Y130" s="123"/>
      <c r="Z130" s="123"/>
      <c r="AA130" s="123"/>
      <c r="AB130" s="123"/>
      <c r="AC130" s="123"/>
      <c r="AD130" s="123"/>
      <c r="AE130" s="123"/>
      <c r="AF130" s="123"/>
      <c r="AG130" s="123"/>
      <c r="AH130" s="123"/>
      <c r="AI130" s="123"/>
      <c r="AJ130" s="123"/>
      <c r="AK130" s="123"/>
      <c r="AL130" s="123"/>
      <c r="AM130" s="123"/>
      <c r="AN130" s="123"/>
      <c r="AO130" s="123"/>
      <c r="AP130" s="123"/>
      <c r="AQ130" s="123"/>
      <c r="AR130" s="123"/>
      <c r="AS130" s="123"/>
      <c r="AT130" s="123"/>
      <c r="AU130" s="123"/>
      <c r="AV130" s="123"/>
      <c r="AW130" s="123"/>
      <c r="AX130" s="123"/>
      <c r="AY130" s="123"/>
      <c r="AZ130" s="123"/>
      <c r="BA130" s="123"/>
      <c r="BB130" s="123"/>
      <c r="BC130" s="123"/>
      <c r="BD130" s="123"/>
      <c r="BE130" s="123"/>
      <c r="BF130" s="123"/>
      <c r="BG130" s="123"/>
      <c r="BH130" s="123"/>
      <c r="BI130" s="123"/>
      <c r="BJ130" s="123"/>
      <c r="BK130" s="123"/>
      <c r="BL130" s="123"/>
      <c r="BM130" s="123"/>
      <c r="BN130" s="123"/>
      <c r="BO130" s="123"/>
      <c r="BP130" s="123"/>
      <c r="BQ130" s="123"/>
      <c r="BR130" s="123"/>
      <c r="BS130" s="123"/>
      <c r="BT130" s="123"/>
      <c r="BU130" s="100"/>
      <c r="BV130" s="1392"/>
      <c r="BW130" s="100"/>
      <c r="BX130" s="100"/>
      <c r="BY130" s="123"/>
      <c r="BZ130" s="123"/>
      <c r="CA130" s="123"/>
      <c r="CB130" s="123"/>
      <c r="CC130" s="123"/>
    </row>
    <row r="131" spans="1:81" s="128" customFormat="1" ht="15" customHeight="1">
      <c r="A131" s="16"/>
      <c r="B131" s="164"/>
      <c r="C131" s="164"/>
      <c r="D131" s="1392" t="s">
        <v>424</v>
      </c>
      <c r="E131" s="1392" t="s">
        <v>366</v>
      </c>
      <c r="F131" s="1392" t="s">
        <v>585</v>
      </c>
      <c r="G131" s="540"/>
      <c r="H131" s="123"/>
      <c r="I131" s="123"/>
      <c r="J131" s="123"/>
      <c r="K131" s="123"/>
      <c r="L131" s="123"/>
      <c r="M131" s="123"/>
      <c r="N131" s="123"/>
      <c r="O131" s="123"/>
      <c r="P131" s="123"/>
      <c r="Q131" s="123"/>
      <c r="R131" s="123"/>
      <c r="S131" s="123"/>
      <c r="T131" s="123"/>
      <c r="U131" s="123"/>
      <c r="V131" s="123"/>
      <c r="W131" s="123"/>
      <c r="X131" s="123"/>
      <c r="Y131" s="123"/>
      <c r="Z131" s="123"/>
      <c r="AA131" s="123"/>
      <c r="AB131" s="123"/>
      <c r="AC131" s="123"/>
      <c r="AD131" s="123"/>
      <c r="AE131" s="123"/>
      <c r="AF131" s="123"/>
      <c r="AG131" s="123"/>
      <c r="AH131" s="123"/>
      <c r="AI131" s="123"/>
      <c r="AJ131" s="123"/>
      <c r="AK131" s="123"/>
      <c r="AL131" s="123"/>
      <c r="AM131" s="123"/>
      <c r="AN131" s="123"/>
      <c r="AO131" s="123"/>
      <c r="AP131" s="123"/>
      <c r="AQ131" s="123"/>
      <c r="AR131" s="123"/>
      <c r="AS131" s="123"/>
      <c r="AT131" s="123"/>
      <c r="AU131" s="123"/>
      <c r="AV131" s="123"/>
      <c r="AW131" s="123"/>
      <c r="AX131" s="123"/>
      <c r="AY131" s="123"/>
      <c r="AZ131" s="123"/>
      <c r="BA131" s="123"/>
      <c r="BB131" s="123"/>
      <c r="BC131" s="123"/>
      <c r="BD131" s="123"/>
      <c r="BE131" s="123"/>
      <c r="BF131" s="123"/>
      <c r="BG131" s="123"/>
      <c r="BH131" s="123"/>
      <c r="BI131" s="123"/>
      <c r="BJ131" s="123"/>
      <c r="BK131" s="123"/>
      <c r="BL131" s="123"/>
      <c r="BM131" s="123"/>
      <c r="BN131" s="123"/>
      <c r="BO131" s="123"/>
      <c r="BP131" s="123"/>
      <c r="BQ131" s="123"/>
      <c r="BR131" s="123"/>
      <c r="BS131" s="123"/>
      <c r="BT131" s="123"/>
      <c r="BU131" s="100">
        <v>0</v>
      </c>
      <c r="BV131" s="1392">
        <v>0</v>
      </c>
      <c r="BW131" s="100">
        <v>1</v>
      </c>
      <c r="BX131" s="100">
        <v>1</v>
      </c>
      <c r="BY131" s="123"/>
      <c r="BZ131" s="123"/>
      <c r="CA131" s="123"/>
      <c r="CB131" s="123"/>
      <c r="CC131" s="123"/>
    </row>
    <row r="132" spans="1:81" s="128" customFormat="1" ht="15" customHeight="1">
      <c r="A132" s="16"/>
      <c r="B132" s="164"/>
      <c r="C132" s="164"/>
      <c r="D132" s="1392" t="s">
        <v>425</v>
      </c>
      <c r="E132" s="1392" t="s">
        <v>366</v>
      </c>
      <c r="F132" s="1392" t="s">
        <v>586</v>
      </c>
      <c r="G132" s="540"/>
      <c r="H132" s="123"/>
      <c r="I132" s="123"/>
      <c r="J132" s="123"/>
      <c r="K132" s="123"/>
      <c r="L132" s="123"/>
      <c r="M132" s="123"/>
      <c r="N132" s="123"/>
      <c r="O132" s="123"/>
      <c r="P132" s="123"/>
      <c r="Q132" s="123"/>
      <c r="R132" s="123"/>
      <c r="S132" s="123"/>
      <c r="T132" s="123"/>
      <c r="U132" s="123"/>
      <c r="V132" s="123"/>
      <c r="W132" s="123"/>
      <c r="X132" s="123"/>
      <c r="Y132" s="123"/>
      <c r="Z132" s="123"/>
      <c r="AA132" s="123"/>
      <c r="AB132" s="123"/>
      <c r="AC132" s="123"/>
      <c r="AD132" s="123"/>
      <c r="AE132" s="123"/>
      <c r="AF132" s="123"/>
      <c r="AG132" s="123"/>
      <c r="AH132" s="123"/>
      <c r="AI132" s="123"/>
      <c r="AJ132" s="123"/>
      <c r="AK132" s="123"/>
      <c r="AL132" s="123"/>
      <c r="AM132" s="123"/>
      <c r="AN132" s="123"/>
      <c r="AO132" s="123"/>
      <c r="AP132" s="123"/>
      <c r="AQ132" s="123"/>
      <c r="AR132" s="123"/>
      <c r="AS132" s="123"/>
      <c r="AT132" s="123"/>
      <c r="AU132" s="123"/>
      <c r="AV132" s="123"/>
      <c r="AW132" s="123"/>
      <c r="AX132" s="123"/>
      <c r="AY132" s="123"/>
      <c r="AZ132" s="123"/>
      <c r="BA132" s="123"/>
      <c r="BB132" s="123"/>
      <c r="BC132" s="123"/>
      <c r="BD132" s="123"/>
      <c r="BE132" s="123"/>
      <c r="BF132" s="123"/>
      <c r="BG132" s="123"/>
      <c r="BH132" s="123"/>
      <c r="BI132" s="123"/>
      <c r="BJ132" s="123"/>
      <c r="BK132" s="123"/>
      <c r="BL132" s="123"/>
      <c r="BM132" s="123"/>
      <c r="BN132" s="123"/>
      <c r="BO132" s="123"/>
      <c r="BP132" s="123"/>
      <c r="BQ132" s="123"/>
      <c r="BR132" s="123"/>
      <c r="BS132" s="123"/>
      <c r="BT132" s="123"/>
      <c r="BU132" s="100">
        <v>0</v>
      </c>
      <c r="BV132" s="1392">
        <v>0</v>
      </c>
      <c r="BW132" s="100">
        <v>0</v>
      </c>
      <c r="BX132" s="100">
        <v>0</v>
      </c>
      <c r="BY132" s="123"/>
      <c r="BZ132" s="123"/>
      <c r="CA132" s="123"/>
      <c r="CB132" s="123"/>
      <c r="CC132" s="123"/>
    </row>
    <row r="133" spans="1:81" s="128" customFormat="1" ht="15" customHeight="1">
      <c r="A133" s="16"/>
      <c r="B133" s="164"/>
      <c r="C133" s="164"/>
      <c r="D133" s="1392" t="s">
        <v>426</v>
      </c>
      <c r="E133" s="1392" t="s">
        <v>366</v>
      </c>
      <c r="F133" s="1392" t="s">
        <v>587</v>
      </c>
      <c r="G133" s="540"/>
      <c r="H133" s="123"/>
      <c r="I133" s="123"/>
      <c r="J133" s="123"/>
      <c r="K133" s="123"/>
      <c r="L133" s="123"/>
      <c r="M133" s="123"/>
      <c r="N133" s="123"/>
      <c r="O133" s="123"/>
      <c r="P133" s="123"/>
      <c r="Q133" s="123"/>
      <c r="R133" s="123"/>
      <c r="S133" s="123"/>
      <c r="T133" s="123"/>
      <c r="U133" s="123"/>
      <c r="V133" s="123"/>
      <c r="W133" s="123"/>
      <c r="X133" s="123"/>
      <c r="Y133" s="123"/>
      <c r="Z133" s="123"/>
      <c r="AA133" s="123"/>
      <c r="AB133" s="123"/>
      <c r="AC133" s="123"/>
      <c r="AD133" s="123"/>
      <c r="AE133" s="123"/>
      <c r="AF133" s="123"/>
      <c r="AG133" s="123"/>
      <c r="AH133" s="123"/>
      <c r="AI133" s="123"/>
      <c r="AJ133" s="123"/>
      <c r="AK133" s="123"/>
      <c r="AL133" s="123"/>
      <c r="AM133" s="123"/>
      <c r="AN133" s="123"/>
      <c r="AO133" s="123"/>
      <c r="AP133" s="123"/>
      <c r="AQ133" s="123"/>
      <c r="AR133" s="123"/>
      <c r="AS133" s="123"/>
      <c r="AT133" s="123"/>
      <c r="AU133" s="123"/>
      <c r="AV133" s="123"/>
      <c r="AW133" s="123"/>
      <c r="AX133" s="123"/>
      <c r="AY133" s="123"/>
      <c r="AZ133" s="123"/>
      <c r="BA133" s="123"/>
      <c r="BB133" s="123"/>
      <c r="BC133" s="123"/>
      <c r="BD133" s="123"/>
      <c r="BE133" s="123"/>
      <c r="BF133" s="123"/>
      <c r="BG133" s="123"/>
      <c r="BH133" s="123"/>
      <c r="BI133" s="123"/>
      <c r="BJ133" s="123"/>
      <c r="BK133" s="123"/>
      <c r="BL133" s="123"/>
      <c r="BM133" s="123"/>
      <c r="BN133" s="123"/>
      <c r="BO133" s="123"/>
      <c r="BP133" s="123"/>
      <c r="BQ133" s="123"/>
      <c r="BR133" s="123"/>
      <c r="BS133" s="123"/>
      <c r="BT133" s="123"/>
      <c r="BU133" s="100">
        <v>0</v>
      </c>
      <c r="BV133" s="1392">
        <v>0</v>
      </c>
      <c r="BW133" s="100">
        <v>0</v>
      </c>
      <c r="BX133" s="100">
        <v>0</v>
      </c>
      <c r="BY133" s="123"/>
      <c r="BZ133" s="123"/>
      <c r="CA133" s="123"/>
      <c r="CB133" s="123"/>
      <c r="CC133" s="123"/>
    </row>
    <row r="134" spans="1:81" s="128" customFormat="1" ht="15" customHeight="1">
      <c r="A134" s="16"/>
      <c r="B134" s="164"/>
      <c r="C134" s="164"/>
      <c r="D134" s="1392" t="s">
        <v>427</v>
      </c>
      <c r="E134" s="1392" t="s">
        <v>366</v>
      </c>
      <c r="F134" s="1392" t="s">
        <v>588</v>
      </c>
      <c r="G134" s="540"/>
      <c r="H134" s="123"/>
      <c r="I134" s="123"/>
      <c r="J134" s="123"/>
      <c r="K134" s="123"/>
      <c r="L134" s="123"/>
      <c r="M134" s="123"/>
      <c r="N134" s="123"/>
      <c r="O134" s="123"/>
      <c r="P134" s="123"/>
      <c r="Q134" s="123"/>
      <c r="R134" s="123"/>
      <c r="S134" s="123"/>
      <c r="T134" s="123"/>
      <c r="U134" s="123"/>
      <c r="V134" s="123"/>
      <c r="W134" s="123"/>
      <c r="X134" s="123"/>
      <c r="Y134" s="123"/>
      <c r="Z134" s="123"/>
      <c r="AA134" s="123"/>
      <c r="AB134" s="123"/>
      <c r="AC134" s="123"/>
      <c r="AD134" s="123"/>
      <c r="AE134" s="123"/>
      <c r="AF134" s="123"/>
      <c r="AG134" s="123"/>
      <c r="AH134" s="123"/>
      <c r="AI134" s="123"/>
      <c r="AJ134" s="123"/>
      <c r="AK134" s="123"/>
      <c r="AL134" s="123"/>
      <c r="AM134" s="123"/>
      <c r="AN134" s="123"/>
      <c r="AO134" s="123"/>
      <c r="AP134" s="123"/>
      <c r="AQ134" s="123"/>
      <c r="AR134" s="123"/>
      <c r="AS134" s="123"/>
      <c r="AT134" s="123"/>
      <c r="AU134" s="123"/>
      <c r="AV134" s="123"/>
      <c r="AW134" s="123"/>
      <c r="AX134" s="123"/>
      <c r="AY134" s="123"/>
      <c r="AZ134" s="123"/>
      <c r="BA134" s="123"/>
      <c r="BB134" s="123"/>
      <c r="BC134" s="123"/>
      <c r="BD134" s="123"/>
      <c r="BE134" s="123"/>
      <c r="BF134" s="123"/>
      <c r="BG134" s="123"/>
      <c r="BH134" s="123"/>
      <c r="BI134" s="123"/>
      <c r="BJ134" s="123"/>
      <c r="BK134" s="123"/>
      <c r="BL134" s="123"/>
      <c r="BM134" s="123"/>
      <c r="BN134" s="123"/>
      <c r="BO134" s="123"/>
      <c r="BP134" s="123"/>
      <c r="BQ134" s="123"/>
      <c r="BR134" s="123"/>
      <c r="BS134" s="123"/>
      <c r="BT134" s="123"/>
      <c r="BU134" s="100">
        <v>0</v>
      </c>
      <c r="BV134" s="1392">
        <v>1</v>
      </c>
      <c r="BW134" s="100">
        <v>0</v>
      </c>
      <c r="BX134" s="100">
        <v>0</v>
      </c>
      <c r="BY134" s="123"/>
      <c r="BZ134" s="123"/>
      <c r="CA134" s="123"/>
      <c r="CB134" s="123"/>
      <c r="CC134" s="123"/>
    </row>
    <row r="135" spans="1:81" s="128" customFormat="1" ht="15" customHeight="1">
      <c r="A135" s="16"/>
      <c r="B135" s="164"/>
      <c r="C135" s="164"/>
      <c r="D135" s="1392" t="s">
        <v>428</v>
      </c>
      <c r="E135" s="1392" t="s">
        <v>366</v>
      </c>
      <c r="F135" s="1392" t="s">
        <v>589</v>
      </c>
      <c r="G135" s="540"/>
      <c r="H135" s="123"/>
      <c r="I135" s="123"/>
      <c r="J135" s="123"/>
      <c r="K135" s="123"/>
      <c r="L135" s="123"/>
      <c r="M135" s="123"/>
      <c r="N135" s="123"/>
      <c r="O135" s="123"/>
      <c r="P135" s="123"/>
      <c r="Q135" s="123"/>
      <c r="R135" s="123"/>
      <c r="S135" s="123"/>
      <c r="T135" s="123"/>
      <c r="U135" s="123"/>
      <c r="V135" s="123"/>
      <c r="W135" s="123"/>
      <c r="X135" s="123"/>
      <c r="Y135" s="123"/>
      <c r="Z135" s="123"/>
      <c r="AA135" s="123"/>
      <c r="AB135" s="123"/>
      <c r="AC135" s="123"/>
      <c r="AD135" s="123"/>
      <c r="AE135" s="123"/>
      <c r="AF135" s="123"/>
      <c r="AG135" s="123"/>
      <c r="AH135" s="123"/>
      <c r="AI135" s="123"/>
      <c r="AJ135" s="123"/>
      <c r="AK135" s="123"/>
      <c r="AL135" s="123"/>
      <c r="AM135" s="123"/>
      <c r="AN135" s="123"/>
      <c r="AO135" s="123"/>
      <c r="AP135" s="123"/>
      <c r="AQ135" s="123"/>
      <c r="AR135" s="123"/>
      <c r="AS135" s="123"/>
      <c r="AT135" s="123"/>
      <c r="AU135" s="123"/>
      <c r="AV135" s="123"/>
      <c r="AW135" s="123"/>
      <c r="AX135" s="123"/>
      <c r="AY135" s="123"/>
      <c r="AZ135" s="123"/>
      <c r="BA135" s="123"/>
      <c r="BB135" s="123"/>
      <c r="BC135" s="123"/>
      <c r="BD135" s="123"/>
      <c r="BE135" s="123"/>
      <c r="BF135" s="123"/>
      <c r="BG135" s="123"/>
      <c r="BH135" s="123"/>
      <c r="BI135" s="123"/>
      <c r="BJ135" s="123"/>
      <c r="BK135" s="123"/>
      <c r="BL135" s="123"/>
      <c r="BM135" s="123"/>
      <c r="BN135" s="123"/>
      <c r="BO135" s="123"/>
      <c r="BP135" s="123"/>
      <c r="BQ135" s="123"/>
      <c r="BR135" s="123"/>
      <c r="BS135" s="123"/>
      <c r="BT135" s="123"/>
      <c r="BU135" s="100">
        <v>1</v>
      </c>
      <c r="BV135" s="1392">
        <v>0</v>
      </c>
      <c r="BW135" s="100">
        <v>0</v>
      </c>
      <c r="BX135" s="100">
        <v>0</v>
      </c>
      <c r="BY135" s="123"/>
      <c r="BZ135" s="123"/>
      <c r="CA135" s="123"/>
      <c r="CB135" s="123"/>
      <c r="CC135" s="123"/>
    </row>
    <row r="136" spans="1:81" s="128" customFormat="1" ht="15" customHeight="1">
      <c r="A136" s="16"/>
      <c r="B136" s="164"/>
      <c r="C136" s="164"/>
      <c r="D136" s="1392"/>
      <c r="E136" s="1392"/>
      <c r="F136" s="1392"/>
      <c r="G136" s="540"/>
      <c r="H136" s="123"/>
      <c r="I136" s="123"/>
      <c r="J136" s="123"/>
      <c r="K136" s="123"/>
      <c r="L136" s="123"/>
      <c r="M136" s="123"/>
      <c r="N136" s="123"/>
      <c r="O136" s="123"/>
      <c r="P136" s="123"/>
      <c r="Q136" s="123"/>
      <c r="R136" s="123"/>
      <c r="S136" s="123"/>
      <c r="T136" s="123"/>
      <c r="U136" s="123"/>
      <c r="V136" s="123"/>
      <c r="W136" s="123"/>
      <c r="X136" s="123"/>
      <c r="Y136" s="123"/>
      <c r="Z136" s="123"/>
      <c r="AA136" s="123"/>
      <c r="AB136" s="123"/>
      <c r="AC136" s="123"/>
      <c r="AD136" s="123"/>
      <c r="AE136" s="123"/>
      <c r="AF136" s="123"/>
      <c r="AG136" s="123"/>
      <c r="AH136" s="123"/>
      <c r="AI136" s="123"/>
      <c r="AJ136" s="123"/>
      <c r="AK136" s="123"/>
      <c r="AL136" s="123"/>
      <c r="AM136" s="123"/>
      <c r="AN136" s="123"/>
      <c r="AO136" s="123"/>
      <c r="AP136" s="123"/>
      <c r="AQ136" s="123"/>
      <c r="AR136" s="123"/>
      <c r="AS136" s="123"/>
      <c r="AT136" s="123"/>
      <c r="AU136" s="123"/>
      <c r="AV136" s="123"/>
      <c r="AW136" s="123"/>
      <c r="AX136" s="123"/>
      <c r="AY136" s="123"/>
      <c r="AZ136" s="123"/>
      <c r="BA136" s="123"/>
      <c r="BB136" s="123"/>
      <c r="BC136" s="123"/>
      <c r="BD136" s="123"/>
      <c r="BE136" s="123"/>
      <c r="BF136" s="123"/>
      <c r="BG136" s="123"/>
      <c r="BH136" s="123"/>
      <c r="BI136" s="123"/>
      <c r="BJ136" s="123"/>
      <c r="BK136" s="123"/>
      <c r="BL136" s="123"/>
      <c r="BM136" s="123"/>
      <c r="BN136" s="123"/>
      <c r="BO136" s="123"/>
      <c r="BP136" s="123"/>
      <c r="BQ136" s="123"/>
      <c r="BR136" s="123"/>
      <c r="BS136" s="123"/>
      <c r="BT136" s="123"/>
      <c r="BU136" s="100"/>
      <c r="BV136" s="1392"/>
      <c r="BW136" s="100"/>
      <c r="BX136" s="712"/>
      <c r="BY136" s="123"/>
      <c r="BZ136" s="123"/>
      <c r="CA136" s="123"/>
      <c r="CB136" s="123"/>
      <c r="CC136" s="123"/>
    </row>
    <row r="137" spans="1:81" s="128" customFormat="1" ht="15" customHeight="1">
      <c r="A137" s="16"/>
      <c r="B137" s="164"/>
      <c r="C137" s="164"/>
      <c r="D137" s="1392" t="s">
        <v>429</v>
      </c>
      <c r="E137" s="1392" t="s">
        <v>430</v>
      </c>
      <c r="F137" s="1392" t="s">
        <v>590</v>
      </c>
      <c r="G137" s="540"/>
      <c r="H137" s="123"/>
      <c r="I137" s="123"/>
      <c r="J137" s="123"/>
      <c r="K137" s="123"/>
      <c r="L137" s="123"/>
      <c r="M137" s="123"/>
      <c r="N137" s="123"/>
      <c r="O137" s="123"/>
      <c r="P137" s="123"/>
      <c r="Q137" s="123"/>
      <c r="R137" s="123"/>
      <c r="S137" s="123"/>
      <c r="T137" s="123"/>
      <c r="U137" s="123"/>
      <c r="V137" s="123"/>
      <c r="W137" s="123"/>
      <c r="X137" s="123"/>
      <c r="Y137" s="123"/>
      <c r="Z137" s="123"/>
      <c r="AA137" s="123"/>
      <c r="AB137" s="123"/>
      <c r="AC137" s="123"/>
      <c r="AD137" s="123"/>
      <c r="AE137" s="123"/>
      <c r="AF137" s="123"/>
      <c r="AG137" s="123"/>
      <c r="AH137" s="123"/>
      <c r="AI137" s="123"/>
      <c r="AJ137" s="123"/>
      <c r="AK137" s="123"/>
      <c r="AL137" s="123"/>
      <c r="AM137" s="123"/>
      <c r="AN137" s="123"/>
      <c r="AO137" s="123"/>
      <c r="AP137" s="123"/>
      <c r="AQ137" s="123"/>
      <c r="AR137" s="123"/>
      <c r="AS137" s="123"/>
      <c r="AT137" s="123"/>
      <c r="AU137" s="123"/>
      <c r="AV137" s="123"/>
      <c r="AW137" s="123"/>
      <c r="AX137" s="123"/>
      <c r="AY137" s="123"/>
      <c r="AZ137" s="123"/>
      <c r="BA137" s="123"/>
      <c r="BB137" s="123"/>
      <c r="BC137" s="123"/>
      <c r="BD137" s="123"/>
      <c r="BE137" s="123"/>
      <c r="BF137" s="123"/>
      <c r="BG137" s="123"/>
      <c r="BH137" s="123"/>
      <c r="BI137" s="123"/>
      <c r="BJ137" s="123"/>
      <c r="BK137" s="123"/>
      <c r="BL137" s="123"/>
      <c r="BM137" s="123"/>
      <c r="BN137" s="123"/>
      <c r="BO137" s="123"/>
      <c r="BP137" s="123"/>
      <c r="BQ137" s="123"/>
      <c r="BR137" s="123"/>
      <c r="BS137" s="123"/>
      <c r="BT137" s="123"/>
      <c r="BU137" s="100">
        <v>0</v>
      </c>
      <c r="BV137" s="1392">
        <v>2.0099999999999998</v>
      </c>
      <c r="BW137" s="100"/>
      <c r="BX137" s="712"/>
      <c r="BY137" s="123"/>
      <c r="BZ137" s="123"/>
      <c r="CA137" s="123"/>
      <c r="CB137" s="123"/>
      <c r="CC137" s="123"/>
    </row>
    <row r="138" spans="1:81" s="128" customFormat="1" ht="15" customHeight="1">
      <c r="A138" s="16"/>
      <c r="B138" s="164"/>
      <c r="C138" s="164"/>
      <c r="D138" s="1392" t="s">
        <v>431</v>
      </c>
      <c r="E138" s="1392" t="s">
        <v>430</v>
      </c>
      <c r="F138" s="1392" t="s">
        <v>591</v>
      </c>
      <c r="G138" s="540"/>
      <c r="H138" s="123"/>
      <c r="I138" s="123"/>
      <c r="J138" s="123"/>
      <c r="K138" s="123"/>
      <c r="L138" s="123"/>
      <c r="M138" s="123"/>
      <c r="N138" s="123"/>
      <c r="O138" s="123"/>
      <c r="P138" s="123"/>
      <c r="Q138" s="123"/>
      <c r="R138" s="123"/>
      <c r="S138" s="123"/>
      <c r="T138" s="123"/>
      <c r="U138" s="123"/>
      <c r="V138" s="123"/>
      <c r="W138" s="123"/>
      <c r="X138" s="123"/>
      <c r="Y138" s="123"/>
      <c r="Z138" s="123"/>
      <c r="AA138" s="123"/>
      <c r="AB138" s="123"/>
      <c r="AC138" s="123"/>
      <c r="AD138" s="123"/>
      <c r="AE138" s="123"/>
      <c r="AF138" s="123"/>
      <c r="AG138" s="123"/>
      <c r="AH138" s="123"/>
      <c r="AI138" s="123"/>
      <c r="AJ138" s="123"/>
      <c r="AK138" s="123"/>
      <c r="AL138" s="123"/>
      <c r="AM138" s="123"/>
      <c r="AN138" s="123"/>
      <c r="AO138" s="123"/>
      <c r="AP138" s="123"/>
      <c r="AQ138" s="123"/>
      <c r="AR138" s="123"/>
      <c r="AS138" s="123"/>
      <c r="AT138" s="123"/>
      <c r="AU138" s="123"/>
      <c r="AV138" s="123"/>
      <c r="AW138" s="123"/>
      <c r="AX138" s="123"/>
      <c r="AY138" s="123"/>
      <c r="AZ138" s="123"/>
      <c r="BA138" s="123"/>
      <c r="BB138" s="123"/>
      <c r="BC138" s="123"/>
      <c r="BD138" s="123"/>
      <c r="BE138" s="123"/>
      <c r="BF138" s="123"/>
      <c r="BG138" s="123"/>
      <c r="BH138" s="123"/>
      <c r="BI138" s="123"/>
      <c r="BJ138" s="123"/>
      <c r="BK138" s="123"/>
      <c r="BL138" s="123"/>
      <c r="BM138" s="123"/>
      <c r="BN138" s="123"/>
      <c r="BO138" s="123"/>
      <c r="BP138" s="123"/>
      <c r="BQ138" s="123"/>
      <c r="BR138" s="123"/>
      <c r="BS138" s="123"/>
      <c r="BT138" s="123"/>
      <c r="BU138" s="100">
        <v>3.4209999999999998</v>
      </c>
      <c r="BV138" s="1392">
        <v>0</v>
      </c>
      <c r="BW138" s="100"/>
      <c r="BX138" s="712"/>
      <c r="BY138" s="123"/>
      <c r="BZ138" s="123"/>
      <c r="CA138" s="123"/>
      <c r="CB138" s="123"/>
      <c r="CC138" s="123"/>
    </row>
    <row r="139" spans="1:81" s="128" customFormat="1" ht="15" customHeight="1">
      <c r="A139" s="16"/>
      <c r="B139" s="164"/>
      <c r="C139" s="164"/>
      <c r="D139" s="1392" t="s">
        <v>1031</v>
      </c>
      <c r="E139" s="1392" t="s">
        <v>432</v>
      </c>
      <c r="F139" s="1392" t="s">
        <v>592</v>
      </c>
      <c r="G139" s="540"/>
      <c r="H139" s="123"/>
      <c r="I139" s="123"/>
      <c r="J139" s="123"/>
      <c r="K139" s="123"/>
      <c r="L139" s="123"/>
      <c r="M139" s="123"/>
      <c r="N139" s="123"/>
      <c r="O139" s="123"/>
      <c r="P139" s="123"/>
      <c r="Q139" s="123"/>
      <c r="R139" s="123"/>
      <c r="S139" s="123"/>
      <c r="T139" s="123"/>
      <c r="U139" s="123"/>
      <c r="V139" s="123"/>
      <c r="W139" s="123"/>
      <c r="X139" s="123"/>
      <c r="Y139" s="123"/>
      <c r="Z139" s="123"/>
      <c r="AA139" s="123"/>
      <c r="AB139" s="123"/>
      <c r="AC139" s="123"/>
      <c r="AD139" s="123"/>
      <c r="AE139" s="123"/>
      <c r="AF139" s="123"/>
      <c r="AG139" s="123"/>
      <c r="AH139" s="123"/>
      <c r="AI139" s="123"/>
      <c r="AJ139" s="123"/>
      <c r="AK139" s="123"/>
      <c r="AL139" s="123"/>
      <c r="AM139" s="123"/>
      <c r="AN139" s="123"/>
      <c r="AO139" s="123"/>
      <c r="AP139" s="123"/>
      <c r="AQ139" s="123"/>
      <c r="AR139" s="123"/>
      <c r="AS139" s="123"/>
      <c r="AT139" s="123"/>
      <c r="AU139" s="123"/>
      <c r="AV139" s="123"/>
      <c r="AW139" s="123"/>
      <c r="AX139" s="123"/>
      <c r="AY139" s="123"/>
      <c r="AZ139" s="123"/>
      <c r="BA139" s="123"/>
      <c r="BB139" s="123"/>
      <c r="BC139" s="123"/>
      <c r="BD139" s="123"/>
      <c r="BE139" s="123"/>
      <c r="BF139" s="123"/>
      <c r="BG139" s="123"/>
      <c r="BH139" s="123"/>
      <c r="BI139" s="123"/>
      <c r="BJ139" s="123"/>
      <c r="BK139" s="123"/>
      <c r="BL139" s="123"/>
      <c r="BM139" s="123"/>
      <c r="BN139" s="123"/>
      <c r="BO139" s="123"/>
      <c r="BP139" s="123"/>
      <c r="BQ139" s="123"/>
      <c r="BR139" s="123"/>
      <c r="BS139" s="123"/>
      <c r="BT139" s="123"/>
      <c r="BU139" s="100"/>
      <c r="BV139" s="1392"/>
      <c r="BW139" s="100"/>
      <c r="BX139" s="712"/>
      <c r="BY139" s="123"/>
      <c r="BZ139" s="123"/>
      <c r="CA139" s="123"/>
      <c r="CB139" s="123"/>
      <c r="CC139" s="123"/>
    </row>
    <row r="140" spans="1:81" s="128" customFormat="1" ht="15" customHeight="1">
      <c r="A140" s="16"/>
      <c r="B140" s="164"/>
      <c r="C140" s="164"/>
      <c r="D140" s="1392"/>
      <c r="E140" s="1392"/>
      <c r="F140" s="1392"/>
      <c r="G140" s="540"/>
      <c r="H140" s="123"/>
      <c r="I140" s="123"/>
      <c r="J140" s="123"/>
      <c r="K140" s="123"/>
      <c r="L140" s="123"/>
      <c r="M140" s="123"/>
      <c r="N140" s="123"/>
      <c r="O140" s="123"/>
      <c r="P140" s="123"/>
      <c r="Q140" s="123"/>
      <c r="R140" s="123"/>
      <c r="S140" s="123"/>
      <c r="T140" s="123"/>
      <c r="U140" s="123"/>
      <c r="V140" s="123"/>
      <c r="W140" s="123"/>
      <c r="X140" s="123"/>
      <c r="Y140" s="123"/>
      <c r="Z140" s="123"/>
      <c r="AA140" s="123"/>
      <c r="AB140" s="123"/>
      <c r="AC140" s="123"/>
      <c r="AD140" s="123"/>
      <c r="AE140" s="123"/>
      <c r="AF140" s="123"/>
      <c r="AG140" s="123"/>
      <c r="AH140" s="123"/>
      <c r="AI140" s="123"/>
      <c r="AJ140" s="123"/>
      <c r="AK140" s="123"/>
      <c r="AL140" s="123"/>
      <c r="AM140" s="123"/>
      <c r="AN140" s="123"/>
      <c r="AO140" s="123"/>
      <c r="AP140" s="123"/>
      <c r="AQ140" s="123"/>
      <c r="AR140" s="123"/>
      <c r="AS140" s="123"/>
      <c r="AT140" s="123"/>
      <c r="AU140" s="123"/>
      <c r="AV140" s="123"/>
      <c r="AW140" s="123"/>
      <c r="AX140" s="123"/>
      <c r="AY140" s="123"/>
      <c r="AZ140" s="123"/>
      <c r="BA140" s="123"/>
      <c r="BB140" s="123"/>
      <c r="BC140" s="123"/>
      <c r="BD140" s="123"/>
      <c r="BE140" s="123"/>
      <c r="BF140" s="123"/>
      <c r="BG140" s="123"/>
      <c r="BH140" s="123"/>
      <c r="BI140" s="123"/>
      <c r="BJ140" s="123"/>
      <c r="BK140" s="123"/>
      <c r="BL140" s="123"/>
      <c r="BM140" s="123"/>
      <c r="BN140" s="123"/>
      <c r="BO140" s="123"/>
      <c r="BP140" s="123"/>
      <c r="BQ140" s="123"/>
      <c r="BR140" s="123"/>
      <c r="BS140" s="123"/>
      <c r="BT140" s="123"/>
      <c r="BU140" s="100"/>
      <c r="BV140" s="1392"/>
      <c r="BW140" s="100"/>
      <c r="BX140" s="712"/>
      <c r="BY140" s="123"/>
      <c r="BZ140" s="123"/>
      <c r="CA140" s="123"/>
      <c r="CB140" s="123"/>
      <c r="CC140" s="123"/>
    </row>
    <row r="141" spans="1:81" s="128" customFormat="1" ht="15" customHeight="1">
      <c r="A141" s="16"/>
      <c r="B141" s="164"/>
      <c r="C141" s="164"/>
      <c r="D141" s="1392"/>
      <c r="E141" s="1392"/>
      <c r="F141" s="1392"/>
      <c r="G141" s="540"/>
      <c r="H141" s="123"/>
      <c r="I141" s="123"/>
      <c r="J141" s="123"/>
      <c r="K141" s="123"/>
      <c r="L141" s="123"/>
      <c r="M141" s="123"/>
      <c r="N141" s="123"/>
      <c r="O141" s="123"/>
      <c r="P141" s="123"/>
      <c r="Q141" s="123"/>
      <c r="R141" s="123"/>
      <c r="S141" s="123"/>
      <c r="T141" s="123"/>
      <c r="U141" s="123"/>
      <c r="V141" s="123"/>
      <c r="W141" s="123"/>
      <c r="X141" s="123"/>
      <c r="Y141" s="123"/>
      <c r="Z141" s="123"/>
      <c r="AA141" s="123"/>
      <c r="AB141" s="123"/>
      <c r="AC141" s="123"/>
      <c r="AD141" s="123"/>
      <c r="AE141" s="123"/>
      <c r="AF141" s="123"/>
      <c r="AG141" s="123"/>
      <c r="AH141" s="123"/>
      <c r="AI141" s="123"/>
      <c r="AJ141" s="123"/>
      <c r="AK141" s="123"/>
      <c r="AL141" s="123"/>
      <c r="AM141" s="123"/>
      <c r="AN141" s="123"/>
      <c r="AO141" s="123"/>
      <c r="AP141" s="123"/>
      <c r="AQ141" s="123"/>
      <c r="AR141" s="123"/>
      <c r="AS141" s="123"/>
      <c r="AT141" s="123"/>
      <c r="AU141" s="123"/>
      <c r="AV141" s="123"/>
      <c r="AW141" s="123"/>
      <c r="AX141" s="123"/>
      <c r="AY141" s="123"/>
      <c r="AZ141" s="123"/>
      <c r="BA141" s="123"/>
      <c r="BB141" s="123"/>
      <c r="BC141" s="123"/>
      <c r="BD141" s="123"/>
      <c r="BE141" s="123"/>
      <c r="BF141" s="123"/>
      <c r="BG141" s="123"/>
      <c r="BH141" s="123"/>
      <c r="BI141" s="123"/>
      <c r="BJ141" s="123"/>
      <c r="BK141" s="123"/>
      <c r="BL141" s="123"/>
      <c r="BM141" s="123"/>
      <c r="BN141" s="123"/>
      <c r="BO141" s="123"/>
      <c r="BP141" s="123"/>
      <c r="BQ141" s="123"/>
      <c r="BR141" s="123"/>
      <c r="BS141" s="123"/>
      <c r="BT141" s="123"/>
      <c r="BU141" s="100"/>
      <c r="BV141" s="1392"/>
      <c r="BW141" s="100"/>
      <c r="BX141" s="712"/>
      <c r="BY141" s="123"/>
      <c r="BZ141" s="123"/>
      <c r="CA141" s="123"/>
      <c r="CB141" s="123"/>
      <c r="CC141" s="123"/>
    </row>
    <row r="142" spans="1:81" s="128" customFormat="1" ht="15" customHeight="1">
      <c r="A142" s="16"/>
      <c r="B142" s="164"/>
      <c r="C142" s="164"/>
      <c r="D142" s="1392"/>
      <c r="E142" s="1392"/>
      <c r="F142" s="1392"/>
      <c r="G142" s="540"/>
      <c r="H142" s="123"/>
      <c r="I142" s="123"/>
      <c r="J142" s="123"/>
      <c r="K142" s="123"/>
      <c r="L142" s="123"/>
      <c r="M142" s="123"/>
      <c r="N142" s="123"/>
      <c r="O142" s="123"/>
      <c r="P142" s="123"/>
      <c r="Q142" s="123"/>
      <c r="R142" s="123"/>
      <c r="S142" s="123"/>
      <c r="T142" s="123"/>
      <c r="U142" s="123"/>
      <c r="V142" s="123"/>
      <c r="W142" s="123"/>
      <c r="X142" s="123"/>
      <c r="Y142" s="123"/>
      <c r="Z142" s="123"/>
      <c r="AA142" s="123"/>
      <c r="AB142" s="123"/>
      <c r="AC142" s="123"/>
      <c r="AD142" s="123"/>
      <c r="AE142" s="123"/>
      <c r="AF142" s="123"/>
      <c r="AG142" s="123"/>
      <c r="AH142" s="123"/>
      <c r="AI142" s="123"/>
      <c r="AJ142" s="123"/>
      <c r="AK142" s="123"/>
      <c r="AL142" s="123"/>
      <c r="AM142" s="123"/>
      <c r="AN142" s="123"/>
      <c r="AO142" s="123"/>
      <c r="AP142" s="123"/>
      <c r="AQ142" s="123"/>
      <c r="AR142" s="123"/>
      <c r="AS142" s="123"/>
      <c r="AT142" s="123"/>
      <c r="AU142" s="123"/>
      <c r="AV142" s="123"/>
      <c r="AW142" s="123"/>
      <c r="AX142" s="123"/>
      <c r="AY142" s="123"/>
      <c r="AZ142" s="123"/>
      <c r="BA142" s="123"/>
      <c r="BB142" s="123"/>
      <c r="BC142" s="123"/>
      <c r="BD142" s="123"/>
      <c r="BE142" s="123"/>
      <c r="BF142" s="123"/>
      <c r="BG142" s="123"/>
      <c r="BH142" s="123"/>
      <c r="BI142" s="123"/>
      <c r="BJ142" s="123"/>
      <c r="BK142" s="123"/>
      <c r="BL142" s="123"/>
      <c r="BM142" s="123"/>
      <c r="BN142" s="123"/>
      <c r="BO142" s="123"/>
      <c r="BP142" s="123"/>
      <c r="BQ142" s="123"/>
      <c r="BR142" s="123"/>
      <c r="BS142" s="123"/>
      <c r="BT142" s="123"/>
      <c r="BU142" s="100"/>
      <c r="BV142" s="1392"/>
      <c r="BW142" s="100"/>
      <c r="BX142" s="712"/>
      <c r="BY142" s="123"/>
      <c r="BZ142" s="123"/>
      <c r="CA142" s="123"/>
      <c r="CB142" s="123"/>
      <c r="CC142" s="123"/>
    </row>
    <row r="143" spans="1:81" s="128" customFormat="1" ht="15" customHeight="1">
      <c r="A143" s="16"/>
      <c r="B143" s="164"/>
      <c r="C143" s="164"/>
      <c r="D143" s="1392"/>
      <c r="E143" s="1392"/>
      <c r="F143" s="1392"/>
      <c r="G143" s="540"/>
      <c r="H143" s="123"/>
      <c r="I143" s="123"/>
      <c r="J143" s="123"/>
      <c r="K143" s="123"/>
      <c r="L143" s="123"/>
      <c r="M143" s="123"/>
      <c r="N143" s="123"/>
      <c r="O143" s="123"/>
      <c r="P143" s="123"/>
      <c r="Q143" s="123"/>
      <c r="R143" s="123"/>
      <c r="S143" s="123"/>
      <c r="T143" s="123"/>
      <c r="U143" s="123"/>
      <c r="V143" s="123"/>
      <c r="W143" s="123"/>
      <c r="X143" s="123"/>
      <c r="Y143" s="123"/>
      <c r="Z143" s="123"/>
      <c r="AA143" s="123"/>
      <c r="AB143" s="123"/>
      <c r="AC143" s="123"/>
      <c r="AD143" s="123"/>
      <c r="AE143" s="123"/>
      <c r="AF143" s="123"/>
      <c r="AG143" s="123"/>
      <c r="AH143" s="123"/>
      <c r="AI143" s="123"/>
      <c r="AJ143" s="123"/>
      <c r="AK143" s="123"/>
      <c r="AL143" s="123"/>
      <c r="AM143" s="123"/>
      <c r="AN143" s="123"/>
      <c r="AO143" s="123"/>
      <c r="AP143" s="123"/>
      <c r="AQ143" s="123"/>
      <c r="AR143" s="123"/>
      <c r="AS143" s="123"/>
      <c r="AT143" s="123"/>
      <c r="AU143" s="123"/>
      <c r="AV143" s="123"/>
      <c r="AW143" s="123"/>
      <c r="AX143" s="123"/>
      <c r="AY143" s="123"/>
      <c r="AZ143" s="123"/>
      <c r="BA143" s="123"/>
      <c r="BB143" s="123"/>
      <c r="BC143" s="123"/>
      <c r="BD143" s="123"/>
      <c r="BE143" s="123"/>
      <c r="BF143" s="123"/>
      <c r="BG143" s="123"/>
      <c r="BH143" s="123"/>
      <c r="BI143" s="123"/>
      <c r="BJ143" s="123"/>
      <c r="BK143" s="123"/>
      <c r="BL143" s="123"/>
      <c r="BM143" s="123"/>
      <c r="BN143" s="123"/>
      <c r="BO143" s="123"/>
      <c r="BP143" s="123"/>
      <c r="BQ143" s="123"/>
      <c r="BR143" s="123"/>
      <c r="BS143" s="123"/>
      <c r="BT143" s="123"/>
      <c r="BU143" s="100"/>
      <c r="BV143" s="1392"/>
      <c r="BW143" s="100"/>
      <c r="BX143" s="712"/>
      <c r="BY143" s="123"/>
      <c r="BZ143" s="123"/>
      <c r="CA143" s="123"/>
      <c r="CB143" s="123"/>
      <c r="CC143" s="123"/>
    </row>
    <row r="144" spans="1:81" s="128" customFormat="1" ht="15" customHeight="1">
      <c r="A144" s="16"/>
      <c r="B144" s="164"/>
      <c r="C144" s="164"/>
      <c r="D144" s="1392"/>
      <c r="E144" s="1392"/>
      <c r="F144" s="1392"/>
      <c r="G144" s="540"/>
      <c r="H144" s="123"/>
      <c r="I144" s="123"/>
      <c r="J144" s="123"/>
      <c r="K144" s="123"/>
      <c r="L144" s="123"/>
      <c r="M144" s="123"/>
      <c r="N144" s="123"/>
      <c r="O144" s="123"/>
      <c r="P144" s="123"/>
      <c r="Q144" s="123"/>
      <c r="R144" s="123"/>
      <c r="S144" s="123"/>
      <c r="T144" s="123"/>
      <c r="U144" s="123"/>
      <c r="V144" s="123"/>
      <c r="W144" s="123"/>
      <c r="X144" s="123"/>
      <c r="Y144" s="123"/>
      <c r="Z144" s="123"/>
      <c r="AA144" s="123"/>
      <c r="AB144" s="123"/>
      <c r="AC144" s="123"/>
      <c r="AD144" s="123"/>
      <c r="AE144" s="123"/>
      <c r="AF144" s="123"/>
      <c r="AG144" s="123"/>
      <c r="AH144" s="123"/>
      <c r="AI144" s="123"/>
      <c r="AJ144" s="123"/>
      <c r="AK144" s="123"/>
      <c r="AL144" s="123"/>
      <c r="AM144" s="123"/>
      <c r="AN144" s="123"/>
      <c r="AO144" s="123"/>
      <c r="AP144" s="123"/>
      <c r="AQ144" s="123"/>
      <c r="AR144" s="123"/>
      <c r="AS144" s="123"/>
      <c r="AT144" s="123"/>
      <c r="AU144" s="123"/>
      <c r="AV144" s="123"/>
      <c r="AW144" s="123"/>
      <c r="AX144" s="123"/>
      <c r="AY144" s="123"/>
      <c r="AZ144" s="123"/>
      <c r="BA144" s="123"/>
      <c r="BB144" s="123"/>
      <c r="BC144" s="123"/>
      <c r="BD144" s="123"/>
      <c r="BE144" s="123"/>
      <c r="BF144" s="123"/>
      <c r="BG144" s="123"/>
      <c r="BH144" s="123"/>
      <c r="BI144" s="123"/>
      <c r="BJ144" s="123"/>
      <c r="BK144" s="123"/>
      <c r="BL144" s="123"/>
      <c r="BM144" s="123"/>
      <c r="BN144" s="123"/>
      <c r="BO144" s="123"/>
      <c r="BP144" s="123"/>
      <c r="BQ144" s="123"/>
      <c r="BR144" s="123"/>
      <c r="BS144" s="123"/>
      <c r="BT144" s="123"/>
      <c r="BU144" s="100"/>
      <c r="BV144" s="1392"/>
      <c r="BW144" s="100"/>
      <c r="BX144" s="712"/>
      <c r="BY144" s="123"/>
      <c r="BZ144" s="123"/>
      <c r="CA144" s="123"/>
      <c r="CB144" s="123"/>
      <c r="CC144" s="123"/>
    </row>
    <row r="145" spans="1:81" s="128" customFormat="1" ht="15" customHeight="1">
      <c r="A145" s="16"/>
      <c r="B145" s="164"/>
      <c r="C145" s="1392" t="s">
        <v>433</v>
      </c>
      <c r="D145" s="1392"/>
      <c r="E145" s="1392"/>
      <c r="F145" s="1392"/>
      <c r="G145" s="540"/>
      <c r="H145" s="123"/>
      <c r="I145" s="123"/>
      <c r="J145" s="123"/>
      <c r="K145" s="123"/>
      <c r="L145" s="123"/>
      <c r="M145" s="123"/>
      <c r="N145" s="123"/>
      <c r="O145" s="123"/>
      <c r="P145" s="123"/>
      <c r="Q145" s="123"/>
      <c r="R145" s="123"/>
      <c r="S145" s="123"/>
      <c r="T145" s="123"/>
      <c r="U145" s="123"/>
      <c r="V145" s="123"/>
      <c r="W145" s="123"/>
      <c r="X145" s="123"/>
      <c r="Y145" s="123"/>
      <c r="Z145" s="123"/>
      <c r="AA145" s="123"/>
      <c r="AB145" s="123"/>
      <c r="AC145" s="123"/>
      <c r="AD145" s="123"/>
      <c r="AE145" s="123"/>
      <c r="AF145" s="123"/>
      <c r="AG145" s="123"/>
      <c r="AH145" s="123"/>
      <c r="AI145" s="123"/>
      <c r="AJ145" s="123"/>
      <c r="AK145" s="123"/>
      <c r="AL145" s="123"/>
      <c r="AM145" s="123"/>
      <c r="AN145" s="123"/>
      <c r="AO145" s="123"/>
      <c r="AP145" s="123"/>
      <c r="AQ145" s="123"/>
      <c r="AR145" s="123"/>
      <c r="AS145" s="123"/>
      <c r="AT145" s="123"/>
      <c r="AU145" s="123"/>
      <c r="AV145" s="123"/>
      <c r="AW145" s="123"/>
      <c r="AX145" s="123"/>
      <c r="AY145" s="123"/>
      <c r="AZ145" s="123"/>
      <c r="BA145" s="123"/>
      <c r="BB145" s="123"/>
      <c r="BC145" s="123"/>
      <c r="BD145" s="123"/>
      <c r="BE145" s="123"/>
      <c r="BF145" s="123"/>
      <c r="BG145" s="123"/>
      <c r="BH145" s="123"/>
      <c r="BI145" s="123"/>
      <c r="BJ145" s="123"/>
      <c r="BK145" s="123"/>
      <c r="BL145" s="123"/>
      <c r="BM145" s="123"/>
      <c r="BN145" s="123"/>
      <c r="BO145" s="123"/>
      <c r="BP145" s="123"/>
      <c r="BQ145" s="123"/>
      <c r="BR145" s="123"/>
      <c r="BS145" s="123"/>
      <c r="BT145" s="123"/>
      <c r="BU145" s="100"/>
      <c r="BV145" s="1392"/>
      <c r="BW145" s="100"/>
      <c r="BX145" s="712"/>
      <c r="BY145" s="123"/>
      <c r="BZ145" s="123"/>
      <c r="CA145" s="123"/>
      <c r="CB145" s="123"/>
      <c r="CC145" s="123"/>
    </row>
    <row r="146" spans="1:81" s="128" customFormat="1" ht="15" customHeight="1">
      <c r="A146" s="16"/>
      <c r="B146" s="164"/>
      <c r="C146" s="1392"/>
      <c r="D146" s="1392" t="s">
        <v>339</v>
      </c>
      <c r="E146" s="1164" t="s">
        <v>66</v>
      </c>
      <c r="F146" s="1164"/>
      <c r="G146" s="540"/>
      <c r="H146" s="123"/>
      <c r="I146" s="123"/>
      <c r="J146" s="123"/>
      <c r="K146" s="123"/>
      <c r="L146" s="123"/>
      <c r="M146" s="123"/>
      <c r="N146" s="123"/>
      <c r="O146" s="123"/>
      <c r="P146" s="123"/>
      <c r="Q146" s="123"/>
      <c r="R146" s="123"/>
      <c r="S146" s="123"/>
      <c r="T146" s="123"/>
      <c r="U146" s="123"/>
      <c r="V146" s="123"/>
      <c r="W146" s="123"/>
      <c r="X146" s="123"/>
      <c r="Y146" s="123"/>
      <c r="Z146" s="123"/>
      <c r="AA146" s="123"/>
      <c r="AB146" s="123"/>
      <c r="AC146" s="123"/>
      <c r="AD146" s="123"/>
      <c r="AE146" s="123"/>
      <c r="AF146" s="123"/>
      <c r="AG146" s="123"/>
      <c r="AH146" s="123"/>
      <c r="AI146" s="123"/>
      <c r="AJ146" s="123"/>
      <c r="AK146" s="123"/>
      <c r="AL146" s="123"/>
      <c r="AM146" s="123"/>
      <c r="AN146" s="123"/>
      <c r="AO146" s="123"/>
      <c r="AP146" s="123"/>
      <c r="AQ146" s="123"/>
      <c r="AR146" s="123"/>
      <c r="AS146" s="123"/>
      <c r="AT146" s="123"/>
      <c r="AU146" s="123"/>
      <c r="AV146" s="123"/>
      <c r="AW146" s="123"/>
      <c r="AX146" s="123"/>
      <c r="AY146" s="123"/>
      <c r="AZ146" s="123"/>
      <c r="BA146" s="123"/>
      <c r="BB146" s="123"/>
      <c r="BC146" s="123"/>
      <c r="BD146" s="123"/>
      <c r="BE146" s="123"/>
      <c r="BF146" s="123"/>
      <c r="BG146" s="123"/>
      <c r="BH146" s="123"/>
      <c r="BI146" s="123"/>
      <c r="BJ146" s="123"/>
      <c r="BK146" s="123"/>
      <c r="BL146" s="123"/>
      <c r="BM146" s="123"/>
      <c r="BN146" s="123"/>
      <c r="BO146" s="123"/>
      <c r="BP146" s="123"/>
      <c r="BQ146" s="123"/>
      <c r="BR146" s="123"/>
      <c r="BS146" s="123"/>
      <c r="BT146" s="123"/>
      <c r="BU146" s="100"/>
      <c r="BV146" s="1392"/>
      <c r="BW146" s="100"/>
      <c r="BX146" s="712"/>
      <c r="BY146" s="123"/>
      <c r="BZ146" s="123"/>
      <c r="CA146" s="123"/>
      <c r="CB146" s="123"/>
      <c r="CC146" s="123"/>
    </row>
    <row r="147" spans="1:81" s="128" customFormat="1" ht="15" customHeight="1">
      <c r="A147" s="16"/>
      <c r="B147" s="164"/>
      <c r="C147" s="1392"/>
      <c r="D147" s="1392" t="s">
        <v>340</v>
      </c>
      <c r="E147" s="1164" t="s">
        <v>66</v>
      </c>
      <c r="F147" s="1164"/>
      <c r="G147" s="540"/>
      <c r="H147" s="123"/>
      <c r="I147" s="123"/>
      <c r="J147" s="123"/>
      <c r="K147" s="123"/>
      <c r="L147" s="123"/>
      <c r="M147" s="123"/>
      <c r="N147" s="123"/>
      <c r="O147" s="123"/>
      <c r="P147" s="123"/>
      <c r="Q147" s="123"/>
      <c r="R147" s="123"/>
      <c r="S147" s="123"/>
      <c r="T147" s="123"/>
      <c r="U147" s="123"/>
      <c r="V147" s="123"/>
      <c r="W147" s="123"/>
      <c r="X147" s="123"/>
      <c r="Y147" s="123"/>
      <c r="Z147" s="123"/>
      <c r="AA147" s="123"/>
      <c r="AB147" s="123"/>
      <c r="AC147" s="123"/>
      <c r="AD147" s="123"/>
      <c r="AE147" s="123"/>
      <c r="AF147" s="123"/>
      <c r="AG147" s="123"/>
      <c r="AH147" s="123"/>
      <c r="AI147" s="123"/>
      <c r="AJ147" s="123"/>
      <c r="AK147" s="123"/>
      <c r="AL147" s="123"/>
      <c r="AM147" s="123"/>
      <c r="AN147" s="123"/>
      <c r="AO147" s="123"/>
      <c r="AP147" s="123"/>
      <c r="AQ147" s="123"/>
      <c r="AR147" s="123"/>
      <c r="AS147" s="123"/>
      <c r="AT147" s="123"/>
      <c r="AU147" s="123"/>
      <c r="AV147" s="123"/>
      <c r="AW147" s="123"/>
      <c r="AX147" s="123"/>
      <c r="AY147" s="123"/>
      <c r="AZ147" s="123"/>
      <c r="BA147" s="123"/>
      <c r="BB147" s="123"/>
      <c r="BC147" s="123"/>
      <c r="BD147" s="123"/>
      <c r="BE147" s="123"/>
      <c r="BF147" s="123"/>
      <c r="BG147" s="123"/>
      <c r="BH147" s="123"/>
      <c r="BI147" s="123"/>
      <c r="BJ147" s="123"/>
      <c r="BK147" s="123"/>
      <c r="BL147" s="123"/>
      <c r="BM147" s="123"/>
      <c r="BN147" s="123"/>
      <c r="BO147" s="123"/>
      <c r="BP147" s="123"/>
      <c r="BQ147" s="123"/>
      <c r="BR147" s="123"/>
      <c r="BS147" s="123"/>
      <c r="BT147" s="123"/>
      <c r="BU147" s="100"/>
      <c r="BV147" s="1392"/>
      <c r="BW147" s="100"/>
      <c r="BX147" s="712"/>
      <c r="BY147" s="123"/>
      <c r="BZ147" s="123"/>
      <c r="CA147" s="123"/>
      <c r="CB147" s="123"/>
      <c r="CC147" s="123"/>
    </row>
    <row r="148" spans="1:81" s="128" customFormat="1" ht="15" customHeight="1">
      <c r="A148" s="16"/>
      <c r="B148" s="164"/>
      <c r="C148" s="1392"/>
      <c r="D148" s="1392" t="s">
        <v>341</v>
      </c>
      <c r="E148" s="1164" t="s">
        <v>66</v>
      </c>
      <c r="F148" s="1164"/>
      <c r="G148" s="540"/>
      <c r="H148" s="123"/>
      <c r="I148" s="123"/>
      <c r="J148" s="123"/>
      <c r="K148" s="123"/>
      <c r="L148" s="123"/>
      <c r="M148" s="123"/>
      <c r="N148" s="123"/>
      <c r="O148" s="123"/>
      <c r="P148" s="123"/>
      <c r="Q148" s="123"/>
      <c r="R148" s="123"/>
      <c r="S148" s="123"/>
      <c r="T148" s="123"/>
      <c r="U148" s="123"/>
      <c r="V148" s="123"/>
      <c r="W148" s="123"/>
      <c r="X148" s="123"/>
      <c r="Y148" s="123"/>
      <c r="Z148" s="123"/>
      <c r="AA148" s="123"/>
      <c r="AB148" s="123"/>
      <c r="AC148" s="123"/>
      <c r="AD148" s="123"/>
      <c r="AE148" s="123"/>
      <c r="AF148" s="123"/>
      <c r="AG148" s="123"/>
      <c r="AH148" s="123"/>
      <c r="AI148" s="123"/>
      <c r="AJ148" s="123"/>
      <c r="AK148" s="123"/>
      <c r="AL148" s="123"/>
      <c r="AM148" s="123"/>
      <c r="AN148" s="123"/>
      <c r="AO148" s="123"/>
      <c r="AP148" s="123"/>
      <c r="AQ148" s="123"/>
      <c r="AR148" s="123"/>
      <c r="AS148" s="123"/>
      <c r="AT148" s="123"/>
      <c r="AU148" s="123"/>
      <c r="AV148" s="123"/>
      <c r="AW148" s="123"/>
      <c r="AX148" s="123"/>
      <c r="AY148" s="123"/>
      <c r="AZ148" s="123"/>
      <c r="BA148" s="123"/>
      <c r="BB148" s="123"/>
      <c r="BC148" s="123"/>
      <c r="BD148" s="123"/>
      <c r="BE148" s="123"/>
      <c r="BF148" s="123"/>
      <c r="BG148" s="123"/>
      <c r="BH148" s="123"/>
      <c r="BI148" s="123"/>
      <c r="BJ148" s="123"/>
      <c r="BK148" s="123"/>
      <c r="BL148" s="123"/>
      <c r="BM148" s="123"/>
      <c r="BN148" s="123"/>
      <c r="BO148" s="123"/>
      <c r="BP148" s="123"/>
      <c r="BQ148" s="123"/>
      <c r="BR148" s="123"/>
      <c r="BS148" s="123"/>
      <c r="BT148" s="123"/>
      <c r="BU148" s="100"/>
      <c r="BV148" s="1392"/>
      <c r="BW148" s="100"/>
      <c r="BX148" s="712"/>
      <c r="BY148" s="123"/>
      <c r="BZ148" s="123"/>
      <c r="CA148" s="123"/>
      <c r="CB148" s="123"/>
      <c r="CC148" s="123"/>
    </row>
    <row r="149" spans="1:81" s="128" customFormat="1" ht="15" customHeight="1">
      <c r="A149" s="16"/>
      <c r="B149" s="164"/>
      <c r="C149" s="1392"/>
      <c r="D149" s="1392" t="s">
        <v>342</v>
      </c>
      <c r="E149" s="1164" t="s">
        <v>66</v>
      </c>
      <c r="F149" s="1164"/>
      <c r="G149" s="540"/>
      <c r="H149" s="123"/>
      <c r="I149" s="123"/>
      <c r="J149" s="123"/>
      <c r="K149" s="123"/>
      <c r="L149" s="123"/>
      <c r="M149" s="123"/>
      <c r="N149" s="123"/>
      <c r="O149" s="123"/>
      <c r="P149" s="123"/>
      <c r="Q149" s="123"/>
      <c r="R149" s="123"/>
      <c r="S149" s="123"/>
      <c r="T149" s="123"/>
      <c r="U149" s="123"/>
      <c r="V149" s="123"/>
      <c r="W149" s="123"/>
      <c r="X149" s="123"/>
      <c r="Y149" s="123"/>
      <c r="Z149" s="123"/>
      <c r="AA149" s="123"/>
      <c r="AB149" s="123"/>
      <c r="AC149" s="123"/>
      <c r="AD149" s="123"/>
      <c r="AE149" s="123"/>
      <c r="AF149" s="123"/>
      <c r="AG149" s="123"/>
      <c r="AH149" s="123"/>
      <c r="AI149" s="123"/>
      <c r="AJ149" s="123"/>
      <c r="AK149" s="123"/>
      <c r="AL149" s="123"/>
      <c r="AM149" s="123"/>
      <c r="AN149" s="123"/>
      <c r="AO149" s="123"/>
      <c r="AP149" s="123"/>
      <c r="AQ149" s="123"/>
      <c r="AR149" s="123"/>
      <c r="AS149" s="123"/>
      <c r="AT149" s="123"/>
      <c r="AU149" s="123"/>
      <c r="AV149" s="123"/>
      <c r="AW149" s="123"/>
      <c r="AX149" s="123"/>
      <c r="AY149" s="123"/>
      <c r="AZ149" s="123"/>
      <c r="BA149" s="123"/>
      <c r="BB149" s="123"/>
      <c r="BC149" s="123"/>
      <c r="BD149" s="123"/>
      <c r="BE149" s="123"/>
      <c r="BF149" s="123"/>
      <c r="BG149" s="123"/>
      <c r="BH149" s="123"/>
      <c r="BI149" s="123"/>
      <c r="BJ149" s="123"/>
      <c r="BK149" s="123"/>
      <c r="BL149" s="123"/>
      <c r="BM149" s="123"/>
      <c r="BN149" s="123"/>
      <c r="BO149" s="123"/>
      <c r="BP149" s="123"/>
      <c r="BQ149" s="123"/>
      <c r="BR149" s="123"/>
      <c r="BS149" s="123"/>
      <c r="BT149" s="123"/>
      <c r="BU149" s="100"/>
      <c r="BV149" s="1392"/>
      <c r="BW149" s="100"/>
      <c r="BX149" s="712"/>
      <c r="BY149" s="123"/>
      <c r="BZ149" s="123"/>
      <c r="CA149" s="123"/>
      <c r="CB149" s="123"/>
      <c r="CC149" s="123"/>
    </row>
    <row r="150" spans="1:81" s="128" customFormat="1" ht="15" customHeight="1">
      <c r="A150" s="16"/>
      <c r="B150" s="164"/>
      <c r="C150" s="1392"/>
      <c r="D150" s="1392" t="s">
        <v>343</v>
      </c>
      <c r="E150" s="1164" t="s">
        <v>66</v>
      </c>
      <c r="F150" s="1164"/>
      <c r="G150" s="540"/>
      <c r="H150" s="123"/>
      <c r="I150" s="123"/>
      <c r="J150" s="123"/>
      <c r="K150" s="123"/>
      <c r="L150" s="123"/>
      <c r="M150" s="123"/>
      <c r="N150" s="123"/>
      <c r="O150" s="123"/>
      <c r="P150" s="123"/>
      <c r="Q150" s="123"/>
      <c r="R150" s="123"/>
      <c r="S150" s="123"/>
      <c r="T150" s="123"/>
      <c r="U150" s="123"/>
      <c r="V150" s="123"/>
      <c r="W150" s="123"/>
      <c r="X150" s="123"/>
      <c r="Y150" s="123"/>
      <c r="Z150" s="123"/>
      <c r="AA150" s="123"/>
      <c r="AB150" s="123"/>
      <c r="AC150" s="123"/>
      <c r="AD150" s="123"/>
      <c r="AE150" s="123"/>
      <c r="AF150" s="123"/>
      <c r="AG150" s="123"/>
      <c r="AH150" s="123"/>
      <c r="AI150" s="123"/>
      <c r="AJ150" s="123"/>
      <c r="AK150" s="123"/>
      <c r="AL150" s="123"/>
      <c r="AM150" s="123"/>
      <c r="AN150" s="123"/>
      <c r="AO150" s="123"/>
      <c r="AP150" s="123"/>
      <c r="AQ150" s="123"/>
      <c r="AR150" s="123"/>
      <c r="AS150" s="123"/>
      <c r="AT150" s="123"/>
      <c r="AU150" s="123"/>
      <c r="AV150" s="123"/>
      <c r="AW150" s="123"/>
      <c r="AX150" s="123"/>
      <c r="AY150" s="123"/>
      <c r="AZ150" s="123"/>
      <c r="BA150" s="123"/>
      <c r="BB150" s="123"/>
      <c r="BC150" s="123"/>
      <c r="BD150" s="123"/>
      <c r="BE150" s="123"/>
      <c r="BF150" s="123"/>
      <c r="BG150" s="123"/>
      <c r="BH150" s="123"/>
      <c r="BI150" s="123"/>
      <c r="BJ150" s="123"/>
      <c r="BK150" s="123"/>
      <c r="BL150" s="123"/>
      <c r="BM150" s="123"/>
      <c r="BN150" s="123"/>
      <c r="BO150" s="123"/>
      <c r="BP150" s="123"/>
      <c r="BQ150" s="123"/>
      <c r="BR150" s="123"/>
      <c r="BS150" s="123"/>
      <c r="BT150" s="123"/>
      <c r="BU150" s="100"/>
      <c r="BV150" s="1392"/>
      <c r="BW150" s="100"/>
      <c r="BX150" s="712"/>
      <c r="BY150" s="123"/>
      <c r="BZ150" s="123"/>
      <c r="CA150" s="123"/>
      <c r="CB150" s="123"/>
      <c r="CC150" s="123"/>
    </row>
    <row r="151" spans="1:81" s="128" customFormat="1" ht="15" customHeight="1">
      <c r="A151" s="16"/>
      <c r="B151" s="164"/>
      <c r="C151" s="1392"/>
      <c r="D151" s="1392" t="s">
        <v>344</v>
      </c>
      <c r="E151" s="1164" t="s">
        <v>66</v>
      </c>
      <c r="F151" s="1164"/>
      <c r="G151" s="540"/>
      <c r="H151" s="123"/>
      <c r="I151" s="123"/>
      <c r="J151" s="123"/>
      <c r="K151" s="123"/>
      <c r="L151" s="123"/>
      <c r="M151" s="123"/>
      <c r="N151" s="123"/>
      <c r="O151" s="123"/>
      <c r="P151" s="123"/>
      <c r="Q151" s="123"/>
      <c r="R151" s="123"/>
      <c r="S151" s="123"/>
      <c r="T151" s="123"/>
      <c r="U151" s="123"/>
      <c r="V151" s="123"/>
      <c r="W151" s="123"/>
      <c r="X151" s="123"/>
      <c r="Y151" s="123"/>
      <c r="Z151" s="123"/>
      <c r="AA151" s="123"/>
      <c r="AB151" s="123"/>
      <c r="AC151" s="123"/>
      <c r="AD151" s="123"/>
      <c r="AE151" s="123"/>
      <c r="AF151" s="123"/>
      <c r="AG151" s="123"/>
      <c r="AH151" s="123"/>
      <c r="AI151" s="123"/>
      <c r="AJ151" s="123"/>
      <c r="AK151" s="123"/>
      <c r="AL151" s="123"/>
      <c r="AM151" s="123"/>
      <c r="AN151" s="123"/>
      <c r="AO151" s="123"/>
      <c r="AP151" s="123"/>
      <c r="AQ151" s="123"/>
      <c r="AR151" s="123"/>
      <c r="AS151" s="123"/>
      <c r="AT151" s="123"/>
      <c r="AU151" s="123"/>
      <c r="AV151" s="123"/>
      <c r="AW151" s="123"/>
      <c r="AX151" s="123"/>
      <c r="AY151" s="123"/>
      <c r="AZ151" s="123"/>
      <c r="BA151" s="123"/>
      <c r="BB151" s="123"/>
      <c r="BC151" s="123"/>
      <c r="BD151" s="123"/>
      <c r="BE151" s="123"/>
      <c r="BF151" s="123"/>
      <c r="BG151" s="123"/>
      <c r="BH151" s="123"/>
      <c r="BI151" s="123"/>
      <c r="BJ151" s="123"/>
      <c r="BK151" s="123"/>
      <c r="BL151" s="123"/>
      <c r="BM151" s="123"/>
      <c r="BN151" s="123"/>
      <c r="BO151" s="123"/>
      <c r="BP151" s="123"/>
      <c r="BQ151" s="123"/>
      <c r="BR151" s="123"/>
      <c r="BS151" s="123"/>
      <c r="BT151" s="123"/>
      <c r="BU151" s="100"/>
      <c r="BV151" s="1392"/>
      <c r="BW151" s="100"/>
      <c r="BX151" s="712"/>
      <c r="BY151" s="123"/>
      <c r="BZ151" s="123"/>
      <c r="CA151" s="123"/>
      <c r="CB151" s="123"/>
      <c r="CC151" s="123"/>
    </row>
    <row r="152" spans="1:81" s="128" customFormat="1" ht="15" customHeight="1">
      <c r="A152" s="16"/>
      <c r="B152" s="164"/>
      <c r="C152" s="1392"/>
      <c r="D152" s="1392" t="s">
        <v>345</v>
      </c>
      <c r="E152" s="1164" t="s">
        <v>66</v>
      </c>
      <c r="F152" s="1164"/>
      <c r="G152" s="540"/>
      <c r="H152" s="123"/>
      <c r="I152" s="123"/>
      <c r="J152" s="123"/>
      <c r="K152" s="123"/>
      <c r="L152" s="123"/>
      <c r="M152" s="123"/>
      <c r="N152" s="123"/>
      <c r="O152" s="123"/>
      <c r="P152" s="123"/>
      <c r="Q152" s="123"/>
      <c r="R152" s="123"/>
      <c r="S152" s="123"/>
      <c r="T152" s="123"/>
      <c r="U152" s="123"/>
      <c r="V152" s="123"/>
      <c r="W152" s="123"/>
      <c r="X152" s="123"/>
      <c r="Y152" s="123"/>
      <c r="Z152" s="123"/>
      <c r="AA152" s="123"/>
      <c r="AB152" s="123"/>
      <c r="AC152" s="123"/>
      <c r="AD152" s="123"/>
      <c r="AE152" s="123"/>
      <c r="AF152" s="123"/>
      <c r="AG152" s="123"/>
      <c r="AH152" s="123"/>
      <c r="AI152" s="123"/>
      <c r="AJ152" s="123"/>
      <c r="AK152" s="123"/>
      <c r="AL152" s="123"/>
      <c r="AM152" s="123"/>
      <c r="AN152" s="123"/>
      <c r="AO152" s="123"/>
      <c r="AP152" s="123"/>
      <c r="AQ152" s="123"/>
      <c r="AR152" s="123"/>
      <c r="AS152" s="123"/>
      <c r="AT152" s="123"/>
      <c r="AU152" s="123"/>
      <c r="AV152" s="123"/>
      <c r="AW152" s="123"/>
      <c r="AX152" s="123"/>
      <c r="AY152" s="123"/>
      <c r="AZ152" s="123"/>
      <c r="BA152" s="123"/>
      <c r="BB152" s="123"/>
      <c r="BC152" s="123"/>
      <c r="BD152" s="123"/>
      <c r="BE152" s="123"/>
      <c r="BF152" s="123"/>
      <c r="BG152" s="123"/>
      <c r="BH152" s="123"/>
      <c r="BI152" s="123"/>
      <c r="BJ152" s="123"/>
      <c r="BK152" s="123"/>
      <c r="BL152" s="123"/>
      <c r="BM152" s="123"/>
      <c r="BN152" s="123"/>
      <c r="BO152" s="123"/>
      <c r="BP152" s="123"/>
      <c r="BQ152" s="123"/>
      <c r="BR152" s="123"/>
      <c r="BS152" s="123"/>
      <c r="BT152" s="123"/>
      <c r="BU152" s="100"/>
      <c r="BV152" s="1392"/>
      <c r="BW152" s="100"/>
      <c r="BX152" s="712"/>
      <c r="BY152" s="123"/>
      <c r="BZ152" s="123"/>
      <c r="CA152" s="123"/>
      <c r="CB152" s="123"/>
      <c r="CC152" s="123"/>
    </row>
    <row r="153" spans="1:81" s="128" customFormat="1" ht="15" customHeight="1">
      <c r="A153" s="16"/>
      <c r="B153" s="164"/>
      <c r="C153" s="1392"/>
      <c r="D153" s="1392"/>
      <c r="E153" s="1392"/>
      <c r="F153" s="1392"/>
      <c r="G153" s="540"/>
      <c r="H153" s="123"/>
      <c r="I153" s="123"/>
      <c r="J153" s="123"/>
      <c r="K153" s="123"/>
      <c r="L153" s="123"/>
      <c r="M153" s="123"/>
      <c r="N153" s="123"/>
      <c r="O153" s="123"/>
      <c r="P153" s="123"/>
      <c r="Q153" s="123"/>
      <c r="R153" s="123"/>
      <c r="S153" s="123"/>
      <c r="T153" s="123"/>
      <c r="U153" s="123"/>
      <c r="V153" s="123"/>
      <c r="W153" s="123"/>
      <c r="X153" s="123"/>
      <c r="Y153" s="123"/>
      <c r="Z153" s="123"/>
      <c r="AA153" s="123"/>
      <c r="AB153" s="123"/>
      <c r="AC153" s="123"/>
      <c r="AD153" s="123"/>
      <c r="AE153" s="123"/>
      <c r="AF153" s="123"/>
      <c r="AG153" s="123"/>
      <c r="AH153" s="123"/>
      <c r="AI153" s="123"/>
      <c r="AJ153" s="123"/>
      <c r="AK153" s="123"/>
      <c r="AL153" s="123"/>
      <c r="AM153" s="123"/>
      <c r="AN153" s="123"/>
      <c r="AO153" s="123"/>
      <c r="AP153" s="123"/>
      <c r="AQ153" s="123"/>
      <c r="AR153" s="123"/>
      <c r="AS153" s="123"/>
      <c r="AT153" s="123"/>
      <c r="AU153" s="123"/>
      <c r="AV153" s="123"/>
      <c r="AW153" s="123"/>
      <c r="AX153" s="123"/>
      <c r="AY153" s="123"/>
      <c r="AZ153" s="123"/>
      <c r="BA153" s="123"/>
      <c r="BB153" s="123"/>
      <c r="BC153" s="123"/>
      <c r="BD153" s="123"/>
      <c r="BE153" s="123"/>
      <c r="BF153" s="123"/>
      <c r="BG153" s="123"/>
      <c r="BH153" s="123"/>
      <c r="BI153" s="123"/>
      <c r="BJ153" s="123"/>
      <c r="BK153" s="123"/>
      <c r="BL153" s="123"/>
      <c r="BM153" s="123"/>
      <c r="BN153" s="123"/>
      <c r="BO153" s="123"/>
      <c r="BP153" s="123"/>
      <c r="BQ153" s="123"/>
      <c r="BR153" s="123"/>
      <c r="BS153" s="123"/>
      <c r="BT153" s="123"/>
      <c r="BU153" s="100"/>
      <c r="BV153" s="1392"/>
      <c r="BW153" s="100"/>
      <c r="BX153" s="712"/>
      <c r="BY153" s="123"/>
      <c r="BZ153" s="123"/>
      <c r="CA153" s="123"/>
      <c r="CB153" s="123"/>
      <c r="CC153" s="123"/>
    </row>
    <row r="154" spans="1:81" s="128" customFormat="1" ht="15" customHeight="1">
      <c r="A154" s="16"/>
      <c r="B154" s="164"/>
      <c r="C154" s="1392"/>
      <c r="D154" s="1392"/>
      <c r="E154" s="1392"/>
      <c r="F154" s="1392"/>
      <c r="G154" s="540"/>
      <c r="H154" s="123"/>
      <c r="I154" s="123"/>
      <c r="J154" s="123"/>
      <c r="K154" s="123"/>
      <c r="L154" s="123"/>
      <c r="M154" s="123"/>
      <c r="N154" s="123"/>
      <c r="O154" s="123"/>
      <c r="P154" s="123"/>
      <c r="Q154" s="123"/>
      <c r="R154" s="123"/>
      <c r="S154" s="123"/>
      <c r="T154" s="123"/>
      <c r="U154" s="123"/>
      <c r="V154" s="123"/>
      <c r="W154" s="123"/>
      <c r="X154" s="123"/>
      <c r="Y154" s="123"/>
      <c r="Z154" s="123"/>
      <c r="AA154" s="123"/>
      <c r="AB154" s="123"/>
      <c r="AC154" s="123"/>
      <c r="AD154" s="123"/>
      <c r="AE154" s="123"/>
      <c r="AF154" s="123"/>
      <c r="AG154" s="123"/>
      <c r="AH154" s="123"/>
      <c r="AI154" s="123"/>
      <c r="AJ154" s="123"/>
      <c r="AK154" s="123"/>
      <c r="AL154" s="123"/>
      <c r="AM154" s="123"/>
      <c r="AN154" s="123"/>
      <c r="AO154" s="123"/>
      <c r="AP154" s="123"/>
      <c r="AQ154" s="123"/>
      <c r="AR154" s="123"/>
      <c r="AS154" s="123"/>
      <c r="AT154" s="123"/>
      <c r="AU154" s="123"/>
      <c r="AV154" s="123"/>
      <c r="AW154" s="123"/>
      <c r="AX154" s="123"/>
      <c r="AY154" s="123"/>
      <c r="AZ154" s="123"/>
      <c r="BA154" s="123"/>
      <c r="BB154" s="123"/>
      <c r="BC154" s="123"/>
      <c r="BD154" s="123"/>
      <c r="BE154" s="123"/>
      <c r="BF154" s="123"/>
      <c r="BG154" s="123"/>
      <c r="BH154" s="123"/>
      <c r="BI154" s="123"/>
      <c r="BJ154" s="123"/>
      <c r="BK154" s="123"/>
      <c r="BL154" s="123"/>
      <c r="BM154" s="123"/>
      <c r="BN154" s="123"/>
      <c r="BO154" s="123"/>
      <c r="BP154" s="123"/>
      <c r="BQ154" s="123"/>
      <c r="BR154" s="123"/>
      <c r="BS154" s="123"/>
      <c r="BT154" s="123"/>
      <c r="BU154" s="100"/>
      <c r="BV154" s="1392"/>
      <c r="BW154" s="100"/>
      <c r="BX154" s="712"/>
      <c r="BY154" s="123"/>
      <c r="BZ154" s="123"/>
      <c r="CA154" s="123"/>
      <c r="CB154" s="123"/>
      <c r="CC154" s="123"/>
    </row>
    <row r="155" spans="1:81" s="128" customFormat="1" ht="15" customHeight="1">
      <c r="A155" s="16"/>
      <c r="B155" s="164"/>
      <c r="C155" s="1392"/>
      <c r="D155" s="1392"/>
      <c r="E155" s="1392"/>
      <c r="F155" s="1392"/>
      <c r="G155" s="540"/>
      <c r="H155" s="123"/>
      <c r="I155" s="123"/>
      <c r="J155" s="123"/>
      <c r="K155" s="123"/>
      <c r="L155" s="123"/>
      <c r="M155" s="123"/>
      <c r="N155" s="123"/>
      <c r="O155" s="123"/>
      <c r="P155" s="123"/>
      <c r="Q155" s="123"/>
      <c r="R155" s="123"/>
      <c r="S155" s="123"/>
      <c r="T155" s="123"/>
      <c r="U155" s="123"/>
      <c r="V155" s="123"/>
      <c r="W155" s="123"/>
      <c r="X155" s="123"/>
      <c r="Y155" s="123"/>
      <c r="Z155" s="123"/>
      <c r="AA155" s="123"/>
      <c r="AB155" s="123"/>
      <c r="AC155" s="123"/>
      <c r="AD155" s="123"/>
      <c r="AE155" s="123"/>
      <c r="AF155" s="123"/>
      <c r="AG155" s="123"/>
      <c r="AH155" s="123"/>
      <c r="AI155" s="123"/>
      <c r="AJ155" s="123"/>
      <c r="AK155" s="123"/>
      <c r="AL155" s="123"/>
      <c r="AM155" s="123"/>
      <c r="AN155" s="123"/>
      <c r="AO155" s="123"/>
      <c r="AP155" s="123"/>
      <c r="AQ155" s="123"/>
      <c r="AR155" s="123"/>
      <c r="AS155" s="123"/>
      <c r="AT155" s="123"/>
      <c r="AU155" s="123"/>
      <c r="AV155" s="123"/>
      <c r="AW155" s="123"/>
      <c r="AX155" s="123"/>
      <c r="AY155" s="123"/>
      <c r="AZ155" s="123"/>
      <c r="BA155" s="123"/>
      <c r="BB155" s="123"/>
      <c r="BC155" s="123"/>
      <c r="BD155" s="123"/>
      <c r="BE155" s="123"/>
      <c r="BF155" s="123"/>
      <c r="BG155" s="123"/>
      <c r="BH155" s="123"/>
      <c r="BI155" s="123"/>
      <c r="BJ155" s="123"/>
      <c r="BK155" s="123"/>
      <c r="BL155" s="123"/>
      <c r="BM155" s="123"/>
      <c r="BN155" s="123"/>
      <c r="BO155" s="123"/>
      <c r="BP155" s="123"/>
      <c r="BQ155" s="123"/>
      <c r="BR155" s="123"/>
      <c r="BS155" s="123"/>
      <c r="BT155" s="123"/>
      <c r="BU155" s="100"/>
      <c r="BV155" s="1392"/>
      <c r="BW155" s="100"/>
      <c r="BX155" s="712"/>
      <c r="BY155" s="123"/>
      <c r="BZ155" s="123"/>
      <c r="CA155" s="123"/>
      <c r="CB155" s="123"/>
      <c r="CC155" s="123"/>
    </row>
    <row r="156" spans="1:81" s="128" customFormat="1" ht="15" customHeight="1">
      <c r="A156" s="16"/>
      <c r="B156" s="164"/>
      <c r="C156" s="1164" t="s">
        <v>434</v>
      </c>
      <c r="D156" s="1164"/>
      <c r="E156" s="1164"/>
      <c r="F156" s="1164" t="s">
        <v>607</v>
      </c>
      <c r="G156" s="540"/>
      <c r="H156" s="123"/>
      <c r="I156" s="123"/>
      <c r="J156" s="123"/>
      <c r="K156" s="123"/>
      <c r="L156" s="123"/>
      <c r="M156" s="123"/>
      <c r="N156" s="123"/>
      <c r="O156" s="123"/>
      <c r="P156" s="123"/>
      <c r="Q156" s="123"/>
      <c r="R156" s="123"/>
      <c r="S156" s="123"/>
      <c r="T156" s="123"/>
      <c r="U156" s="123"/>
      <c r="V156" s="123"/>
      <c r="W156" s="123"/>
      <c r="X156" s="123"/>
      <c r="Y156" s="123"/>
      <c r="Z156" s="123"/>
      <c r="AA156" s="123"/>
      <c r="AB156" s="123"/>
      <c r="AC156" s="123"/>
      <c r="AD156" s="123"/>
      <c r="AE156" s="123"/>
      <c r="AF156" s="123"/>
      <c r="AG156" s="123"/>
      <c r="AH156" s="123"/>
      <c r="AI156" s="123"/>
      <c r="AJ156" s="123"/>
      <c r="AK156" s="123"/>
      <c r="AL156" s="123"/>
      <c r="AM156" s="123"/>
      <c r="AN156" s="123"/>
      <c r="AO156" s="123"/>
      <c r="AP156" s="123"/>
      <c r="AQ156" s="123"/>
      <c r="AR156" s="123"/>
      <c r="AS156" s="123"/>
      <c r="AT156" s="123"/>
      <c r="AU156" s="123"/>
      <c r="AV156" s="123"/>
      <c r="AW156" s="123"/>
      <c r="AX156" s="123"/>
      <c r="AY156" s="123"/>
      <c r="AZ156" s="123"/>
      <c r="BA156" s="123"/>
      <c r="BB156" s="123"/>
      <c r="BC156" s="123"/>
      <c r="BD156" s="123"/>
      <c r="BE156" s="123"/>
      <c r="BF156" s="123"/>
      <c r="BG156" s="123"/>
      <c r="BH156" s="123"/>
      <c r="BI156" s="123"/>
      <c r="BJ156" s="123"/>
      <c r="BK156" s="123"/>
      <c r="BL156" s="123"/>
      <c r="BM156" s="123"/>
      <c r="BN156" s="123"/>
      <c r="BO156" s="123"/>
      <c r="BP156" s="123"/>
      <c r="BQ156" s="123"/>
      <c r="BR156" s="123"/>
      <c r="BS156" s="123"/>
      <c r="BT156" s="123"/>
      <c r="BU156" s="100"/>
      <c r="BV156" s="1392"/>
      <c r="BW156" s="100"/>
      <c r="BX156" s="712"/>
      <c r="BY156" s="123"/>
      <c r="BZ156" s="123"/>
      <c r="CA156" s="123"/>
      <c r="CB156" s="123"/>
      <c r="CC156" s="123"/>
    </row>
    <row r="157" spans="1:81" s="128" customFormat="1" ht="15" customHeight="1">
      <c r="A157" s="16"/>
      <c r="B157" s="164"/>
      <c r="C157" s="1165"/>
      <c r="D157" s="1165" t="s">
        <v>435</v>
      </c>
      <c r="E157" s="1165" t="s">
        <v>436</v>
      </c>
      <c r="F157" s="1165" t="s">
        <v>602</v>
      </c>
      <c r="G157" s="540"/>
      <c r="H157" s="123"/>
      <c r="I157" s="123"/>
      <c r="J157" s="123"/>
      <c r="K157" s="123"/>
      <c r="L157" s="123"/>
      <c r="M157" s="123"/>
      <c r="N157" s="123"/>
      <c r="O157" s="123"/>
      <c r="P157" s="123"/>
      <c r="Q157" s="123"/>
      <c r="R157" s="123"/>
      <c r="S157" s="123"/>
      <c r="T157" s="123"/>
      <c r="U157" s="123"/>
      <c r="V157" s="123"/>
      <c r="W157" s="123"/>
      <c r="X157" s="123"/>
      <c r="Y157" s="123"/>
      <c r="Z157" s="123"/>
      <c r="AA157" s="123"/>
      <c r="AB157" s="123"/>
      <c r="AC157" s="123"/>
      <c r="AD157" s="123"/>
      <c r="AE157" s="123"/>
      <c r="AF157" s="123"/>
      <c r="AG157" s="123"/>
      <c r="AH157" s="123"/>
      <c r="AI157" s="123"/>
      <c r="AJ157" s="123"/>
      <c r="AK157" s="123"/>
      <c r="AL157" s="123"/>
      <c r="AM157" s="123"/>
      <c r="AN157" s="123"/>
      <c r="AO157" s="123"/>
      <c r="AP157" s="123"/>
      <c r="AQ157" s="123"/>
      <c r="AR157" s="123"/>
      <c r="AS157" s="123"/>
      <c r="AT157" s="123"/>
      <c r="AU157" s="123"/>
      <c r="AV157" s="123"/>
      <c r="AW157" s="123"/>
      <c r="AX157" s="123"/>
      <c r="AY157" s="123"/>
      <c r="AZ157" s="123"/>
      <c r="BA157" s="123"/>
      <c r="BB157" s="123"/>
      <c r="BC157" s="123"/>
      <c r="BD157" s="123"/>
      <c r="BE157" s="123"/>
      <c r="BF157" s="123"/>
      <c r="BG157" s="123"/>
      <c r="BH157" s="123"/>
      <c r="BI157" s="123"/>
      <c r="BJ157" s="123"/>
      <c r="BK157" s="123"/>
      <c r="BL157" s="123"/>
      <c r="BM157" s="123"/>
      <c r="BN157" s="123"/>
      <c r="BO157" s="123"/>
      <c r="BP157" s="123"/>
      <c r="BQ157" s="123"/>
      <c r="BR157" s="123"/>
      <c r="BS157" s="123"/>
      <c r="BT157" s="123"/>
      <c r="BU157" s="102">
        <v>0</v>
      </c>
      <c r="BV157" s="1075">
        <v>0</v>
      </c>
      <c r="BW157" s="100"/>
      <c r="BX157" s="712"/>
      <c r="BY157" s="123"/>
      <c r="BZ157" s="123"/>
      <c r="CA157" s="123"/>
      <c r="CB157" s="123"/>
      <c r="CC157" s="123"/>
    </row>
    <row r="158" spans="1:81" s="128" customFormat="1" ht="15" customHeight="1">
      <c r="A158" s="16"/>
      <c r="B158" s="164"/>
      <c r="C158" s="1165"/>
      <c r="D158" s="1165" t="s">
        <v>189</v>
      </c>
      <c r="E158" s="1165" t="s">
        <v>436</v>
      </c>
      <c r="F158" s="1165" t="s">
        <v>603</v>
      </c>
      <c r="G158" s="540"/>
      <c r="H158" s="123"/>
      <c r="I158" s="123"/>
      <c r="J158" s="123"/>
      <c r="K158" s="123"/>
      <c r="L158" s="123"/>
      <c r="M158" s="123"/>
      <c r="N158" s="123"/>
      <c r="O158" s="123"/>
      <c r="P158" s="123"/>
      <c r="Q158" s="123"/>
      <c r="R158" s="123"/>
      <c r="S158" s="123"/>
      <c r="T158" s="123"/>
      <c r="U158" s="123"/>
      <c r="V158" s="123"/>
      <c r="W158" s="123"/>
      <c r="X158" s="123"/>
      <c r="Y158" s="123"/>
      <c r="Z158" s="123"/>
      <c r="AA158" s="123"/>
      <c r="AB158" s="123"/>
      <c r="AC158" s="123"/>
      <c r="AD158" s="123"/>
      <c r="AE158" s="123"/>
      <c r="AF158" s="123"/>
      <c r="AG158" s="123"/>
      <c r="AH158" s="123"/>
      <c r="AI158" s="123"/>
      <c r="AJ158" s="123"/>
      <c r="AK158" s="123"/>
      <c r="AL158" s="123"/>
      <c r="AM158" s="123"/>
      <c r="AN158" s="123"/>
      <c r="AO158" s="123"/>
      <c r="AP158" s="123"/>
      <c r="AQ158" s="123"/>
      <c r="AR158" s="123"/>
      <c r="AS158" s="123"/>
      <c r="AT158" s="123"/>
      <c r="AU158" s="123"/>
      <c r="AV158" s="123"/>
      <c r="AW158" s="123"/>
      <c r="AX158" s="123"/>
      <c r="AY158" s="123"/>
      <c r="AZ158" s="123"/>
      <c r="BA158" s="123"/>
      <c r="BB158" s="123"/>
      <c r="BC158" s="123"/>
      <c r="BD158" s="123"/>
      <c r="BE158" s="123"/>
      <c r="BF158" s="123"/>
      <c r="BG158" s="123"/>
      <c r="BH158" s="123"/>
      <c r="BI158" s="123"/>
      <c r="BJ158" s="123"/>
      <c r="BK158" s="123"/>
      <c r="BL158" s="123"/>
      <c r="BM158" s="123"/>
      <c r="BN158" s="123"/>
      <c r="BO158" s="123"/>
      <c r="BP158" s="123"/>
      <c r="BQ158" s="123"/>
      <c r="BR158" s="123"/>
      <c r="BS158" s="123"/>
      <c r="BT158" s="123"/>
      <c r="BU158" s="102">
        <v>1.355</v>
      </c>
      <c r="BV158" s="1075">
        <v>1.4901666091324246</v>
      </c>
      <c r="BW158" s="100"/>
      <c r="BX158" s="712"/>
      <c r="BY158" s="123"/>
      <c r="BZ158" s="123"/>
      <c r="CA158" s="123"/>
      <c r="CB158" s="123"/>
      <c r="CC158" s="123"/>
    </row>
    <row r="159" spans="1:81" s="128" customFormat="1" ht="15" customHeight="1">
      <c r="A159" s="16"/>
      <c r="B159" s="164"/>
      <c r="C159" s="1165"/>
      <c r="D159" s="1165" t="s">
        <v>16</v>
      </c>
      <c r="E159" s="1165" t="s">
        <v>436</v>
      </c>
      <c r="F159" s="1165" t="s">
        <v>604</v>
      </c>
      <c r="G159" s="540"/>
      <c r="H159" s="123"/>
      <c r="I159" s="123"/>
      <c r="J159" s="123"/>
      <c r="K159" s="123"/>
      <c r="L159" s="123"/>
      <c r="M159" s="123"/>
      <c r="N159" s="123"/>
      <c r="O159" s="123"/>
      <c r="P159" s="123"/>
      <c r="Q159" s="123"/>
      <c r="R159" s="123"/>
      <c r="S159" s="123"/>
      <c r="T159" s="123"/>
      <c r="U159" s="123"/>
      <c r="V159" s="123"/>
      <c r="W159" s="123"/>
      <c r="X159" s="123"/>
      <c r="Y159" s="123"/>
      <c r="Z159" s="123"/>
      <c r="AA159" s="123"/>
      <c r="AB159" s="123"/>
      <c r="AC159" s="123"/>
      <c r="AD159" s="123"/>
      <c r="AE159" s="123"/>
      <c r="AF159" s="123"/>
      <c r="AG159" s="123"/>
      <c r="AH159" s="123"/>
      <c r="AI159" s="123"/>
      <c r="AJ159" s="123"/>
      <c r="AK159" s="123"/>
      <c r="AL159" s="123"/>
      <c r="AM159" s="123"/>
      <c r="AN159" s="123"/>
      <c r="AO159" s="123"/>
      <c r="AP159" s="123"/>
      <c r="AQ159" s="123"/>
      <c r="AR159" s="123"/>
      <c r="AS159" s="123"/>
      <c r="AT159" s="123"/>
      <c r="AU159" s="123"/>
      <c r="AV159" s="123"/>
      <c r="AW159" s="123"/>
      <c r="AX159" s="123"/>
      <c r="AY159" s="123"/>
      <c r="AZ159" s="123"/>
      <c r="BA159" s="123"/>
      <c r="BB159" s="123"/>
      <c r="BC159" s="123"/>
      <c r="BD159" s="123"/>
      <c r="BE159" s="123"/>
      <c r="BF159" s="123"/>
      <c r="BG159" s="123"/>
      <c r="BH159" s="123"/>
      <c r="BI159" s="123"/>
      <c r="BJ159" s="123"/>
      <c r="BK159" s="123"/>
      <c r="BL159" s="123"/>
      <c r="BM159" s="123"/>
      <c r="BN159" s="123"/>
      <c r="BO159" s="123"/>
      <c r="BP159" s="123"/>
      <c r="BQ159" s="123"/>
      <c r="BR159" s="123"/>
      <c r="BS159" s="123"/>
      <c r="BT159" s="123"/>
      <c r="BU159" s="102">
        <v>-0.02</v>
      </c>
      <c r="BV159" s="1075">
        <v>2.9836960712762432E-2</v>
      </c>
      <c r="BW159" s="100"/>
      <c r="BX159" s="712"/>
      <c r="BY159" s="123"/>
      <c r="BZ159" s="123"/>
      <c r="CA159" s="123"/>
      <c r="CB159" s="123"/>
      <c r="CC159" s="123"/>
    </row>
    <row r="160" spans="1:81" s="128" customFormat="1" ht="15" customHeight="1">
      <c r="A160" s="16"/>
      <c r="B160" s="164"/>
      <c r="C160" s="1165"/>
      <c r="D160" s="1165" t="s">
        <v>9</v>
      </c>
      <c r="E160" s="1165" t="s">
        <v>436</v>
      </c>
      <c r="F160" s="1165" t="s">
        <v>605</v>
      </c>
      <c r="G160" s="540"/>
      <c r="H160" s="123"/>
      <c r="I160" s="123"/>
      <c r="J160" s="123"/>
      <c r="K160" s="123"/>
      <c r="L160" s="123"/>
      <c r="M160" s="123"/>
      <c r="N160" s="123"/>
      <c r="O160" s="123"/>
      <c r="P160" s="123"/>
      <c r="Q160" s="123"/>
      <c r="R160" s="123"/>
      <c r="S160" s="123"/>
      <c r="T160" s="123"/>
      <c r="U160" s="123"/>
      <c r="V160" s="123"/>
      <c r="W160" s="123"/>
      <c r="X160" s="123"/>
      <c r="Y160" s="123"/>
      <c r="Z160" s="123"/>
      <c r="AA160" s="123"/>
      <c r="AB160" s="123"/>
      <c r="AC160" s="123"/>
      <c r="AD160" s="123"/>
      <c r="AE160" s="123"/>
      <c r="AF160" s="123"/>
      <c r="AG160" s="123"/>
      <c r="AH160" s="123"/>
      <c r="AI160" s="123"/>
      <c r="AJ160" s="123"/>
      <c r="AK160" s="123"/>
      <c r="AL160" s="123"/>
      <c r="AM160" s="123"/>
      <c r="AN160" s="123"/>
      <c r="AO160" s="123"/>
      <c r="AP160" s="123"/>
      <c r="AQ160" s="123"/>
      <c r="AR160" s="123"/>
      <c r="AS160" s="123"/>
      <c r="AT160" s="123"/>
      <c r="AU160" s="123"/>
      <c r="AV160" s="123"/>
      <c r="AW160" s="123"/>
      <c r="AX160" s="123"/>
      <c r="AY160" s="123"/>
      <c r="AZ160" s="123"/>
      <c r="BA160" s="123"/>
      <c r="BB160" s="123"/>
      <c r="BC160" s="123"/>
      <c r="BD160" s="123"/>
      <c r="BE160" s="123"/>
      <c r="BF160" s="123"/>
      <c r="BG160" s="123"/>
      <c r="BH160" s="123"/>
      <c r="BI160" s="123"/>
      <c r="BJ160" s="123"/>
      <c r="BK160" s="123"/>
      <c r="BL160" s="123"/>
      <c r="BM160" s="123"/>
      <c r="BN160" s="123"/>
      <c r="BO160" s="123"/>
      <c r="BP160" s="123"/>
      <c r="BQ160" s="123"/>
      <c r="BR160" s="123"/>
      <c r="BS160" s="123"/>
      <c r="BT160" s="123"/>
      <c r="BU160" s="102">
        <v>0</v>
      </c>
      <c r="BV160" s="1075">
        <v>0</v>
      </c>
      <c r="BW160" s="100"/>
      <c r="BX160" s="712"/>
      <c r="BY160" s="123"/>
      <c r="BZ160" s="123"/>
      <c r="CA160" s="123"/>
      <c r="CB160" s="123"/>
      <c r="CC160" s="123"/>
    </row>
    <row r="161" spans="1:81" s="128" customFormat="1" ht="15" customHeight="1">
      <c r="A161" s="16"/>
      <c r="B161" s="164"/>
      <c r="C161" s="1165"/>
      <c r="D161" s="1165" t="s">
        <v>437</v>
      </c>
      <c r="E161" s="1165" t="s">
        <v>436</v>
      </c>
      <c r="F161" s="1165" t="s">
        <v>606</v>
      </c>
      <c r="G161" s="540"/>
      <c r="H161" s="123"/>
      <c r="I161" s="123"/>
      <c r="J161" s="123"/>
      <c r="K161" s="123"/>
      <c r="L161" s="123"/>
      <c r="M161" s="123"/>
      <c r="N161" s="123"/>
      <c r="O161" s="123"/>
      <c r="P161" s="123"/>
      <c r="Q161" s="123"/>
      <c r="R161" s="123"/>
      <c r="S161" s="123"/>
      <c r="T161" s="123"/>
      <c r="U161" s="123"/>
      <c r="V161" s="123"/>
      <c r="W161" s="123"/>
      <c r="X161" s="123"/>
      <c r="Y161" s="123"/>
      <c r="Z161" s="123"/>
      <c r="AA161" s="123"/>
      <c r="AB161" s="123"/>
      <c r="AC161" s="123"/>
      <c r="AD161" s="123"/>
      <c r="AE161" s="123"/>
      <c r="AF161" s="123"/>
      <c r="AG161" s="123"/>
      <c r="AH161" s="123"/>
      <c r="AI161" s="123"/>
      <c r="AJ161" s="123"/>
      <c r="AK161" s="123"/>
      <c r="AL161" s="123"/>
      <c r="AM161" s="123"/>
      <c r="AN161" s="123"/>
      <c r="AO161" s="123"/>
      <c r="AP161" s="123"/>
      <c r="AQ161" s="123"/>
      <c r="AR161" s="123"/>
      <c r="AS161" s="123"/>
      <c r="AT161" s="123"/>
      <c r="AU161" s="123"/>
      <c r="AV161" s="123"/>
      <c r="AW161" s="123"/>
      <c r="AX161" s="123"/>
      <c r="AY161" s="123"/>
      <c r="AZ161" s="123"/>
      <c r="BA161" s="123"/>
      <c r="BB161" s="123"/>
      <c r="BC161" s="123"/>
      <c r="BD161" s="123"/>
      <c r="BE161" s="123"/>
      <c r="BF161" s="123"/>
      <c r="BG161" s="123"/>
      <c r="BH161" s="123"/>
      <c r="BI161" s="123"/>
      <c r="BJ161" s="123"/>
      <c r="BK161" s="123"/>
      <c r="BL161" s="123"/>
      <c r="BM161" s="123"/>
      <c r="BN161" s="123"/>
      <c r="BO161" s="123"/>
      <c r="BP161" s="123"/>
      <c r="BQ161" s="123"/>
      <c r="BR161" s="123"/>
      <c r="BS161" s="123"/>
      <c r="BT161" s="123"/>
      <c r="BU161" s="102">
        <v>0</v>
      </c>
      <c r="BV161" s="1075">
        <v>0</v>
      </c>
      <c r="BW161" s="100"/>
      <c r="BX161" s="712"/>
      <c r="BY161" s="123"/>
      <c r="BZ161" s="123"/>
      <c r="CA161" s="123"/>
      <c r="CB161" s="123"/>
      <c r="CC161" s="123"/>
    </row>
    <row r="162" spans="1:81" s="128" customFormat="1" ht="15" customHeight="1">
      <c r="A162" s="16"/>
      <c r="B162" s="164"/>
      <c r="C162" s="1165"/>
      <c r="D162" s="1165"/>
      <c r="E162" s="1165"/>
      <c r="F162" s="1165"/>
      <c r="G162" s="540"/>
      <c r="H162" s="123"/>
      <c r="I162" s="123"/>
      <c r="J162" s="123"/>
      <c r="K162" s="123"/>
      <c r="L162" s="123"/>
      <c r="M162" s="123"/>
      <c r="N162" s="123"/>
      <c r="O162" s="123"/>
      <c r="P162" s="123"/>
      <c r="Q162" s="123"/>
      <c r="R162" s="123"/>
      <c r="S162" s="123"/>
      <c r="T162" s="123"/>
      <c r="U162" s="123"/>
      <c r="V162" s="123"/>
      <c r="W162" s="123"/>
      <c r="X162" s="123"/>
      <c r="Y162" s="123"/>
      <c r="Z162" s="123"/>
      <c r="AA162" s="123"/>
      <c r="AB162" s="123"/>
      <c r="AC162" s="123"/>
      <c r="AD162" s="123"/>
      <c r="AE162" s="123"/>
      <c r="AF162" s="123"/>
      <c r="AG162" s="123"/>
      <c r="AH162" s="123"/>
      <c r="AI162" s="123"/>
      <c r="AJ162" s="123"/>
      <c r="AK162" s="123"/>
      <c r="AL162" s="123"/>
      <c r="AM162" s="123"/>
      <c r="AN162" s="123"/>
      <c r="AO162" s="123"/>
      <c r="AP162" s="123"/>
      <c r="AQ162" s="123"/>
      <c r="AR162" s="123"/>
      <c r="AS162" s="123"/>
      <c r="AT162" s="123"/>
      <c r="AU162" s="123"/>
      <c r="AV162" s="123"/>
      <c r="AW162" s="123"/>
      <c r="AX162" s="123"/>
      <c r="AY162" s="123"/>
      <c r="AZ162" s="123"/>
      <c r="BA162" s="123"/>
      <c r="BB162" s="123"/>
      <c r="BC162" s="123"/>
      <c r="BD162" s="123"/>
      <c r="BE162" s="123"/>
      <c r="BF162" s="123"/>
      <c r="BG162" s="123"/>
      <c r="BH162" s="123"/>
      <c r="BI162" s="123"/>
      <c r="BJ162" s="123"/>
      <c r="BK162" s="123"/>
      <c r="BL162" s="123"/>
      <c r="BM162" s="123"/>
      <c r="BN162" s="123"/>
      <c r="BO162" s="123"/>
      <c r="BP162" s="123"/>
      <c r="BQ162" s="123"/>
      <c r="BR162" s="123"/>
      <c r="BS162" s="123"/>
      <c r="BT162" s="123"/>
      <c r="BU162" s="100"/>
      <c r="BV162" s="1392"/>
      <c r="BW162" s="100"/>
      <c r="BX162" s="712"/>
      <c r="BY162" s="123"/>
      <c r="BZ162" s="123"/>
      <c r="CA162" s="123"/>
      <c r="CB162" s="123"/>
      <c r="CC162" s="123"/>
    </row>
    <row r="163" spans="1:81" s="128" customFormat="1" ht="15" customHeight="1">
      <c r="A163" s="16"/>
      <c r="B163" s="164"/>
      <c r="C163" s="1165" t="s">
        <v>438</v>
      </c>
      <c r="D163" s="1165"/>
      <c r="E163" s="1165"/>
      <c r="F163" s="1165" t="s">
        <v>608</v>
      </c>
      <c r="G163" s="540"/>
      <c r="H163" s="123"/>
      <c r="I163" s="123"/>
      <c r="J163" s="123"/>
      <c r="K163" s="123"/>
      <c r="L163" s="123"/>
      <c r="M163" s="123"/>
      <c r="N163" s="123"/>
      <c r="O163" s="123"/>
      <c r="P163" s="123"/>
      <c r="Q163" s="123"/>
      <c r="R163" s="123"/>
      <c r="S163" s="123"/>
      <c r="T163" s="123"/>
      <c r="U163" s="123"/>
      <c r="V163" s="123"/>
      <c r="W163" s="123"/>
      <c r="X163" s="123"/>
      <c r="Y163" s="123"/>
      <c r="Z163" s="123"/>
      <c r="AA163" s="123"/>
      <c r="AB163" s="123"/>
      <c r="AC163" s="123"/>
      <c r="AD163" s="123"/>
      <c r="AE163" s="123"/>
      <c r="AF163" s="123"/>
      <c r="AG163" s="123"/>
      <c r="AH163" s="123"/>
      <c r="AI163" s="123"/>
      <c r="AJ163" s="123"/>
      <c r="AK163" s="123"/>
      <c r="AL163" s="123"/>
      <c r="AM163" s="123"/>
      <c r="AN163" s="123"/>
      <c r="AO163" s="123"/>
      <c r="AP163" s="123"/>
      <c r="AQ163" s="123"/>
      <c r="AR163" s="123"/>
      <c r="AS163" s="123"/>
      <c r="AT163" s="123"/>
      <c r="AU163" s="123"/>
      <c r="AV163" s="123"/>
      <c r="AW163" s="123"/>
      <c r="AX163" s="123"/>
      <c r="AY163" s="123"/>
      <c r="AZ163" s="123"/>
      <c r="BA163" s="123"/>
      <c r="BB163" s="123"/>
      <c r="BC163" s="123"/>
      <c r="BD163" s="123"/>
      <c r="BE163" s="123"/>
      <c r="BF163" s="123"/>
      <c r="BG163" s="123"/>
      <c r="BH163" s="123"/>
      <c r="BI163" s="123"/>
      <c r="BJ163" s="123"/>
      <c r="BK163" s="123"/>
      <c r="BL163" s="123"/>
      <c r="BM163" s="123"/>
      <c r="BN163" s="123"/>
      <c r="BO163" s="123"/>
      <c r="BP163" s="123"/>
      <c r="BQ163" s="123"/>
      <c r="BR163" s="123"/>
      <c r="BS163" s="123"/>
      <c r="BT163" s="123"/>
      <c r="BU163" s="100"/>
      <c r="BV163" s="1392"/>
      <c r="BW163" s="100"/>
      <c r="BX163" s="712"/>
      <c r="BY163" s="123"/>
      <c r="BZ163" s="123"/>
      <c r="CA163" s="123"/>
      <c r="CB163" s="123"/>
      <c r="CC163" s="123"/>
    </row>
    <row r="164" spans="1:81" s="128" customFormat="1" ht="15" customHeight="1">
      <c r="A164" s="16"/>
      <c r="B164" s="164"/>
      <c r="C164" s="1165"/>
      <c r="D164" s="1165" t="s">
        <v>435</v>
      </c>
      <c r="E164" s="179" t="s">
        <v>436</v>
      </c>
      <c r="F164" s="1165" t="s">
        <v>609</v>
      </c>
      <c r="G164" s="540"/>
      <c r="H164" s="123"/>
      <c r="I164" s="123"/>
      <c r="J164" s="123"/>
      <c r="K164" s="123"/>
      <c r="L164" s="123"/>
      <c r="M164" s="123"/>
      <c r="N164" s="123"/>
      <c r="O164" s="123"/>
      <c r="P164" s="123"/>
      <c r="Q164" s="123"/>
      <c r="R164" s="123"/>
      <c r="S164" s="123"/>
      <c r="T164" s="123"/>
      <c r="U164" s="123"/>
      <c r="V164" s="123"/>
      <c r="W164" s="123"/>
      <c r="X164" s="123"/>
      <c r="Y164" s="123"/>
      <c r="Z164" s="123"/>
      <c r="AA164" s="123"/>
      <c r="AB164" s="123"/>
      <c r="AC164" s="123"/>
      <c r="AD164" s="123"/>
      <c r="AE164" s="123"/>
      <c r="AF164" s="123"/>
      <c r="AG164" s="123"/>
      <c r="AH164" s="123"/>
      <c r="AI164" s="123"/>
      <c r="AJ164" s="123"/>
      <c r="AK164" s="123"/>
      <c r="AL164" s="123"/>
      <c r="AM164" s="123"/>
      <c r="AN164" s="123"/>
      <c r="AO164" s="123"/>
      <c r="AP164" s="123"/>
      <c r="AQ164" s="123"/>
      <c r="AR164" s="123"/>
      <c r="AS164" s="123"/>
      <c r="AT164" s="123"/>
      <c r="AU164" s="123"/>
      <c r="AV164" s="123"/>
      <c r="AW164" s="123"/>
      <c r="AX164" s="123"/>
      <c r="AY164" s="123"/>
      <c r="AZ164" s="123"/>
      <c r="BA164" s="123"/>
      <c r="BB164" s="123"/>
      <c r="BC164" s="123"/>
      <c r="BD164" s="123"/>
      <c r="BE164" s="123"/>
      <c r="BF164" s="123"/>
      <c r="BG164" s="123"/>
      <c r="BH164" s="123"/>
      <c r="BI164" s="123"/>
      <c r="BJ164" s="123"/>
      <c r="BK164" s="123"/>
      <c r="BL164" s="123"/>
      <c r="BM164" s="123"/>
      <c r="BN164" s="123"/>
      <c r="BO164" s="123"/>
      <c r="BP164" s="123"/>
      <c r="BQ164" s="123"/>
      <c r="BR164" s="123"/>
      <c r="BS164" s="123"/>
      <c r="BT164" s="123"/>
      <c r="BU164" s="100"/>
      <c r="BV164" s="1392"/>
      <c r="BW164" s="103">
        <v>0.15954299999999999</v>
      </c>
      <c r="BX164" s="103">
        <v>0.10345799999999999</v>
      </c>
      <c r="BY164" s="123"/>
      <c r="BZ164" s="123"/>
      <c r="CA164" s="123"/>
      <c r="CB164" s="123"/>
      <c r="CC164" s="123"/>
    </row>
    <row r="165" spans="1:81" s="128" customFormat="1" ht="15" customHeight="1">
      <c r="A165" s="16"/>
      <c r="B165" s="164"/>
      <c r="C165" s="1165"/>
      <c r="D165" s="1165" t="s">
        <v>189</v>
      </c>
      <c r="E165" s="179" t="s">
        <v>436</v>
      </c>
      <c r="F165" s="1165" t="s">
        <v>610</v>
      </c>
      <c r="G165" s="540"/>
      <c r="H165" s="123"/>
      <c r="I165" s="123"/>
      <c r="J165" s="123"/>
      <c r="K165" s="123"/>
      <c r="L165" s="123"/>
      <c r="M165" s="123"/>
      <c r="N165" s="123"/>
      <c r="O165" s="123"/>
      <c r="P165" s="123"/>
      <c r="Q165" s="123"/>
      <c r="R165" s="123"/>
      <c r="S165" s="123"/>
      <c r="T165" s="123"/>
      <c r="U165" s="123"/>
      <c r="V165" s="123"/>
      <c r="W165" s="123"/>
      <c r="X165" s="123"/>
      <c r="Y165" s="123"/>
      <c r="Z165" s="123"/>
      <c r="AA165" s="123"/>
      <c r="AB165" s="123"/>
      <c r="AC165" s="123"/>
      <c r="AD165" s="123"/>
      <c r="AE165" s="123"/>
      <c r="AF165" s="123"/>
      <c r="AG165" s="123"/>
      <c r="AH165" s="123"/>
      <c r="AI165" s="123"/>
      <c r="AJ165" s="123"/>
      <c r="AK165" s="123"/>
      <c r="AL165" s="123"/>
      <c r="AM165" s="123"/>
      <c r="AN165" s="123"/>
      <c r="AO165" s="123"/>
      <c r="AP165" s="123"/>
      <c r="AQ165" s="123"/>
      <c r="AR165" s="123"/>
      <c r="AS165" s="123"/>
      <c r="AT165" s="123"/>
      <c r="AU165" s="123"/>
      <c r="AV165" s="123"/>
      <c r="AW165" s="123"/>
      <c r="AX165" s="123"/>
      <c r="AY165" s="123"/>
      <c r="AZ165" s="123"/>
      <c r="BA165" s="123"/>
      <c r="BB165" s="123"/>
      <c r="BC165" s="123"/>
      <c r="BD165" s="123"/>
      <c r="BE165" s="123"/>
      <c r="BF165" s="123"/>
      <c r="BG165" s="123"/>
      <c r="BH165" s="123"/>
      <c r="BI165" s="123"/>
      <c r="BJ165" s="123"/>
      <c r="BK165" s="123"/>
      <c r="BL165" s="123"/>
      <c r="BM165" s="123"/>
      <c r="BN165" s="123"/>
      <c r="BO165" s="123"/>
      <c r="BP165" s="123"/>
      <c r="BQ165" s="123"/>
      <c r="BR165" s="123"/>
      <c r="BS165" s="123"/>
      <c r="BT165" s="123"/>
      <c r="BU165" s="100"/>
      <c r="BV165" s="1392"/>
      <c r="BW165" s="103">
        <v>0.55976300000000001</v>
      </c>
      <c r="BX165" s="103">
        <v>0.82113100000000006</v>
      </c>
      <c r="BY165" s="123"/>
      <c r="BZ165" s="123"/>
      <c r="CA165" s="123"/>
      <c r="CB165" s="123"/>
      <c r="CC165" s="123"/>
    </row>
    <row r="166" spans="1:81" s="128" customFormat="1" ht="15" customHeight="1">
      <c r="A166" s="16"/>
      <c r="B166" s="164"/>
      <c r="C166" s="1392"/>
      <c r="D166" s="1392" t="s">
        <v>16</v>
      </c>
      <c r="E166" s="179" t="s">
        <v>436</v>
      </c>
      <c r="F166" s="1165" t="s">
        <v>611</v>
      </c>
      <c r="G166" s="540"/>
      <c r="H166" s="123"/>
      <c r="I166" s="123"/>
      <c r="J166" s="123"/>
      <c r="K166" s="123"/>
      <c r="L166" s="123"/>
      <c r="M166" s="123"/>
      <c r="N166" s="123"/>
      <c r="O166" s="123"/>
      <c r="P166" s="123"/>
      <c r="Q166" s="123"/>
      <c r="R166" s="123"/>
      <c r="S166" s="123"/>
      <c r="T166" s="123"/>
      <c r="U166" s="123"/>
      <c r="V166" s="123"/>
      <c r="W166" s="123"/>
      <c r="X166" s="123"/>
      <c r="Y166" s="123"/>
      <c r="Z166" s="123"/>
      <c r="AA166" s="123"/>
      <c r="AB166" s="123"/>
      <c r="AC166" s="123"/>
      <c r="AD166" s="123"/>
      <c r="AE166" s="123"/>
      <c r="AF166" s="123"/>
      <c r="AG166" s="123"/>
      <c r="AH166" s="123"/>
      <c r="AI166" s="123"/>
      <c r="AJ166" s="123"/>
      <c r="AK166" s="123"/>
      <c r="AL166" s="123"/>
      <c r="AM166" s="123"/>
      <c r="AN166" s="123"/>
      <c r="AO166" s="123"/>
      <c r="AP166" s="123"/>
      <c r="AQ166" s="123"/>
      <c r="AR166" s="123"/>
      <c r="AS166" s="123"/>
      <c r="AT166" s="123"/>
      <c r="AU166" s="123"/>
      <c r="AV166" s="123"/>
      <c r="AW166" s="123"/>
      <c r="AX166" s="123"/>
      <c r="AY166" s="123"/>
      <c r="AZ166" s="123"/>
      <c r="BA166" s="123"/>
      <c r="BB166" s="123"/>
      <c r="BC166" s="123"/>
      <c r="BD166" s="123"/>
      <c r="BE166" s="123"/>
      <c r="BF166" s="123"/>
      <c r="BG166" s="123"/>
      <c r="BH166" s="123"/>
      <c r="BI166" s="123"/>
      <c r="BJ166" s="123"/>
      <c r="BK166" s="123"/>
      <c r="BL166" s="123"/>
      <c r="BM166" s="123"/>
      <c r="BN166" s="123"/>
      <c r="BO166" s="123"/>
      <c r="BP166" s="123"/>
      <c r="BQ166" s="123"/>
      <c r="BR166" s="123"/>
      <c r="BS166" s="123"/>
      <c r="BT166" s="123"/>
      <c r="BU166" s="100"/>
      <c r="BV166" s="1392"/>
      <c r="BW166" s="103">
        <v>-2.6681E-2</v>
      </c>
      <c r="BX166" s="103">
        <v>-2.225E-3</v>
      </c>
      <c r="BY166" s="123"/>
      <c r="BZ166" s="123"/>
      <c r="CA166" s="123"/>
      <c r="CB166" s="123"/>
      <c r="CC166" s="123"/>
    </row>
    <row r="167" spans="1:81" s="128" customFormat="1" ht="15" customHeight="1">
      <c r="A167" s="16"/>
      <c r="B167" s="164"/>
      <c r="C167" s="1392"/>
      <c r="D167" s="1392" t="s">
        <v>9</v>
      </c>
      <c r="E167" s="179" t="s">
        <v>436</v>
      </c>
      <c r="F167" s="1165" t="s">
        <v>612</v>
      </c>
      <c r="G167" s="540"/>
      <c r="H167" s="123"/>
      <c r="I167" s="123"/>
      <c r="J167" s="123"/>
      <c r="K167" s="123"/>
      <c r="L167" s="123"/>
      <c r="M167" s="123"/>
      <c r="N167" s="123"/>
      <c r="O167" s="123"/>
      <c r="P167" s="123"/>
      <c r="Q167" s="123"/>
      <c r="R167" s="123"/>
      <c r="S167" s="123"/>
      <c r="T167" s="123"/>
      <c r="U167" s="123"/>
      <c r="V167" s="123"/>
      <c r="W167" s="123"/>
      <c r="X167" s="123"/>
      <c r="Y167" s="123"/>
      <c r="Z167" s="123"/>
      <c r="AA167" s="123"/>
      <c r="AB167" s="123"/>
      <c r="AC167" s="123"/>
      <c r="AD167" s="123"/>
      <c r="AE167" s="123"/>
      <c r="AF167" s="123"/>
      <c r="AG167" s="123"/>
      <c r="AH167" s="123"/>
      <c r="AI167" s="123"/>
      <c r="AJ167" s="123"/>
      <c r="AK167" s="123"/>
      <c r="AL167" s="123"/>
      <c r="AM167" s="123"/>
      <c r="AN167" s="123"/>
      <c r="AO167" s="123"/>
      <c r="AP167" s="123"/>
      <c r="AQ167" s="123"/>
      <c r="AR167" s="123"/>
      <c r="AS167" s="123"/>
      <c r="AT167" s="123"/>
      <c r="AU167" s="123"/>
      <c r="AV167" s="123"/>
      <c r="AW167" s="123"/>
      <c r="AX167" s="123"/>
      <c r="AY167" s="123"/>
      <c r="AZ167" s="123"/>
      <c r="BA167" s="123"/>
      <c r="BB167" s="123"/>
      <c r="BC167" s="123"/>
      <c r="BD167" s="123"/>
      <c r="BE167" s="123"/>
      <c r="BF167" s="123"/>
      <c r="BG167" s="123"/>
      <c r="BH167" s="123"/>
      <c r="BI167" s="123"/>
      <c r="BJ167" s="123"/>
      <c r="BK167" s="123"/>
      <c r="BL167" s="123"/>
      <c r="BM167" s="123"/>
      <c r="BN167" s="123"/>
      <c r="BO167" s="123"/>
      <c r="BP167" s="123"/>
      <c r="BQ167" s="123"/>
      <c r="BR167" s="123"/>
      <c r="BS167" s="123"/>
      <c r="BT167" s="123"/>
      <c r="BU167" s="100"/>
      <c r="BV167" s="1392"/>
      <c r="BW167" s="103">
        <v>0.204738</v>
      </c>
      <c r="BX167" s="103">
        <v>0.17479</v>
      </c>
      <c r="BY167" s="123"/>
      <c r="BZ167" s="123"/>
      <c r="CA167" s="123"/>
      <c r="CB167" s="123"/>
      <c r="CC167" s="123"/>
    </row>
    <row r="168" spans="1:81" s="128" customFormat="1" ht="15" customHeight="1">
      <c r="A168" s="16"/>
      <c r="B168" s="164"/>
      <c r="C168" s="1392"/>
      <c r="D168" s="1392" t="s">
        <v>437</v>
      </c>
      <c r="E168" s="179" t="s">
        <v>436</v>
      </c>
      <c r="F168" s="1165" t="s">
        <v>613</v>
      </c>
      <c r="G168" s="540"/>
      <c r="H168" s="123"/>
      <c r="I168" s="123"/>
      <c r="J168" s="123"/>
      <c r="K168" s="123"/>
      <c r="L168" s="123"/>
      <c r="M168" s="123"/>
      <c r="N168" s="123"/>
      <c r="O168" s="123"/>
      <c r="P168" s="123"/>
      <c r="Q168" s="123"/>
      <c r="R168" s="123"/>
      <c r="S168" s="123"/>
      <c r="T168" s="123"/>
      <c r="U168" s="123"/>
      <c r="V168" s="123"/>
      <c r="W168" s="123"/>
      <c r="X168" s="123"/>
      <c r="Y168" s="123"/>
      <c r="Z168" s="123"/>
      <c r="AA168" s="123"/>
      <c r="AB168" s="123"/>
      <c r="AC168" s="123"/>
      <c r="AD168" s="123"/>
      <c r="AE168" s="123"/>
      <c r="AF168" s="123"/>
      <c r="AG168" s="123"/>
      <c r="AH168" s="123"/>
      <c r="AI168" s="123"/>
      <c r="AJ168" s="123"/>
      <c r="AK168" s="123"/>
      <c r="AL168" s="123"/>
      <c r="AM168" s="123"/>
      <c r="AN168" s="123"/>
      <c r="AO168" s="123"/>
      <c r="AP168" s="123"/>
      <c r="AQ168" s="123"/>
      <c r="AR168" s="123"/>
      <c r="AS168" s="123"/>
      <c r="AT168" s="123"/>
      <c r="AU168" s="123"/>
      <c r="AV168" s="123"/>
      <c r="AW168" s="123"/>
      <c r="AX168" s="123"/>
      <c r="AY168" s="123"/>
      <c r="AZ168" s="123"/>
      <c r="BA168" s="123"/>
      <c r="BB168" s="123"/>
      <c r="BC168" s="123"/>
      <c r="BD168" s="123"/>
      <c r="BE168" s="123"/>
      <c r="BF168" s="123"/>
      <c r="BG168" s="123"/>
      <c r="BH168" s="123"/>
      <c r="BI168" s="123"/>
      <c r="BJ168" s="123"/>
      <c r="BK168" s="123"/>
      <c r="BL168" s="123"/>
      <c r="BM168" s="123"/>
      <c r="BN168" s="123"/>
      <c r="BO168" s="123"/>
      <c r="BP168" s="123"/>
      <c r="BQ168" s="123"/>
      <c r="BR168" s="123"/>
      <c r="BS168" s="123"/>
      <c r="BT168" s="123"/>
      <c r="BU168" s="100"/>
      <c r="BV168" s="1392"/>
      <c r="BW168" s="103">
        <v>0.46174999999999999</v>
      </c>
      <c r="BX168" s="103">
        <v>0.77484699999999995</v>
      </c>
      <c r="BY168" s="123"/>
      <c r="BZ168" s="123"/>
      <c r="CA168" s="123"/>
      <c r="CB168" s="123"/>
      <c r="CC168" s="123"/>
    </row>
    <row r="169" spans="1:81" s="128" customFormat="1" ht="15" customHeight="1">
      <c r="A169" s="16"/>
      <c r="B169" s="164"/>
      <c r="C169" s="1392"/>
      <c r="D169" s="1392"/>
      <c r="E169" s="1392"/>
      <c r="F169" s="1392"/>
      <c r="G169" s="540"/>
      <c r="H169" s="123"/>
      <c r="I169" s="123"/>
      <c r="J169" s="123"/>
      <c r="K169" s="123"/>
      <c r="L169" s="123"/>
      <c r="M169" s="123"/>
      <c r="N169" s="123"/>
      <c r="O169" s="123"/>
      <c r="P169" s="123"/>
      <c r="Q169" s="123"/>
      <c r="R169" s="123"/>
      <c r="S169" s="123"/>
      <c r="T169" s="123"/>
      <c r="U169" s="123"/>
      <c r="V169" s="123"/>
      <c r="W169" s="123"/>
      <c r="X169" s="123"/>
      <c r="Y169" s="123"/>
      <c r="Z169" s="123"/>
      <c r="AA169" s="123"/>
      <c r="AB169" s="123"/>
      <c r="AC169" s="123"/>
      <c r="AD169" s="123"/>
      <c r="AE169" s="123"/>
      <c r="AF169" s="123"/>
      <c r="AG169" s="123"/>
      <c r="AH169" s="123"/>
      <c r="AI169" s="123"/>
      <c r="AJ169" s="123"/>
      <c r="AK169" s="123"/>
      <c r="AL169" s="123"/>
      <c r="AM169" s="123"/>
      <c r="AN169" s="123"/>
      <c r="AO169" s="123"/>
      <c r="AP169" s="123"/>
      <c r="AQ169" s="123"/>
      <c r="AR169" s="123"/>
      <c r="AS169" s="123"/>
      <c r="AT169" s="123"/>
      <c r="AU169" s="123"/>
      <c r="AV169" s="123"/>
      <c r="AW169" s="123"/>
      <c r="AX169" s="123"/>
      <c r="AY169" s="123"/>
      <c r="AZ169" s="123"/>
      <c r="BA169" s="123"/>
      <c r="BB169" s="123"/>
      <c r="BC169" s="123"/>
      <c r="BD169" s="123"/>
      <c r="BE169" s="123"/>
      <c r="BF169" s="123"/>
      <c r="BG169" s="123"/>
      <c r="BH169" s="123"/>
      <c r="BI169" s="123"/>
      <c r="BJ169" s="123"/>
      <c r="BK169" s="123"/>
      <c r="BL169" s="123"/>
      <c r="BM169" s="123"/>
      <c r="BN169" s="123"/>
      <c r="BO169" s="123"/>
      <c r="BP169" s="123"/>
      <c r="BQ169" s="123"/>
      <c r="BR169" s="123"/>
      <c r="BS169" s="123"/>
      <c r="BT169" s="123"/>
      <c r="BU169" s="100"/>
      <c r="BV169" s="1392"/>
      <c r="BW169" s="100"/>
      <c r="BX169" s="712"/>
      <c r="BY169" s="123"/>
      <c r="BZ169" s="123"/>
      <c r="CA169" s="123"/>
      <c r="CB169" s="123"/>
      <c r="CC169" s="123"/>
    </row>
    <row r="170" spans="1:81" s="128" customFormat="1" ht="15" customHeight="1">
      <c r="A170" s="16"/>
      <c r="B170" s="164"/>
      <c r="C170" s="1392"/>
      <c r="D170" s="1392"/>
      <c r="E170" s="1392"/>
      <c r="F170" s="1392"/>
      <c r="G170" s="540"/>
      <c r="H170" s="123"/>
      <c r="I170" s="123"/>
      <c r="J170" s="123"/>
      <c r="K170" s="123"/>
      <c r="L170" s="123"/>
      <c r="M170" s="123"/>
      <c r="N170" s="123"/>
      <c r="O170" s="123"/>
      <c r="P170" s="123"/>
      <c r="Q170" s="123"/>
      <c r="R170" s="123"/>
      <c r="S170" s="123"/>
      <c r="T170" s="123"/>
      <c r="U170" s="123"/>
      <c r="V170" s="123"/>
      <c r="W170" s="123"/>
      <c r="X170" s="123"/>
      <c r="Y170" s="123"/>
      <c r="Z170" s="123"/>
      <c r="AA170" s="123"/>
      <c r="AB170" s="123"/>
      <c r="AC170" s="123"/>
      <c r="AD170" s="123"/>
      <c r="AE170" s="123"/>
      <c r="AF170" s="123"/>
      <c r="AG170" s="123"/>
      <c r="AH170" s="123"/>
      <c r="AI170" s="123"/>
      <c r="AJ170" s="123"/>
      <c r="AK170" s="123"/>
      <c r="AL170" s="123"/>
      <c r="AM170" s="123"/>
      <c r="AN170" s="123"/>
      <c r="AO170" s="123"/>
      <c r="AP170" s="123"/>
      <c r="AQ170" s="123"/>
      <c r="AR170" s="123"/>
      <c r="AS170" s="123"/>
      <c r="AT170" s="123"/>
      <c r="AU170" s="123"/>
      <c r="AV170" s="123"/>
      <c r="AW170" s="123"/>
      <c r="AX170" s="123"/>
      <c r="AY170" s="123"/>
      <c r="AZ170" s="123"/>
      <c r="BA170" s="123"/>
      <c r="BB170" s="123"/>
      <c r="BC170" s="123"/>
      <c r="BD170" s="123"/>
      <c r="BE170" s="123"/>
      <c r="BF170" s="123"/>
      <c r="BG170" s="123"/>
      <c r="BH170" s="123"/>
      <c r="BI170" s="123"/>
      <c r="BJ170" s="123"/>
      <c r="BK170" s="123"/>
      <c r="BL170" s="123"/>
      <c r="BM170" s="123"/>
      <c r="BN170" s="123"/>
      <c r="BO170" s="123"/>
      <c r="BP170" s="123"/>
      <c r="BQ170" s="123"/>
      <c r="BR170" s="123"/>
      <c r="BS170" s="123"/>
      <c r="BT170" s="123"/>
      <c r="BU170" s="100"/>
      <c r="BV170" s="1392"/>
      <c r="BW170" s="100"/>
      <c r="BX170" s="712"/>
      <c r="BY170" s="123"/>
      <c r="BZ170" s="123"/>
      <c r="CA170" s="123"/>
      <c r="CB170" s="123"/>
      <c r="CC170" s="123"/>
    </row>
    <row r="171" spans="1:81" s="128" customFormat="1" ht="15" customHeight="1">
      <c r="A171" s="16"/>
      <c r="B171" s="164"/>
      <c r="C171" s="1392"/>
      <c r="D171" s="1392"/>
      <c r="E171" s="1392"/>
      <c r="F171" s="1392"/>
      <c r="G171" s="540"/>
      <c r="H171" s="123"/>
      <c r="I171" s="123"/>
      <c r="J171" s="123"/>
      <c r="K171" s="123"/>
      <c r="L171" s="123"/>
      <c r="M171" s="123"/>
      <c r="N171" s="123"/>
      <c r="O171" s="123"/>
      <c r="P171" s="123"/>
      <c r="Q171" s="123"/>
      <c r="R171" s="123"/>
      <c r="S171" s="123"/>
      <c r="T171" s="123"/>
      <c r="U171" s="123"/>
      <c r="V171" s="123"/>
      <c r="W171" s="123"/>
      <c r="X171" s="123"/>
      <c r="Y171" s="123"/>
      <c r="Z171" s="123"/>
      <c r="AA171" s="123"/>
      <c r="AB171" s="123"/>
      <c r="AC171" s="123"/>
      <c r="AD171" s="123"/>
      <c r="AE171" s="123"/>
      <c r="AF171" s="123"/>
      <c r="AG171" s="123"/>
      <c r="AH171" s="123"/>
      <c r="AI171" s="123"/>
      <c r="AJ171" s="123"/>
      <c r="AK171" s="123"/>
      <c r="AL171" s="123"/>
      <c r="AM171" s="123"/>
      <c r="AN171" s="123"/>
      <c r="AO171" s="123"/>
      <c r="AP171" s="123"/>
      <c r="AQ171" s="123"/>
      <c r="AR171" s="123"/>
      <c r="AS171" s="123"/>
      <c r="AT171" s="123"/>
      <c r="AU171" s="123"/>
      <c r="AV171" s="123"/>
      <c r="AW171" s="123"/>
      <c r="AX171" s="123"/>
      <c r="AY171" s="123"/>
      <c r="AZ171" s="123"/>
      <c r="BA171" s="123"/>
      <c r="BB171" s="123"/>
      <c r="BC171" s="123"/>
      <c r="BD171" s="123"/>
      <c r="BE171" s="123"/>
      <c r="BF171" s="123"/>
      <c r="BG171" s="123"/>
      <c r="BH171" s="123"/>
      <c r="BI171" s="123"/>
      <c r="BJ171" s="123"/>
      <c r="BK171" s="123"/>
      <c r="BL171" s="123"/>
      <c r="BM171" s="123"/>
      <c r="BN171" s="123"/>
      <c r="BO171" s="123"/>
      <c r="BP171" s="123"/>
      <c r="BQ171" s="123"/>
      <c r="BR171" s="123"/>
      <c r="BS171" s="123"/>
      <c r="BT171" s="123"/>
      <c r="BU171" s="100"/>
      <c r="BV171" s="1392"/>
      <c r="BW171" s="100"/>
      <c r="BX171" s="712"/>
      <c r="BY171" s="123"/>
      <c r="BZ171" s="123"/>
      <c r="CA171" s="123"/>
      <c r="CB171" s="123"/>
      <c r="CC171" s="123"/>
    </row>
    <row r="172" spans="1:81" s="128" customFormat="1" ht="15" customHeight="1">
      <c r="A172" s="16"/>
      <c r="B172" s="164"/>
      <c r="C172" s="1392"/>
      <c r="D172" s="1392"/>
      <c r="E172" s="1392"/>
      <c r="F172" s="1392"/>
      <c r="G172" s="540"/>
      <c r="H172" s="123"/>
      <c r="I172" s="123"/>
      <c r="J172" s="123"/>
      <c r="K172" s="123"/>
      <c r="L172" s="123"/>
      <c r="M172" s="123"/>
      <c r="N172" s="123"/>
      <c r="O172" s="123"/>
      <c r="P172" s="123"/>
      <c r="Q172" s="123"/>
      <c r="R172" s="123"/>
      <c r="S172" s="123"/>
      <c r="T172" s="123"/>
      <c r="U172" s="123"/>
      <c r="V172" s="123"/>
      <c r="W172" s="123"/>
      <c r="X172" s="123"/>
      <c r="Y172" s="123"/>
      <c r="Z172" s="123"/>
      <c r="AA172" s="123"/>
      <c r="AB172" s="123"/>
      <c r="AC172" s="123"/>
      <c r="AD172" s="123"/>
      <c r="AE172" s="123"/>
      <c r="AF172" s="123"/>
      <c r="AG172" s="123"/>
      <c r="AH172" s="123"/>
      <c r="AI172" s="123"/>
      <c r="AJ172" s="123"/>
      <c r="AK172" s="123"/>
      <c r="AL172" s="123"/>
      <c r="AM172" s="123"/>
      <c r="AN172" s="123"/>
      <c r="AO172" s="123"/>
      <c r="AP172" s="123"/>
      <c r="AQ172" s="123"/>
      <c r="AR172" s="123"/>
      <c r="AS172" s="123"/>
      <c r="AT172" s="123"/>
      <c r="AU172" s="123"/>
      <c r="AV172" s="123"/>
      <c r="AW172" s="123"/>
      <c r="AX172" s="123"/>
      <c r="AY172" s="123"/>
      <c r="AZ172" s="123"/>
      <c r="BA172" s="123"/>
      <c r="BB172" s="123"/>
      <c r="BC172" s="123"/>
      <c r="BD172" s="123"/>
      <c r="BE172" s="123"/>
      <c r="BF172" s="123"/>
      <c r="BG172" s="123"/>
      <c r="BH172" s="123"/>
      <c r="BI172" s="123"/>
      <c r="BJ172" s="123"/>
      <c r="BK172" s="123"/>
      <c r="BL172" s="123"/>
      <c r="BM172" s="123"/>
      <c r="BN172" s="123"/>
      <c r="BO172" s="123"/>
      <c r="BP172" s="123"/>
      <c r="BQ172" s="123"/>
      <c r="BR172" s="123"/>
      <c r="BS172" s="123"/>
      <c r="BT172" s="123"/>
      <c r="BU172" s="100"/>
      <c r="BV172" s="1392"/>
      <c r="BW172" s="100"/>
      <c r="BX172" s="712"/>
      <c r="BY172" s="123"/>
      <c r="BZ172" s="123"/>
      <c r="CA172" s="123"/>
      <c r="CB172" s="123"/>
      <c r="CC172" s="123"/>
    </row>
    <row r="173" spans="1:81" s="128" customFormat="1" ht="15" customHeight="1">
      <c r="A173" s="16"/>
      <c r="B173" s="164"/>
      <c r="C173" s="1392" t="s">
        <v>98</v>
      </c>
      <c r="D173" s="1164"/>
      <c r="E173" s="1164" t="s">
        <v>439</v>
      </c>
      <c r="F173" s="111" t="s">
        <v>593</v>
      </c>
      <c r="G173" s="540"/>
      <c r="H173" s="123"/>
      <c r="I173" s="123"/>
      <c r="J173" s="123"/>
      <c r="K173" s="123"/>
      <c r="L173" s="123"/>
      <c r="M173" s="123"/>
      <c r="N173" s="123"/>
      <c r="O173" s="123"/>
      <c r="P173" s="123"/>
      <c r="Q173" s="123"/>
      <c r="R173" s="123"/>
      <c r="S173" s="123"/>
      <c r="T173" s="123"/>
      <c r="U173" s="123"/>
      <c r="V173" s="123"/>
      <c r="W173" s="123"/>
      <c r="X173" s="123"/>
      <c r="Y173" s="123"/>
      <c r="Z173" s="123"/>
      <c r="AA173" s="123"/>
      <c r="AB173" s="123"/>
      <c r="AC173" s="123"/>
      <c r="AD173" s="123"/>
      <c r="AE173" s="123"/>
      <c r="AF173" s="123"/>
      <c r="AG173" s="123"/>
      <c r="AH173" s="123"/>
      <c r="AI173" s="123"/>
      <c r="AJ173" s="123"/>
      <c r="AK173" s="123"/>
      <c r="AL173" s="123"/>
      <c r="AM173" s="123"/>
      <c r="AN173" s="123"/>
      <c r="AO173" s="123"/>
      <c r="AP173" s="123"/>
      <c r="AQ173" s="123"/>
      <c r="AR173" s="123"/>
      <c r="AS173" s="123"/>
      <c r="AT173" s="123"/>
      <c r="AU173" s="123"/>
      <c r="AV173" s="123"/>
      <c r="AW173" s="123"/>
      <c r="AX173" s="123"/>
      <c r="AY173" s="123"/>
      <c r="AZ173" s="123"/>
      <c r="BA173" s="123"/>
      <c r="BB173" s="123"/>
      <c r="BC173" s="123"/>
      <c r="BD173" s="123"/>
      <c r="BE173" s="123"/>
      <c r="BF173" s="123"/>
      <c r="BG173" s="123"/>
      <c r="BH173" s="123"/>
      <c r="BI173" s="123"/>
      <c r="BJ173" s="123"/>
      <c r="BK173" s="123"/>
      <c r="BL173" s="123"/>
      <c r="BM173" s="123"/>
      <c r="BN173" s="123"/>
      <c r="BO173" s="123"/>
      <c r="BP173" s="123"/>
      <c r="BQ173" s="123"/>
      <c r="BR173" s="123"/>
      <c r="BS173" s="123"/>
      <c r="BT173" s="123"/>
      <c r="BU173" s="100">
        <v>1</v>
      </c>
      <c r="BV173" s="1392">
        <v>2</v>
      </c>
      <c r="BW173" s="100">
        <v>1</v>
      </c>
      <c r="BX173" s="712">
        <v>1</v>
      </c>
      <c r="BY173" s="123"/>
      <c r="BZ173" s="123"/>
      <c r="CA173" s="123"/>
      <c r="CB173" s="123"/>
      <c r="CC173" s="123"/>
    </row>
    <row r="174" spans="1:81" s="128" customFormat="1" ht="15" customHeight="1">
      <c r="A174" s="16"/>
      <c r="B174" s="164"/>
      <c r="C174" s="1392" t="s">
        <v>99</v>
      </c>
      <c r="D174" s="1392"/>
      <c r="E174" s="1164" t="s">
        <v>439</v>
      </c>
      <c r="F174" s="111" t="s">
        <v>594</v>
      </c>
      <c r="G174" s="540"/>
      <c r="H174" s="123"/>
      <c r="I174" s="123"/>
      <c r="J174" s="123"/>
      <c r="K174" s="123"/>
      <c r="L174" s="123"/>
      <c r="M174" s="123"/>
      <c r="N174" s="123"/>
      <c r="O174" s="123"/>
      <c r="P174" s="123"/>
      <c r="Q174" s="123"/>
      <c r="R174" s="123"/>
      <c r="S174" s="123"/>
      <c r="T174" s="123"/>
      <c r="U174" s="123"/>
      <c r="V174" s="123"/>
      <c r="W174" s="123"/>
      <c r="X174" s="123"/>
      <c r="Y174" s="123"/>
      <c r="Z174" s="123"/>
      <c r="AA174" s="123"/>
      <c r="AB174" s="123"/>
      <c r="AC174" s="123"/>
      <c r="AD174" s="123"/>
      <c r="AE174" s="123"/>
      <c r="AF174" s="123"/>
      <c r="AG174" s="123"/>
      <c r="AH174" s="123"/>
      <c r="AI174" s="123"/>
      <c r="AJ174" s="123"/>
      <c r="AK174" s="123"/>
      <c r="AL174" s="123"/>
      <c r="AM174" s="123"/>
      <c r="AN174" s="123"/>
      <c r="AO174" s="123"/>
      <c r="AP174" s="123"/>
      <c r="AQ174" s="123"/>
      <c r="AR174" s="123"/>
      <c r="AS174" s="123"/>
      <c r="AT174" s="123"/>
      <c r="AU174" s="123"/>
      <c r="AV174" s="123"/>
      <c r="AW174" s="123"/>
      <c r="AX174" s="123"/>
      <c r="AY174" s="123"/>
      <c r="AZ174" s="123"/>
      <c r="BA174" s="123"/>
      <c r="BB174" s="123"/>
      <c r="BC174" s="123"/>
      <c r="BD174" s="123"/>
      <c r="BE174" s="123"/>
      <c r="BF174" s="123"/>
      <c r="BG174" s="123"/>
      <c r="BH174" s="123"/>
      <c r="BI174" s="123"/>
      <c r="BJ174" s="123"/>
      <c r="BK174" s="123"/>
      <c r="BL174" s="123"/>
      <c r="BM174" s="123"/>
      <c r="BN174" s="123"/>
      <c r="BO174" s="123"/>
      <c r="BP174" s="123"/>
      <c r="BQ174" s="123"/>
      <c r="BR174" s="123"/>
      <c r="BS174" s="123"/>
      <c r="BT174" s="123"/>
      <c r="BU174" s="100">
        <v>0</v>
      </c>
      <c r="BV174" s="1392">
        <v>0</v>
      </c>
      <c r="BW174" s="100"/>
      <c r="BX174" s="712"/>
      <c r="BY174" s="123"/>
      <c r="BZ174" s="123"/>
      <c r="CA174" s="123"/>
      <c r="CB174" s="123"/>
      <c r="CC174" s="123"/>
    </row>
    <row r="175" spans="1:81" s="128" customFormat="1" ht="15" customHeight="1">
      <c r="A175" s="16"/>
      <c r="B175" s="164"/>
      <c r="C175" s="1392"/>
      <c r="D175" s="1392"/>
      <c r="E175" s="1392"/>
      <c r="F175" s="1392"/>
      <c r="G175" s="540"/>
      <c r="H175" s="123"/>
      <c r="I175" s="123"/>
      <c r="J175" s="123"/>
      <c r="K175" s="123"/>
      <c r="L175" s="123"/>
      <c r="M175" s="123"/>
      <c r="N175" s="123"/>
      <c r="O175" s="123"/>
      <c r="P175" s="123"/>
      <c r="Q175" s="123"/>
      <c r="R175" s="123"/>
      <c r="S175" s="123"/>
      <c r="T175" s="123"/>
      <c r="U175" s="123"/>
      <c r="V175" s="123"/>
      <c r="W175" s="123"/>
      <c r="X175" s="123"/>
      <c r="Y175" s="123"/>
      <c r="Z175" s="123"/>
      <c r="AA175" s="123"/>
      <c r="AB175" s="123"/>
      <c r="AC175" s="123"/>
      <c r="AD175" s="123"/>
      <c r="AE175" s="123"/>
      <c r="AF175" s="123"/>
      <c r="AG175" s="123"/>
      <c r="AH175" s="123"/>
      <c r="AI175" s="123"/>
      <c r="AJ175" s="123"/>
      <c r="AK175" s="123"/>
      <c r="AL175" s="123"/>
      <c r="AM175" s="123"/>
      <c r="AN175" s="123"/>
      <c r="AO175" s="123"/>
      <c r="AP175" s="123"/>
      <c r="AQ175" s="123"/>
      <c r="AR175" s="123"/>
      <c r="AS175" s="123"/>
      <c r="AT175" s="123"/>
      <c r="AU175" s="123"/>
      <c r="AV175" s="123"/>
      <c r="AW175" s="123"/>
      <c r="AX175" s="123"/>
      <c r="AY175" s="123"/>
      <c r="AZ175" s="123"/>
      <c r="BA175" s="123"/>
      <c r="BB175" s="123"/>
      <c r="BC175" s="123"/>
      <c r="BD175" s="123"/>
      <c r="BE175" s="123"/>
      <c r="BF175" s="123"/>
      <c r="BG175" s="123"/>
      <c r="BH175" s="123"/>
      <c r="BI175" s="123"/>
      <c r="BJ175" s="123"/>
      <c r="BK175" s="123"/>
      <c r="BL175" s="123"/>
      <c r="BM175" s="123"/>
      <c r="BN175" s="123"/>
      <c r="BO175" s="123"/>
      <c r="BP175" s="123"/>
      <c r="BQ175" s="123"/>
      <c r="BR175" s="123"/>
      <c r="BS175" s="123"/>
      <c r="BT175" s="123"/>
      <c r="BU175" s="100"/>
      <c r="BV175" s="1392"/>
      <c r="BW175" s="100"/>
      <c r="BX175" s="712"/>
      <c r="BY175" s="123"/>
      <c r="BZ175" s="123"/>
      <c r="CA175" s="123"/>
      <c r="CB175" s="123"/>
      <c r="CC175" s="123"/>
    </row>
    <row r="176" spans="1:81" s="128" customFormat="1" ht="15" customHeight="1">
      <c r="A176" s="16"/>
      <c r="B176" s="164"/>
      <c r="C176" s="1392"/>
      <c r="D176" s="1392"/>
      <c r="E176" s="1392"/>
      <c r="F176" s="1392"/>
      <c r="G176" s="540"/>
      <c r="H176" s="123"/>
      <c r="I176" s="123"/>
      <c r="J176" s="123"/>
      <c r="K176" s="123"/>
      <c r="L176" s="123"/>
      <c r="M176" s="123"/>
      <c r="N176" s="123"/>
      <c r="O176" s="123"/>
      <c r="P176" s="123"/>
      <c r="Q176" s="123"/>
      <c r="R176" s="123"/>
      <c r="S176" s="123"/>
      <c r="T176" s="123"/>
      <c r="U176" s="123"/>
      <c r="V176" s="123"/>
      <c r="W176" s="123"/>
      <c r="X176" s="123"/>
      <c r="Y176" s="123"/>
      <c r="Z176" s="123"/>
      <c r="AA176" s="123"/>
      <c r="AB176" s="123"/>
      <c r="AC176" s="123"/>
      <c r="AD176" s="123"/>
      <c r="AE176" s="123"/>
      <c r="AF176" s="123"/>
      <c r="AG176" s="123"/>
      <c r="AH176" s="123"/>
      <c r="AI176" s="123"/>
      <c r="AJ176" s="123"/>
      <c r="AK176" s="123"/>
      <c r="AL176" s="123"/>
      <c r="AM176" s="123"/>
      <c r="AN176" s="123"/>
      <c r="AO176" s="123"/>
      <c r="AP176" s="123"/>
      <c r="AQ176" s="123"/>
      <c r="AR176" s="123"/>
      <c r="AS176" s="123"/>
      <c r="AT176" s="123"/>
      <c r="AU176" s="123"/>
      <c r="AV176" s="123"/>
      <c r="AW176" s="123"/>
      <c r="AX176" s="123"/>
      <c r="AY176" s="123"/>
      <c r="AZ176" s="123"/>
      <c r="BA176" s="123"/>
      <c r="BB176" s="123"/>
      <c r="BC176" s="123"/>
      <c r="BD176" s="123"/>
      <c r="BE176" s="123"/>
      <c r="BF176" s="123"/>
      <c r="BG176" s="123"/>
      <c r="BH176" s="123"/>
      <c r="BI176" s="123"/>
      <c r="BJ176" s="123"/>
      <c r="BK176" s="123"/>
      <c r="BL176" s="123"/>
      <c r="BM176" s="123"/>
      <c r="BN176" s="123"/>
      <c r="BO176" s="123"/>
      <c r="BP176" s="123"/>
      <c r="BQ176" s="123"/>
      <c r="BR176" s="123"/>
      <c r="BS176" s="123"/>
      <c r="BT176" s="123"/>
      <c r="BU176" s="100"/>
      <c r="BV176" s="1392"/>
      <c r="BW176" s="100"/>
      <c r="BX176" s="712"/>
      <c r="BY176" s="123"/>
      <c r="BZ176" s="123"/>
      <c r="CA176" s="123"/>
      <c r="CB176" s="123"/>
      <c r="CC176" s="123"/>
    </row>
    <row r="177" spans="1:81" s="128" customFormat="1" ht="15" customHeight="1">
      <c r="A177" s="16"/>
      <c r="B177" s="164"/>
      <c r="C177" s="1392"/>
      <c r="D177" s="1392"/>
      <c r="E177" s="1392"/>
      <c r="F177" s="1392"/>
      <c r="G177" s="540"/>
      <c r="H177" s="123"/>
      <c r="I177" s="123"/>
      <c r="J177" s="123"/>
      <c r="K177" s="123"/>
      <c r="L177" s="123"/>
      <c r="M177" s="123"/>
      <c r="N177" s="123"/>
      <c r="O177" s="123"/>
      <c r="P177" s="123"/>
      <c r="Q177" s="123"/>
      <c r="R177" s="123"/>
      <c r="S177" s="123"/>
      <c r="T177" s="123"/>
      <c r="U177" s="123"/>
      <c r="V177" s="123"/>
      <c r="W177" s="123"/>
      <c r="X177" s="123"/>
      <c r="Y177" s="123"/>
      <c r="Z177" s="123"/>
      <c r="AA177" s="123"/>
      <c r="AB177" s="123"/>
      <c r="AC177" s="123"/>
      <c r="AD177" s="123"/>
      <c r="AE177" s="123"/>
      <c r="AF177" s="123"/>
      <c r="AG177" s="123"/>
      <c r="AH177" s="123"/>
      <c r="AI177" s="123"/>
      <c r="AJ177" s="123"/>
      <c r="AK177" s="123"/>
      <c r="AL177" s="123"/>
      <c r="AM177" s="123"/>
      <c r="AN177" s="123"/>
      <c r="AO177" s="123"/>
      <c r="AP177" s="123"/>
      <c r="AQ177" s="123"/>
      <c r="AR177" s="123"/>
      <c r="AS177" s="123"/>
      <c r="AT177" s="123"/>
      <c r="AU177" s="123"/>
      <c r="AV177" s="123"/>
      <c r="AW177" s="123"/>
      <c r="AX177" s="123"/>
      <c r="AY177" s="123"/>
      <c r="AZ177" s="123"/>
      <c r="BA177" s="123"/>
      <c r="BB177" s="123"/>
      <c r="BC177" s="123"/>
      <c r="BD177" s="123"/>
      <c r="BE177" s="123"/>
      <c r="BF177" s="123"/>
      <c r="BG177" s="123"/>
      <c r="BH177" s="123"/>
      <c r="BI177" s="123"/>
      <c r="BJ177" s="123"/>
      <c r="BK177" s="123"/>
      <c r="BL177" s="123"/>
      <c r="BM177" s="123"/>
      <c r="BN177" s="123"/>
      <c r="BO177" s="123"/>
      <c r="BP177" s="123"/>
      <c r="BQ177" s="123"/>
      <c r="BR177" s="123"/>
      <c r="BS177" s="123"/>
      <c r="BT177" s="123"/>
      <c r="BU177" s="100"/>
      <c r="BV177" s="1392"/>
      <c r="BW177" s="100"/>
      <c r="BX177" s="712"/>
      <c r="BY177" s="123"/>
      <c r="BZ177" s="123"/>
      <c r="CA177" s="123"/>
      <c r="CB177" s="123"/>
      <c r="CC177" s="123"/>
    </row>
    <row r="178" spans="1:81" s="128" customFormat="1" ht="15" customHeight="1">
      <c r="A178" s="16"/>
      <c r="B178" s="164"/>
      <c r="C178" s="1392" t="s">
        <v>150</v>
      </c>
      <c r="D178" s="1392"/>
      <c r="E178" s="1392"/>
      <c r="F178" s="1392"/>
      <c r="G178" s="540"/>
      <c r="H178" s="123"/>
      <c r="I178" s="123"/>
      <c r="J178" s="123"/>
      <c r="K178" s="123"/>
      <c r="L178" s="123"/>
      <c r="M178" s="123"/>
      <c r="N178" s="123"/>
      <c r="O178" s="123"/>
      <c r="P178" s="123"/>
      <c r="Q178" s="123"/>
      <c r="R178" s="123"/>
      <c r="S178" s="123"/>
      <c r="T178" s="123"/>
      <c r="U178" s="123"/>
      <c r="V178" s="123"/>
      <c r="W178" s="123"/>
      <c r="X178" s="123"/>
      <c r="Y178" s="123"/>
      <c r="Z178" s="123"/>
      <c r="AA178" s="123"/>
      <c r="AB178" s="123"/>
      <c r="AC178" s="123"/>
      <c r="AD178" s="123"/>
      <c r="AE178" s="123"/>
      <c r="AF178" s="123"/>
      <c r="AG178" s="123"/>
      <c r="AH178" s="123"/>
      <c r="AI178" s="123"/>
      <c r="AJ178" s="123"/>
      <c r="AK178" s="123"/>
      <c r="AL178" s="123"/>
      <c r="AM178" s="123"/>
      <c r="AN178" s="123"/>
      <c r="AO178" s="123"/>
      <c r="AP178" s="123"/>
      <c r="AQ178" s="123"/>
      <c r="AR178" s="123"/>
      <c r="AS178" s="123"/>
      <c r="AT178" s="123"/>
      <c r="AU178" s="123"/>
      <c r="AV178" s="123"/>
      <c r="AW178" s="123"/>
      <c r="AX178" s="123"/>
      <c r="AY178" s="123"/>
      <c r="AZ178" s="123"/>
      <c r="BA178" s="123"/>
      <c r="BB178" s="123"/>
      <c r="BC178" s="123"/>
      <c r="BD178" s="123"/>
      <c r="BE178" s="123"/>
      <c r="BF178" s="123"/>
      <c r="BG178" s="123"/>
      <c r="BH178" s="123"/>
      <c r="BI178" s="123"/>
      <c r="BJ178" s="123"/>
      <c r="BK178" s="123"/>
      <c r="BL178" s="123"/>
      <c r="BM178" s="123"/>
      <c r="BN178" s="123"/>
      <c r="BO178" s="123"/>
      <c r="BP178" s="123"/>
      <c r="BQ178" s="123"/>
      <c r="BR178" s="123"/>
      <c r="BS178" s="123"/>
      <c r="BT178" s="123"/>
      <c r="BU178" s="100"/>
      <c r="BV178" s="1392"/>
      <c r="BW178" s="100"/>
      <c r="BX178" s="712"/>
      <c r="BY178" s="123"/>
      <c r="BZ178" s="123"/>
      <c r="CA178" s="123"/>
      <c r="CB178" s="123"/>
      <c r="CC178" s="123"/>
    </row>
    <row r="179" spans="1:81" s="128" customFormat="1" ht="15" customHeight="1">
      <c r="A179" s="16"/>
      <c r="B179" s="164"/>
      <c r="C179" s="1392"/>
      <c r="D179" s="1392" t="s">
        <v>152</v>
      </c>
      <c r="E179" s="1392" t="s">
        <v>366</v>
      </c>
      <c r="F179" s="1392" t="s">
        <v>595</v>
      </c>
      <c r="G179" s="540"/>
      <c r="H179" s="123"/>
      <c r="I179" s="123"/>
      <c r="J179" s="123"/>
      <c r="K179" s="123"/>
      <c r="L179" s="123"/>
      <c r="M179" s="123"/>
      <c r="N179" s="123"/>
      <c r="O179" s="123"/>
      <c r="P179" s="123"/>
      <c r="Q179" s="123"/>
      <c r="R179" s="123"/>
      <c r="S179" s="123"/>
      <c r="T179" s="123"/>
      <c r="U179" s="123"/>
      <c r="V179" s="123"/>
      <c r="W179" s="123"/>
      <c r="X179" s="123"/>
      <c r="Y179" s="123"/>
      <c r="Z179" s="123"/>
      <c r="AA179" s="123"/>
      <c r="AB179" s="123"/>
      <c r="AC179" s="123"/>
      <c r="AD179" s="123"/>
      <c r="AE179" s="123"/>
      <c r="AF179" s="123"/>
      <c r="AG179" s="123"/>
      <c r="AH179" s="123"/>
      <c r="AI179" s="123"/>
      <c r="AJ179" s="123"/>
      <c r="AK179" s="123"/>
      <c r="AL179" s="123"/>
      <c r="AM179" s="123"/>
      <c r="AN179" s="123"/>
      <c r="AO179" s="123"/>
      <c r="AP179" s="123"/>
      <c r="AQ179" s="123"/>
      <c r="AR179" s="123"/>
      <c r="AS179" s="123"/>
      <c r="AT179" s="123"/>
      <c r="AU179" s="123"/>
      <c r="AV179" s="123"/>
      <c r="AW179" s="123"/>
      <c r="AX179" s="123"/>
      <c r="AY179" s="123"/>
      <c r="AZ179" s="123"/>
      <c r="BA179" s="123"/>
      <c r="BB179" s="123"/>
      <c r="BC179" s="123"/>
      <c r="BD179" s="123"/>
      <c r="BE179" s="123"/>
      <c r="BF179" s="123"/>
      <c r="BG179" s="123"/>
      <c r="BH179" s="123"/>
      <c r="BI179" s="123"/>
      <c r="BJ179" s="123"/>
      <c r="BK179" s="123"/>
      <c r="BL179" s="123"/>
      <c r="BM179" s="123"/>
      <c r="BN179" s="123"/>
      <c r="BO179" s="123"/>
      <c r="BP179" s="123"/>
      <c r="BQ179" s="123"/>
      <c r="BR179" s="123"/>
      <c r="BS179" s="123"/>
      <c r="BT179" s="123"/>
      <c r="BU179" s="100">
        <v>0</v>
      </c>
      <c r="BV179" s="1392">
        <v>0</v>
      </c>
      <c r="BW179" s="100">
        <v>0</v>
      </c>
      <c r="BX179" s="100">
        <v>0</v>
      </c>
      <c r="BY179" s="123"/>
      <c r="BZ179" s="123"/>
      <c r="CA179" s="123"/>
      <c r="CB179" s="123"/>
      <c r="CC179" s="123"/>
    </row>
    <row r="180" spans="1:81" s="128" customFormat="1" ht="15" customHeight="1">
      <c r="A180" s="16"/>
      <c r="B180" s="164"/>
      <c r="C180" s="1392"/>
      <c r="D180" s="1392" t="s">
        <v>153</v>
      </c>
      <c r="E180" s="1392" t="s">
        <v>366</v>
      </c>
      <c r="F180" s="1392" t="s">
        <v>596</v>
      </c>
      <c r="G180" s="540"/>
      <c r="H180" s="123"/>
      <c r="I180" s="123"/>
      <c r="J180" s="123"/>
      <c r="K180" s="123"/>
      <c r="L180" s="123"/>
      <c r="M180" s="123"/>
      <c r="N180" s="123"/>
      <c r="O180" s="123"/>
      <c r="P180" s="123"/>
      <c r="Q180" s="123"/>
      <c r="R180" s="123"/>
      <c r="S180" s="123"/>
      <c r="T180" s="123"/>
      <c r="U180" s="123"/>
      <c r="V180" s="123"/>
      <c r="W180" s="123"/>
      <c r="X180" s="123"/>
      <c r="Y180" s="123"/>
      <c r="Z180" s="123"/>
      <c r="AA180" s="123"/>
      <c r="AB180" s="123"/>
      <c r="AC180" s="123"/>
      <c r="AD180" s="123"/>
      <c r="AE180" s="123"/>
      <c r="AF180" s="123"/>
      <c r="AG180" s="123"/>
      <c r="AH180" s="123"/>
      <c r="AI180" s="123"/>
      <c r="AJ180" s="123"/>
      <c r="AK180" s="123"/>
      <c r="AL180" s="123"/>
      <c r="AM180" s="123"/>
      <c r="AN180" s="123"/>
      <c r="AO180" s="123"/>
      <c r="AP180" s="123"/>
      <c r="AQ180" s="123"/>
      <c r="AR180" s="123"/>
      <c r="AS180" s="123"/>
      <c r="AT180" s="123"/>
      <c r="AU180" s="123"/>
      <c r="AV180" s="123"/>
      <c r="AW180" s="123"/>
      <c r="AX180" s="123"/>
      <c r="AY180" s="123"/>
      <c r="AZ180" s="123"/>
      <c r="BA180" s="123"/>
      <c r="BB180" s="123"/>
      <c r="BC180" s="123"/>
      <c r="BD180" s="123"/>
      <c r="BE180" s="123"/>
      <c r="BF180" s="123"/>
      <c r="BG180" s="123"/>
      <c r="BH180" s="123"/>
      <c r="BI180" s="123"/>
      <c r="BJ180" s="123"/>
      <c r="BK180" s="123"/>
      <c r="BL180" s="123"/>
      <c r="BM180" s="123"/>
      <c r="BN180" s="123"/>
      <c r="BO180" s="123"/>
      <c r="BP180" s="123"/>
      <c r="BQ180" s="123"/>
      <c r="BR180" s="123"/>
      <c r="BS180" s="123"/>
      <c r="BT180" s="123"/>
      <c r="BU180" s="100">
        <v>1</v>
      </c>
      <c r="BV180" s="1392">
        <v>0</v>
      </c>
      <c r="BW180" s="100">
        <v>1</v>
      </c>
      <c r="BX180" s="100">
        <v>1</v>
      </c>
      <c r="BY180" s="123"/>
      <c r="BZ180" s="123"/>
      <c r="CA180" s="123"/>
      <c r="CB180" s="123"/>
      <c r="CC180" s="123"/>
    </row>
    <row r="181" spans="1:81" s="128" customFormat="1" ht="15" customHeight="1">
      <c r="A181" s="16"/>
      <c r="B181" s="164"/>
      <c r="C181" s="1392"/>
      <c r="D181" s="1392" t="s">
        <v>154</v>
      </c>
      <c r="E181" s="176" t="s">
        <v>366</v>
      </c>
      <c r="F181" s="1392" t="s">
        <v>597</v>
      </c>
      <c r="G181" s="540"/>
      <c r="H181" s="123"/>
      <c r="I181" s="123"/>
      <c r="J181" s="123"/>
      <c r="K181" s="123"/>
      <c r="L181" s="123"/>
      <c r="M181" s="123"/>
      <c r="N181" s="123"/>
      <c r="O181" s="123"/>
      <c r="P181" s="123"/>
      <c r="Q181" s="123"/>
      <c r="R181" s="123"/>
      <c r="S181" s="123"/>
      <c r="T181" s="123"/>
      <c r="U181" s="123"/>
      <c r="V181" s="123"/>
      <c r="W181" s="123"/>
      <c r="X181" s="123"/>
      <c r="Y181" s="123"/>
      <c r="Z181" s="123"/>
      <c r="AA181" s="123"/>
      <c r="AB181" s="123"/>
      <c r="AC181" s="123"/>
      <c r="AD181" s="123"/>
      <c r="AE181" s="123"/>
      <c r="AF181" s="123"/>
      <c r="AG181" s="123"/>
      <c r="AH181" s="123"/>
      <c r="AI181" s="123"/>
      <c r="AJ181" s="123"/>
      <c r="AK181" s="123"/>
      <c r="AL181" s="123"/>
      <c r="AM181" s="123"/>
      <c r="AN181" s="123"/>
      <c r="AO181" s="123"/>
      <c r="AP181" s="123"/>
      <c r="AQ181" s="123"/>
      <c r="AR181" s="123"/>
      <c r="AS181" s="123"/>
      <c r="AT181" s="123"/>
      <c r="AU181" s="123"/>
      <c r="AV181" s="123"/>
      <c r="AW181" s="123"/>
      <c r="AX181" s="123"/>
      <c r="AY181" s="123"/>
      <c r="AZ181" s="123"/>
      <c r="BA181" s="123"/>
      <c r="BB181" s="123"/>
      <c r="BC181" s="123"/>
      <c r="BD181" s="123"/>
      <c r="BE181" s="123"/>
      <c r="BF181" s="123"/>
      <c r="BG181" s="123"/>
      <c r="BH181" s="123"/>
      <c r="BI181" s="123"/>
      <c r="BJ181" s="123"/>
      <c r="BK181" s="123"/>
      <c r="BL181" s="123"/>
      <c r="BM181" s="123"/>
      <c r="BN181" s="123"/>
      <c r="BO181" s="123"/>
      <c r="BP181" s="123"/>
      <c r="BQ181" s="123"/>
      <c r="BR181" s="123"/>
      <c r="BS181" s="123"/>
      <c r="BT181" s="123"/>
      <c r="BU181" s="100">
        <v>0</v>
      </c>
      <c r="BV181" s="1392">
        <v>1</v>
      </c>
      <c r="BW181" s="100">
        <v>0</v>
      </c>
      <c r="BX181" s="100">
        <v>0</v>
      </c>
      <c r="BY181" s="123"/>
      <c r="BZ181" s="123"/>
      <c r="CA181" s="123"/>
      <c r="CB181" s="123"/>
      <c r="CC181" s="123"/>
    </row>
    <row r="182" spans="1:81" s="128" customFormat="1" ht="15" customHeight="1">
      <c r="A182" s="16"/>
      <c r="B182" s="164"/>
      <c r="C182" s="1392" t="s">
        <v>151</v>
      </c>
      <c r="D182" s="1392"/>
      <c r="E182" s="1392"/>
      <c r="F182" s="1392"/>
      <c r="G182" s="540"/>
      <c r="H182" s="123"/>
      <c r="I182" s="123"/>
      <c r="J182" s="123"/>
      <c r="K182" s="123"/>
      <c r="L182" s="123"/>
      <c r="M182" s="123"/>
      <c r="N182" s="123"/>
      <c r="O182" s="123"/>
      <c r="P182" s="123"/>
      <c r="Q182" s="123"/>
      <c r="R182" s="123"/>
      <c r="S182" s="123"/>
      <c r="T182" s="123"/>
      <c r="U182" s="123"/>
      <c r="V182" s="123"/>
      <c r="W182" s="123"/>
      <c r="X182" s="123"/>
      <c r="Y182" s="123"/>
      <c r="Z182" s="123"/>
      <c r="AA182" s="123"/>
      <c r="AB182" s="123"/>
      <c r="AC182" s="123"/>
      <c r="AD182" s="123"/>
      <c r="AE182" s="123"/>
      <c r="AF182" s="123"/>
      <c r="AG182" s="123"/>
      <c r="AH182" s="123"/>
      <c r="AI182" s="123"/>
      <c r="AJ182" s="123"/>
      <c r="AK182" s="123"/>
      <c r="AL182" s="123"/>
      <c r="AM182" s="123"/>
      <c r="AN182" s="123"/>
      <c r="AO182" s="123"/>
      <c r="AP182" s="123"/>
      <c r="AQ182" s="123"/>
      <c r="AR182" s="123"/>
      <c r="AS182" s="123"/>
      <c r="AT182" s="123"/>
      <c r="AU182" s="123"/>
      <c r="AV182" s="123"/>
      <c r="AW182" s="123"/>
      <c r="AX182" s="123"/>
      <c r="AY182" s="123"/>
      <c r="AZ182" s="123"/>
      <c r="BA182" s="123"/>
      <c r="BB182" s="123"/>
      <c r="BC182" s="123"/>
      <c r="BD182" s="123"/>
      <c r="BE182" s="123"/>
      <c r="BF182" s="123"/>
      <c r="BG182" s="123"/>
      <c r="BH182" s="123"/>
      <c r="BI182" s="123"/>
      <c r="BJ182" s="123"/>
      <c r="BK182" s="123"/>
      <c r="BL182" s="123"/>
      <c r="BM182" s="123"/>
      <c r="BN182" s="123"/>
      <c r="BO182" s="123"/>
      <c r="BP182" s="123"/>
      <c r="BQ182" s="123"/>
      <c r="BR182" s="123"/>
      <c r="BS182" s="123"/>
      <c r="BT182" s="123"/>
      <c r="BU182" s="100"/>
      <c r="BV182" s="1392"/>
      <c r="BW182" s="100"/>
      <c r="BX182" s="100"/>
      <c r="BY182" s="123"/>
      <c r="BZ182" s="123"/>
      <c r="CA182" s="123"/>
      <c r="CB182" s="123"/>
      <c r="CC182" s="123"/>
    </row>
    <row r="183" spans="1:81" s="128" customFormat="1" ht="15" customHeight="1">
      <c r="A183" s="16"/>
      <c r="B183" s="164"/>
      <c r="C183" s="1392"/>
      <c r="D183" s="1392" t="s">
        <v>155</v>
      </c>
      <c r="E183" s="176" t="s">
        <v>366</v>
      </c>
      <c r="F183" s="1392" t="s">
        <v>598</v>
      </c>
      <c r="G183" s="540"/>
      <c r="H183" s="123"/>
      <c r="I183" s="123"/>
      <c r="J183" s="123"/>
      <c r="K183" s="123"/>
      <c r="L183" s="123"/>
      <c r="M183" s="123"/>
      <c r="N183" s="123"/>
      <c r="O183" s="123"/>
      <c r="P183" s="123"/>
      <c r="Q183" s="123"/>
      <c r="R183" s="123"/>
      <c r="S183" s="123"/>
      <c r="T183" s="123"/>
      <c r="U183" s="123"/>
      <c r="V183" s="123"/>
      <c r="W183" s="123"/>
      <c r="X183" s="123"/>
      <c r="Y183" s="123"/>
      <c r="Z183" s="123"/>
      <c r="AA183" s="123"/>
      <c r="AB183" s="123"/>
      <c r="AC183" s="123"/>
      <c r="AD183" s="123"/>
      <c r="AE183" s="123"/>
      <c r="AF183" s="123"/>
      <c r="AG183" s="123"/>
      <c r="AH183" s="123"/>
      <c r="AI183" s="123"/>
      <c r="AJ183" s="123"/>
      <c r="AK183" s="123"/>
      <c r="AL183" s="123"/>
      <c r="AM183" s="123"/>
      <c r="AN183" s="123"/>
      <c r="AO183" s="123"/>
      <c r="AP183" s="123"/>
      <c r="AQ183" s="123"/>
      <c r="AR183" s="123"/>
      <c r="AS183" s="123"/>
      <c r="AT183" s="123"/>
      <c r="AU183" s="123"/>
      <c r="AV183" s="123"/>
      <c r="AW183" s="123"/>
      <c r="AX183" s="123"/>
      <c r="AY183" s="123"/>
      <c r="AZ183" s="123"/>
      <c r="BA183" s="123"/>
      <c r="BB183" s="123"/>
      <c r="BC183" s="123"/>
      <c r="BD183" s="123"/>
      <c r="BE183" s="123"/>
      <c r="BF183" s="123"/>
      <c r="BG183" s="123"/>
      <c r="BH183" s="123"/>
      <c r="BI183" s="123"/>
      <c r="BJ183" s="123"/>
      <c r="BK183" s="123"/>
      <c r="BL183" s="123"/>
      <c r="BM183" s="123"/>
      <c r="BN183" s="123"/>
      <c r="BO183" s="123"/>
      <c r="BP183" s="123"/>
      <c r="BQ183" s="123"/>
      <c r="BR183" s="123"/>
      <c r="BS183" s="123"/>
      <c r="BT183" s="123"/>
      <c r="BU183" s="100">
        <v>0</v>
      </c>
      <c r="BV183" s="1392">
        <v>0</v>
      </c>
      <c r="BW183" s="100">
        <v>0</v>
      </c>
      <c r="BX183" s="100">
        <v>0</v>
      </c>
      <c r="BY183" s="123"/>
      <c r="BZ183" s="123"/>
      <c r="CA183" s="123"/>
      <c r="CB183" s="123"/>
      <c r="CC183" s="123"/>
    </row>
    <row r="184" spans="1:81" s="128" customFormat="1" ht="15" customHeight="1">
      <c r="A184" s="16"/>
      <c r="B184" s="164"/>
      <c r="C184" s="1392"/>
      <c r="D184" s="1392" t="s">
        <v>156</v>
      </c>
      <c r="E184" s="176" t="s">
        <v>366</v>
      </c>
      <c r="F184" s="1392" t="s">
        <v>599</v>
      </c>
      <c r="G184" s="540"/>
      <c r="H184" s="123"/>
      <c r="I184" s="123"/>
      <c r="J184" s="123"/>
      <c r="K184" s="123"/>
      <c r="L184" s="123"/>
      <c r="M184" s="123"/>
      <c r="N184" s="123"/>
      <c r="O184" s="123"/>
      <c r="P184" s="123"/>
      <c r="Q184" s="123"/>
      <c r="R184" s="123"/>
      <c r="S184" s="123"/>
      <c r="T184" s="123"/>
      <c r="U184" s="123"/>
      <c r="V184" s="123"/>
      <c r="W184" s="123"/>
      <c r="X184" s="123"/>
      <c r="Y184" s="123"/>
      <c r="Z184" s="123"/>
      <c r="AA184" s="123"/>
      <c r="AB184" s="123"/>
      <c r="AC184" s="123"/>
      <c r="AD184" s="123"/>
      <c r="AE184" s="123"/>
      <c r="AF184" s="123"/>
      <c r="AG184" s="123"/>
      <c r="AH184" s="123"/>
      <c r="AI184" s="123"/>
      <c r="AJ184" s="123"/>
      <c r="AK184" s="123"/>
      <c r="AL184" s="123"/>
      <c r="AM184" s="123"/>
      <c r="AN184" s="123"/>
      <c r="AO184" s="123"/>
      <c r="AP184" s="123"/>
      <c r="AQ184" s="123"/>
      <c r="AR184" s="123"/>
      <c r="AS184" s="123"/>
      <c r="AT184" s="123"/>
      <c r="AU184" s="123"/>
      <c r="AV184" s="123"/>
      <c r="AW184" s="123"/>
      <c r="AX184" s="123"/>
      <c r="AY184" s="123"/>
      <c r="AZ184" s="123"/>
      <c r="BA184" s="123"/>
      <c r="BB184" s="123"/>
      <c r="BC184" s="123"/>
      <c r="BD184" s="123"/>
      <c r="BE184" s="123"/>
      <c r="BF184" s="123"/>
      <c r="BG184" s="123"/>
      <c r="BH184" s="123"/>
      <c r="BI184" s="123"/>
      <c r="BJ184" s="123"/>
      <c r="BK184" s="123"/>
      <c r="BL184" s="123"/>
      <c r="BM184" s="123"/>
      <c r="BN184" s="123"/>
      <c r="BO184" s="123"/>
      <c r="BP184" s="123"/>
      <c r="BQ184" s="123"/>
      <c r="BR184" s="123"/>
      <c r="BS184" s="123"/>
      <c r="BT184" s="123"/>
      <c r="BU184" s="100">
        <v>0</v>
      </c>
      <c r="BV184" s="1392">
        <v>0</v>
      </c>
      <c r="BW184" s="100">
        <v>0</v>
      </c>
      <c r="BX184" s="100">
        <v>0</v>
      </c>
      <c r="BY184" s="123"/>
      <c r="BZ184" s="123"/>
      <c r="CA184" s="123"/>
      <c r="CB184" s="123"/>
      <c r="CC184" s="123"/>
    </row>
    <row r="185" spans="1:81" s="128" customFormat="1" ht="15" customHeight="1">
      <c r="A185" s="16"/>
      <c r="B185" s="164"/>
      <c r="C185" s="1392"/>
      <c r="D185" s="1392" t="s">
        <v>157</v>
      </c>
      <c r="E185" s="176" t="s">
        <v>366</v>
      </c>
      <c r="F185" s="1392" t="s">
        <v>600</v>
      </c>
      <c r="G185" s="540"/>
      <c r="H185" s="123"/>
      <c r="I185" s="123"/>
      <c r="J185" s="123"/>
      <c r="K185" s="123"/>
      <c r="L185" s="123"/>
      <c r="M185" s="123"/>
      <c r="N185" s="123"/>
      <c r="O185" s="123"/>
      <c r="P185" s="123"/>
      <c r="Q185" s="123"/>
      <c r="R185" s="123"/>
      <c r="S185" s="123"/>
      <c r="T185" s="123"/>
      <c r="U185" s="123"/>
      <c r="V185" s="123"/>
      <c r="W185" s="123"/>
      <c r="X185" s="123"/>
      <c r="Y185" s="123"/>
      <c r="Z185" s="123"/>
      <c r="AA185" s="123"/>
      <c r="AB185" s="123"/>
      <c r="AC185" s="123"/>
      <c r="AD185" s="123"/>
      <c r="AE185" s="123"/>
      <c r="AF185" s="123"/>
      <c r="AG185" s="123"/>
      <c r="AH185" s="123"/>
      <c r="AI185" s="123"/>
      <c r="AJ185" s="123"/>
      <c r="AK185" s="123"/>
      <c r="AL185" s="123"/>
      <c r="AM185" s="123"/>
      <c r="AN185" s="123"/>
      <c r="AO185" s="123"/>
      <c r="AP185" s="123"/>
      <c r="AQ185" s="123"/>
      <c r="AR185" s="123"/>
      <c r="AS185" s="123"/>
      <c r="AT185" s="123"/>
      <c r="AU185" s="123"/>
      <c r="AV185" s="123"/>
      <c r="AW185" s="123"/>
      <c r="AX185" s="123"/>
      <c r="AY185" s="123"/>
      <c r="AZ185" s="123"/>
      <c r="BA185" s="123"/>
      <c r="BB185" s="123"/>
      <c r="BC185" s="123"/>
      <c r="BD185" s="123"/>
      <c r="BE185" s="123"/>
      <c r="BF185" s="123"/>
      <c r="BG185" s="123"/>
      <c r="BH185" s="123"/>
      <c r="BI185" s="123"/>
      <c r="BJ185" s="123"/>
      <c r="BK185" s="123"/>
      <c r="BL185" s="123"/>
      <c r="BM185" s="123"/>
      <c r="BN185" s="123"/>
      <c r="BO185" s="123"/>
      <c r="BP185" s="123"/>
      <c r="BQ185" s="123"/>
      <c r="BR185" s="123"/>
      <c r="BS185" s="123"/>
      <c r="BT185" s="123"/>
      <c r="BU185" s="100">
        <v>1</v>
      </c>
      <c r="BV185" s="1392">
        <v>1</v>
      </c>
      <c r="BW185" s="100">
        <v>1</v>
      </c>
      <c r="BX185" s="100">
        <v>1</v>
      </c>
      <c r="BY185" s="123"/>
      <c r="BZ185" s="123"/>
      <c r="CA185" s="123"/>
      <c r="CB185" s="123"/>
      <c r="CC185" s="123"/>
    </row>
    <row r="186" spans="1:81" s="128" customFormat="1" ht="15" customHeight="1">
      <c r="A186" s="16"/>
      <c r="B186" s="164"/>
      <c r="C186" s="1392"/>
      <c r="D186" s="1392"/>
      <c r="E186" s="1392"/>
      <c r="F186" s="1392"/>
      <c r="G186" s="540"/>
      <c r="H186" s="123"/>
      <c r="I186" s="123"/>
      <c r="J186" s="123"/>
      <c r="K186" s="123"/>
      <c r="L186" s="123"/>
      <c r="M186" s="123"/>
      <c r="N186" s="123"/>
      <c r="O186" s="123"/>
      <c r="P186" s="123"/>
      <c r="Q186" s="123"/>
      <c r="R186" s="123"/>
      <c r="S186" s="123"/>
      <c r="T186" s="123"/>
      <c r="U186" s="123"/>
      <c r="V186" s="123"/>
      <c r="W186" s="123"/>
      <c r="X186" s="123"/>
      <c r="Y186" s="123"/>
      <c r="Z186" s="123"/>
      <c r="AA186" s="123"/>
      <c r="AB186" s="123"/>
      <c r="AC186" s="123"/>
      <c r="AD186" s="123"/>
      <c r="AE186" s="123"/>
      <c r="AF186" s="123"/>
      <c r="AG186" s="123"/>
      <c r="AH186" s="123"/>
      <c r="AI186" s="123"/>
      <c r="AJ186" s="123"/>
      <c r="AK186" s="123"/>
      <c r="AL186" s="123"/>
      <c r="AM186" s="123"/>
      <c r="AN186" s="123"/>
      <c r="AO186" s="123"/>
      <c r="AP186" s="123"/>
      <c r="AQ186" s="123"/>
      <c r="AR186" s="123"/>
      <c r="AS186" s="123"/>
      <c r="AT186" s="123"/>
      <c r="AU186" s="123"/>
      <c r="AV186" s="123"/>
      <c r="AW186" s="123"/>
      <c r="AX186" s="123"/>
      <c r="AY186" s="123"/>
      <c r="AZ186" s="123"/>
      <c r="BA186" s="123"/>
      <c r="BB186" s="123"/>
      <c r="BC186" s="123"/>
      <c r="BD186" s="123"/>
      <c r="BE186" s="123"/>
      <c r="BF186" s="123"/>
      <c r="BG186" s="123"/>
      <c r="BH186" s="123"/>
      <c r="BI186" s="123"/>
      <c r="BJ186" s="123"/>
      <c r="BK186" s="123"/>
      <c r="BL186" s="123"/>
      <c r="BM186" s="123"/>
      <c r="BN186" s="123"/>
      <c r="BO186" s="123"/>
      <c r="BP186" s="123"/>
      <c r="BQ186" s="123"/>
      <c r="BR186" s="123"/>
      <c r="BS186" s="123"/>
      <c r="BT186" s="123"/>
      <c r="BU186" s="100"/>
      <c r="BV186" s="1392"/>
      <c r="BW186" s="100"/>
      <c r="BX186" s="712"/>
      <c r="BY186" s="123"/>
      <c r="BZ186" s="123"/>
      <c r="CA186" s="123"/>
      <c r="CB186" s="123"/>
      <c r="CC186" s="123"/>
    </row>
    <row r="187" spans="1:81" s="128" customFormat="1" ht="15" customHeight="1">
      <c r="A187" s="16"/>
      <c r="B187" s="164"/>
      <c r="C187" s="1392"/>
      <c r="D187" s="1392"/>
      <c r="E187" s="1392"/>
      <c r="F187" s="1392"/>
      <c r="G187" s="540"/>
      <c r="H187" s="123"/>
      <c r="I187" s="123"/>
      <c r="J187" s="123"/>
      <c r="K187" s="123"/>
      <c r="L187" s="123"/>
      <c r="M187" s="123"/>
      <c r="N187" s="123"/>
      <c r="O187" s="123"/>
      <c r="P187" s="123"/>
      <c r="Q187" s="123"/>
      <c r="R187" s="123"/>
      <c r="S187" s="123"/>
      <c r="T187" s="123"/>
      <c r="U187" s="123"/>
      <c r="V187" s="123"/>
      <c r="W187" s="123"/>
      <c r="X187" s="123"/>
      <c r="Y187" s="123"/>
      <c r="Z187" s="123"/>
      <c r="AA187" s="123"/>
      <c r="AB187" s="123"/>
      <c r="AC187" s="123"/>
      <c r="AD187" s="123"/>
      <c r="AE187" s="123"/>
      <c r="AF187" s="123"/>
      <c r="AG187" s="123"/>
      <c r="AH187" s="123"/>
      <c r="AI187" s="123"/>
      <c r="AJ187" s="123"/>
      <c r="AK187" s="123"/>
      <c r="AL187" s="123"/>
      <c r="AM187" s="123"/>
      <c r="AN187" s="123"/>
      <c r="AO187" s="123"/>
      <c r="AP187" s="123"/>
      <c r="AQ187" s="123"/>
      <c r="AR187" s="123"/>
      <c r="AS187" s="123"/>
      <c r="AT187" s="123"/>
      <c r="AU187" s="123"/>
      <c r="AV187" s="123"/>
      <c r="AW187" s="123"/>
      <c r="AX187" s="123"/>
      <c r="AY187" s="123"/>
      <c r="AZ187" s="123"/>
      <c r="BA187" s="123"/>
      <c r="BB187" s="123"/>
      <c r="BC187" s="123"/>
      <c r="BD187" s="123"/>
      <c r="BE187" s="123"/>
      <c r="BF187" s="123"/>
      <c r="BG187" s="123"/>
      <c r="BH187" s="123"/>
      <c r="BI187" s="123"/>
      <c r="BJ187" s="123"/>
      <c r="BK187" s="123"/>
      <c r="BL187" s="123"/>
      <c r="BM187" s="123"/>
      <c r="BN187" s="123"/>
      <c r="BO187" s="123"/>
      <c r="BP187" s="123"/>
      <c r="BQ187" s="123"/>
      <c r="BR187" s="123"/>
      <c r="BS187" s="123"/>
      <c r="BT187" s="123"/>
      <c r="BU187" s="100"/>
      <c r="BV187" s="1392"/>
      <c r="BW187" s="100"/>
      <c r="BX187" s="712"/>
      <c r="BY187" s="123"/>
      <c r="BZ187" s="123"/>
      <c r="CA187" s="123"/>
      <c r="CB187" s="123"/>
      <c r="CC187" s="123"/>
    </row>
    <row r="188" spans="1:81" s="128" customFormat="1" ht="15" customHeight="1">
      <c r="A188" s="16"/>
      <c r="B188" s="164"/>
      <c r="C188" s="1392"/>
      <c r="D188" s="1392"/>
      <c r="E188" s="1392"/>
      <c r="F188" s="1392"/>
      <c r="G188" s="540"/>
      <c r="H188" s="123"/>
      <c r="I188" s="123"/>
      <c r="J188" s="123"/>
      <c r="K188" s="123"/>
      <c r="L188" s="123"/>
      <c r="M188" s="123"/>
      <c r="N188" s="123"/>
      <c r="O188" s="123"/>
      <c r="P188" s="123"/>
      <c r="Q188" s="123"/>
      <c r="R188" s="123"/>
      <c r="S188" s="123"/>
      <c r="T188" s="123"/>
      <c r="U188" s="123"/>
      <c r="V188" s="123"/>
      <c r="W188" s="123"/>
      <c r="X188" s="123"/>
      <c r="Y188" s="123"/>
      <c r="Z188" s="123"/>
      <c r="AA188" s="123"/>
      <c r="AB188" s="123"/>
      <c r="AC188" s="123"/>
      <c r="AD188" s="123"/>
      <c r="AE188" s="123"/>
      <c r="AF188" s="123"/>
      <c r="AG188" s="123"/>
      <c r="AH188" s="123"/>
      <c r="AI188" s="123"/>
      <c r="AJ188" s="123"/>
      <c r="AK188" s="123"/>
      <c r="AL188" s="123"/>
      <c r="AM188" s="123"/>
      <c r="AN188" s="123"/>
      <c r="AO188" s="123"/>
      <c r="AP188" s="123"/>
      <c r="AQ188" s="123"/>
      <c r="AR188" s="123"/>
      <c r="AS188" s="123"/>
      <c r="AT188" s="123"/>
      <c r="AU188" s="123"/>
      <c r="AV188" s="123"/>
      <c r="AW188" s="123"/>
      <c r="AX188" s="123"/>
      <c r="AY188" s="123"/>
      <c r="AZ188" s="123"/>
      <c r="BA188" s="123"/>
      <c r="BB188" s="123"/>
      <c r="BC188" s="123"/>
      <c r="BD188" s="123"/>
      <c r="BE188" s="123"/>
      <c r="BF188" s="123"/>
      <c r="BG188" s="123"/>
      <c r="BH188" s="123"/>
      <c r="BI188" s="123"/>
      <c r="BJ188" s="123"/>
      <c r="BK188" s="123"/>
      <c r="BL188" s="123"/>
      <c r="BM188" s="123"/>
      <c r="BN188" s="123"/>
      <c r="BO188" s="123"/>
      <c r="BP188" s="123"/>
      <c r="BQ188" s="123"/>
      <c r="BR188" s="123"/>
      <c r="BS188" s="123"/>
      <c r="BT188" s="123"/>
      <c r="BU188" s="100"/>
      <c r="BV188" s="1392"/>
      <c r="BW188" s="100"/>
      <c r="BX188" s="712"/>
      <c r="BY188" s="123"/>
      <c r="BZ188" s="123"/>
      <c r="CA188" s="123"/>
      <c r="CB188" s="123"/>
      <c r="CC188" s="123"/>
    </row>
    <row r="189" spans="1:81" s="128" customFormat="1" ht="15" customHeight="1">
      <c r="A189" s="16"/>
      <c r="B189" s="164"/>
      <c r="C189" s="1392"/>
      <c r="D189" s="1392"/>
      <c r="E189" s="1392"/>
      <c r="F189" s="1392"/>
      <c r="G189" s="540"/>
      <c r="H189" s="123"/>
      <c r="I189" s="123"/>
      <c r="J189" s="123"/>
      <c r="K189" s="123"/>
      <c r="L189" s="123"/>
      <c r="M189" s="123"/>
      <c r="N189" s="123"/>
      <c r="O189" s="123"/>
      <c r="P189" s="123"/>
      <c r="Q189" s="123"/>
      <c r="R189" s="123"/>
      <c r="S189" s="123"/>
      <c r="T189" s="123"/>
      <c r="U189" s="123"/>
      <c r="V189" s="123"/>
      <c r="W189" s="123"/>
      <c r="X189" s="123"/>
      <c r="Y189" s="123"/>
      <c r="Z189" s="123"/>
      <c r="AA189" s="123"/>
      <c r="AB189" s="123"/>
      <c r="AC189" s="123"/>
      <c r="AD189" s="123"/>
      <c r="AE189" s="123"/>
      <c r="AF189" s="123"/>
      <c r="AG189" s="123"/>
      <c r="AH189" s="123"/>
      <c r="AI189" s="123"/>
      <c r="AJ189" s="123"/>
      <c r="AK189" s="123"/>
      <c r="AL189" s="123"/>
      <c r="AM189" s="123"/>
      <c r="AN189" s="123"/>
      <c r="AO189" s="123"/>
      <c r="AP189" s="123"/>
      <c r="AQ189" s="123"/>
      <c r="AR189" s="123"/>
      <c r="AS189" s="123"/>
      <c r="AT189" s="123"/>
      <c r="AU189" s="123"/>
      <c r="AV189" s="123"/>
      <c r="AW189" s="123"/>
      <c r="AX189" s="123"/>
      <c r="AY189" s="123"/>
      <c r="AZ189" s="123"/>
      <c r="BA189" s="123"/>
      <c r="BB189" s="123"/>
      <c r="BC189" s="123"/>
      <c r="BD189" s="123"/>
      <c r="BE189" s="123"/>
      <c r="BF189" s="123"/>
      <c r="BG189" s="123"/>
      <c r="BH189" s="123"/>
      <c r="BI189" s="123"/>
      <c r="BJ189" s="123"/>
      <c r="BK189" s="123"/>
      <c r="BL189" s="123"/>
      <c r="BM189" s="123"/>
      <c r="BN189" s="123"/>
      <c r="BO189" s="123"/>
      <c r="BP189" s="123"/>
      <c r="BQ189" s="123"/>
      <c r="BR189" s="123"/>
      <c r="BS189" s="123"/>
      <c r="BT189" s="123"/>
      <c r="BU189" s="100"/>
      <c r="BV189" s="1392"/>
      <c r="BW189" s="100"/>
      <c r="BX189" s="712"/>
      <c r="BY189" s="123"/>
      <c r="BZ189" s="123"/>
      <c r="CA189" s="123"/>
      <c r="CB189" s="123"/>
      <c r="CC189" s="123"/>
    </row>
    <row r="190" spans="1:81" s="128" customFormat="1" ht="15" customHeight="1">
      <c r="A190" s="16"/>
      <c r="B190" s="164"/>
      <c r="C190" s="1392" t="s">
        <v>158</v>
      </c>
      <c r="D190" s="1392"/>
      <c r="E190" s="1392"/>
      <c r="G190" s="540"/>
      <c r="H190" s="123"/>
      <c r="I190" s="123"/>
      <c r="J190" s="123"/>
      <c r="K190" s="123"/>
      <c r="L190" s="123"/>
      <c r="M190" s="123"/>
      <c r="N190" s="123"/>
      <c r="O190" s="123"/>
      <c r="P190" s="123"/>
      <c r="Q190" s="123"/>
      <c r="R190" s="123"/>
      <c r="S190" s="123"/>
      <c r="T190" s="123"/>
      <c r="U190" s="123"/>
      <c r="V190" s="123"/>
      <c r="W190" s="123"/>
      <c r="X190" s="123"/>
      <c r="Y190" s="123"/>
      <c r="Z190" s="123"/>
      <c r="AA190" s="123"/>
      <c r="AB190" s="123"/>
      <c r="AC190" s="123"/>
      <c r="AD190" s="123"/>
      <c r="AE190" s="123"/>
      <c r="AF190" s="123"/>
      <c r="AG190" s="123"/>
      <c r="AH190" s="123"/>
      <c r="AI190" s="123"/>
      <c r="AJ190" s="123"/>
      <c r="AK190" s="123"/>
      <c r="AL190" s="123"/>
      <c r="AM190" s="123"/>
      <c r="AN190" s="123"/>
      <c r="AO190" s="123"/>
      <c r="AP190" s="123"/>
      <c r="AQ190" s="123"/>
      <c r="AR190" s="123"/>
      <c r="AS190" s="123"/>
      <c r="AT190" s="123"/>
      <c r="AU190" s="123"/>
      <c r="AV190" s="123"/>
      <c r="AW190" s="123"/>
      <c r="AX190" s="123"/>
      <c r="AY190" s="123"/>
      <c r="AZ190" s="123"/>
      <c r="BA190" s="123"/>
      <c r="BB190" s="123"/>
      <c r="BC190" s="123"/>
      <c r="BD190" s="123"/>
      <c r="BE190" s="123"/>
      <c r="BF190" s="123"/>
      <c r="BG190" s="123"/>
      <c r="BH190" s="123"/>
      <c r="BI190" s="123"/>
      <c r="BJ190" s="123"/>
      <c r="BK190" s="123"/>
      <c r="BL190" s="123"/>
      <c r="BM190" s="123"/>
      <c r="BN190" s="123"/>
      <c r="BO190" s="123"/>
      <c r="BP190" s="123"/>
      <c r="BQ190" s="123"/>
      <c r="BR190" s="123"/>
      <c r="BS190" s="123"/>
      <c r="BT190" s="123"/>
      <c r="BU190" s="100"/>
      <c r="BV190" s="1392"/>
      <c r="BW190" s="100"/>
      <c r="BX190" s="712"/>
      <c r="BY190" s="123"/>
      <c r="BZ190" s="123"/>
      <c r="CA190" s="123"/>
      <c r="CB190" s="123"/>
      <c r="CC190" s="123"/>
    </row>
    <row r="191" spans="1:81" s="128" customFormat="1" ht="15" customHeight="1">
      <c r="A191" s="16"/>
      <c r="B191" s="164"/>
      <c r="C191" s="1392"/>
      <c r="D191" s="1392" t="s">
        <v>161</v>
      </c>
      <c r="E191" s="1392" t="s">
        <v>60</v>
      </c>
      <c r="F191" s="1392" t="s">
        <v>614</v>
      </c>
      <c r="G191" s="540"/>
      <c r="H191" s="123"/>
      <c r="I191" s="123"/>
      <c r="J191" s="123"/>
      <c r="K191" s="123"/>
      <c r="L191" s="123"/>
      <c r="M191" s="123"/>
      <c r="N191" s="123"/>
      <c r="O191" s="123"/>
      <c r="P191" s="123"/>
      <c r="Q191" s="123"/>
      <c r="R191" s="123"/>
      <c r="S191" s="123"/>
      <c r="T191" s="123"/>
      <c r="U191" s="123"/>
      <c r="V191" s="123"/>
      <c r="W191" s="123"/>
      <c r="X191" s="123"/>
      <c r="Y191" s="123"/>
      <c r="Z191" s="123"/>
      <c r="AA191" s="123"/>
      <c r="AB191" s="123"/>
      <c r="AC191" s="123"/>
      <c r="AD191" s="123"/>
      <c r="AE191" s="123"/>
      <c r="AF191" s="123"/>
      <c r="AG191" s="123"/>
      <c r="AH191" s="123"/>
      <c r="AI191" s="123"/>
      <c r="AJ191" s="123"/>
      <c r="AK191" s="123"/>
      <c r="AL191" s="123"/>
      <c r="AM191" s="123"/>
      <c r="AN191" s="123"/>
      <c r="AO191" s="123"/>
      <c r="AP191" s="123"/>
      <c r="AQ191" s="123"/>
      <c r="AR191" s="123"/>
      <c r="AS191" s="123"/>
      <c r="AT191" s="123"/>
      <c r="AU191" s="123"/>
      <c r="AV191" s="123"/>
      <c r="AW191" s="123"/>
      <c r="AX191" s="123"/>
      <c r="AY191" s="123"/>
      <c r="AZ191" s="123"/>
      <c r="BA191" s="123"/>
      <c r="BB191" s="123"/>
      <c r="BC191" s="123"/>
      <c r="BD191" s="123"/>
      <c r="BE191" s="123"/>
      <c r="BF191" s="123"/>
      <c r="BG191" s="123"/>
      <c r="BH191" s="123"/>
      <c r="BI191" s="123"/>
      <c r="BJ191" s="123"/>
      <c r="BK191" s="123"/>
      <c r="BL191" s="123"/>
      <c r="BM191" s="123"/>
      <c r="BN191" s="123"/>
      <c r="BO191" s="123"/>
      <c r="BP191" s="123"/>
      <c r="BQ191" s="123"/>
      <c r="BR191" s="123"/>
      <c r="BS191" s="123"/>
      <c r="BT191" s="123"/>
      <c r="BU191" s="100">
        <v>0</v>
      </c>
      <c r="BV191" s="1392">
        <v>1</v>
      </c>
      <c r="BW191" s="100">
        <v>0</v>
      </c>
      <c r="BX191" s="100">
        <v>0</v>
      </c>
      <c r="BY191" s="123"/>
      <c r="BZ191" s="123"/>
      <c r="CA191" s="123"/>
      <c r="CB191" s="123"/>
      <c r="CC191" s="123"/>
    </row>
    <row r="192" spans="1:81" s="128" customFormat="1" ht="15" customHeight="1">
      <c r="A192" s="16"/>
      <c r="B192" s="164"/>
      <c r="C192" s="1392"/>
      <c r="D192" s="1392" t="s">
        <v>136</v>
      </c>
      <c r="E192" s="1392" t="s">
        <v>60</v>
      </c>
      <c r="F192" s="1392" t="s">
        <v>615</v>
      </c>
      <c r="G192" s="540"/>
      <c r="H192" s="123"/>
      <c r="I192" s="123"/>
      <c r="J192" s="123"/>
      <c r="K192" s="123"/>
      <c r="L192" s="123"/>
      <c r="M192" s="123"/>
      <c r="N192" s="123"/>
      <c r="O192" s="123"/>
      <c r="P192" s="123"/>
      <c r="Q192" s="123"/>
      <c r="R192" s="123"/>
      <c r="S192" s="123"/>
      <c r="T192" s="123"/>
      <c r="U192" s="123"/>
      <c r="V192" s="123"/>
      <c r="W192" s="123"/>
      <c r="X192" s="123"/>
      <c r="Y192" s="123"/>
      <c r="Z192" s="123"/>
      <c r="AA192" s="123"/>
      <c r="AB192" s="123"/>
      <c r="AC192" s="123"/>
      <c r="AD192" s="123"/>
      <c r="AE192" s="123"/>
      <c r="AF192" s="123"/>
      <c r="AG192" s="123"/>
      <c r="AH192" s="123"/>
      <c r="AI192" s="123"/>
      <c r="AJ192" s="123"/>
      <c r="AK192" s="123"/>
      <c r="AL192" s="123"/>
      <c r="AM192" s="123"/>
      <c r="AN192" s="123"/>
      <c r="AO192" s="123"/>
      <c r="AP192" s="123"/>
      <c r="AQ192" s="123"/>
      <c r="AR192" s="123"/>
      <c r="AS192" s="123"/>
      <c r="AT192" s="123"/>
      <c r="AU192" s="123"/>
      <c r="AV192" s="123"/>
      <c r="AW192" s="123"/>
      <c r="AX192" s="123"/>
      <c r="AY192" s="123"/>
      <c r="AZ192" s="123"/>
      <c r="BA192" s="123"/>
      <c r="BB192" s="123"/>
      <c r="BC192" s="123"/>
      <c r="BD192" s="123"/>
      <c r="BE192" s="123"/>
      <c r="BF192" s="123"/>
      <c r="BG192" s="123"/>
      <c r="BH192" s="123"/>
      <c r="BI192" s="123"/>
      <c r="BJ192" s="123"/>
      <c r="BK192" s="123"/>
      <c r="BL192" s="123"/>
      <c r="BM192" s="123"/>
      <c r="BN192" s="123"/>
      <c r="BO192" s="123"/>
      <c r="BP192" s="123"/>
      <c r="BQ192" s="123"/>
      <c r="BR192" s="123"/>
      <c r="BS192" s="123"/>
      <c r="BT192" s="123"/>
      <c r="BU192" s="100">
        <v>0</v>
      </c>
      <c r="BV192" s="1392">
        <v>0</v>
      </c>
      <c r="BW192" s="100">
        <v>0</v>
      </c>
      <c r="BX192" s="100">
        <v>0</v>
      </c>
      <c r="BY192" s="123"/>
      <c r="BZ192" s="123"/>
      <c r="CA192" s="123"/>
      <c r="CB192" s="123"/>
      <c r="CC192" s="123"/>
    </row>
    <row r="193" spans="1:81" s="128" customFormat="1" ht="15" customHeight="1">
      <c r="A193" s="16"/>
      <c r="B193" s="164"/>
      <c r="C193" s="1392"/>
      <c r="D193" s="1392" t="s">
        <v>133</v>
      </c>
      <c r="E193" s="1392" t="s">
        <v>60</v>
      </c>
      <c r="F193" s="1392" t="s">
        <v>616</v>
      </c>
      <c r="G193" s="540"/>
      <c r="H193" s="123"/>
      <c r="I193" s="123"/>
      <c r="J193" s="123"/>
      <c r="K193" s="123"/>
      <c r="L193" s="123"/>
      <c r="M193" s="123"/>
      <c r="N193" s="123"/>
      <c r="O193" s="123"/>
      <c r="P193" s="123"/>
      <c r="Q193" s="123"/>
      <c r="R193" s="123"/>
      <c r="S193" s="123"/>
      <c r="T193" s="123"/>
      <c r="U193" s="123"/>
      <c r="V193" s="123"/>
      <c r="W193" s="123"/>
      <c r="X193" s="123"/>
      <c r="Y193" s="123"/>
      <c r="Z193" s="123"/>
      <c r="AA193" s="123"/>
      <c r="AB193" s="123"/>
      <c r="AC193" s="123"/>
      <c r="AD193" s="123"/>
      <c r="AE193" s="123"/>
      <c r="AF193" s="123"/>
      <c r="AG193" s="123"/>
      <c r="AH193" s="123"/>
      <c r="AI193" s="123"/>
      <c r="AJ193" s="123"/>
      <c r="AK193" s="123"/>
      <c r="AL193" s="123"/>
      <c r="AM193" s="123"/>
      <c r="AN193" s="123"/>
      <c r="AO193" s="123"/>
      <c r="AP193" s="123"/>
      <c r="AQ193" s="123"/>
      <c r="AR193" s="123"/>
      <c r="AS193" s="123"/>
      <c r="AT193" s="123"/>
      <c r="AU193" s="123"/>
      <c r="AV193" s="123"/>
      <c r="AW193" s="123"/>
      <c r="AX193" s="123"/>
      <c r="AY193" s="123"/>
      <c r="AZ193" s="123"/>
      <c r="BA193" s="123"/>
      <c r="BB193" s="123"/>
      <c r="BC193" s="123"/>
      <c r="BD193" s="123"/>
      <c r="BE193" s="123"/>
      <c r="BF193" s="123"/>
      <c r="BG193" s="123"/>
      <c r="BH193" s="123"/>
      <c r="BI193" s="123"/>
      <c r="BJ193" s="123"/>
      <c r="BK193" s="123"/>
      <c r="BL193" s="123"/>
      <c r="BM193" s="123"/>
      <c r="BN193" s="123"/>
      <c r="BO193" s="123"/>
      <c r="BP193" s="123"/>
      <c r="BQ193" s="123"/>
      <c r="BR193" s="123"/>
      <c r="BS193" s="123"/>
      <c r="BT193" s="123"/>
      <c r="BU193" s="100">
        <v>1</v>
      </c>
      <c r="BV193" s="1392">
        <v>1</v>
      </c>
      <c r="BW193" s="100">
        <v>1</v>
      </c>
      <c r="BX193" s="100">
        <v>1</v>
      </c>
      <c r="BY193" s="123"/>
      <c r="BZ193" s="123"/>
      <c r="CA193" s="123"/>
      <c r="CB193" s="123"/>
      <c r="CC193" s="123"/>
    </row>
    <row r="194" spans="1:81" s="128" customFormat="1" ht="15" customHeight="1">
      <c r="A194" s="16"/>
      <c r="B194" s="164"/>
      <c r="C194" s="1392"/>
      <c r="D194" s="1392" t="s">
        <v>132</v>
      </c>
      <c r="E194" s="1392" t="s">
        <v>60</v>
      </c>
      <c r="F194" s="1392" t="s">
        <v>617</v>
      </c>
      <c r="G194" s="540"/>
      <c r="H194" s="123"/>
      <c r="I194" s="123"/>
      <c r="J194" s="123"/>
      <c r="K194" s="123"/>
      <c r="L194" s="123"/>
      <c r="M194" s="123"/>
      <c r="N194" s="123"/>
      <c r="O194" s="123"/>
      <c r="P194" s="123"/>
      <c r="Q194" s="123"/>
      <c r="R194" s="123"/>
      <c r="S194" s="123"/>
      <c r="T194" s="123"/>
      <c r="U194" s="123"/>
      <c r="V194" s="123"/>
      <c r="W194" s="123"/>
      <c r="X194" s="123"/>
      <c r="Y194" s="123"/>
      <c r="Z194" s="123"/>
      <c r="AA194" s="123"/>
      <c r="AB194" s="123"/>
      <c r="AC194" s="123"/>
      <c r="AD194" s="123"/>
      <c r="AE194" s="123"/>
      <c r="AF194" s="123"/>
      <c r="AG194" s="123"/>
      <c r="AH194" s="123"/>
      <c r="AI194" s="123"/>
      <c r="AJ194" s="123"/>
      <c r="AK194" s="123"/>
      <c r="AL194" s="123"/>
      <c r="AM194" s="123"/>
      <c r="AN194" s="123"/>
      <c r="AO194" s="123"/>
      <c r="AP194" s="123"/>
      <c r="AQ194" s="123"/>
      <c r="AR194" s="123"/>
      <c r="AS194" s="123"/>
      <c r="AT194" s="123"/>
      <c r="AU194" s="123"/>
      <c r="AV194" s="123"/>
      <c r="AW194" s="123"/>
      <c r="AX194" s="123"/>
      <c r="AY194" s="123"/>
      <c r="AZ194" s="123"/>
      <c r="BA194" s="123"/>
      <c r="BB194" s="123"/>
      <c r="BC194" s="123"/>
      <c r="BD194" s="123"/>
      <c r="BE194" s="123"/>
      <c r="BF194" s="123"/>
      <c r="BG194" s="123"/>
      <c r="BH194" s="123"/>
      <c r="BI194" s="123"/>
      <c r="BJ194" s="123"/>
      <c r="BK194" s="123"/>
      <c r="BL194" s="123"/>
      <c r="BM194" s="123"/>
      <c r="BN194" s="123"/>
      <c r="BO194" s="123"/>
      <c r="BP194" s="123"/>
      <c r="BQ194" s="123"/>
      <c r="BR194" s="123"/>
      <c r="BS194" s="123"/>
      <c r="BT194" s="123"/>
      <c r="BU194" s="100">
        <v>0</v>
      </c>
      <c r="BV194" s="1392">
        <v>0</v>
      </c>
      <c r="BW194" s="100">
        <v>0</v>
      </c>
      <c r="BX194" s="100">
        <v>0</v>
      </c>
      <c r="BY194" s="123"/>
      <c r="BZ194" s="123"/>
      <c r="CA194" s="123"/>
      <c r="CB194" s="123"/>
      <c r="CC194" s="123"/>
    </row>
    <row r="195" spans="1:81" s="128" customFormat="1" ht="15" customHeight="1">
      <c r="A195" s="16"/>
      <c r="B195" s="164"/>
      <c r="C195" s="1392" t="s">
        <v>159</v>
      </c>
      <c r="D195" s="1392"/>
      <c r="E195" s="1392"/>
      <c r="F195" s="1392" t="s">
        <v>618</v>
      </c>
      <c r="G195" s="540"/>
      <c r="H195" s="123"/>
      <c r="I195" s="123"/>
      <c r="J195" s="123"/>
      <c r="K195" s="123"/>
      <c r="L195" s="123"/>
      <c r="M195" s="123"/>
      <c r="N195" s="123"/>
      <c r="O195" s="123"/>
      <c r="P195" s="123"/>
      <c r="Q195" s="123"/>
      <c r="R195" s="123"/>
      <c r="S195" s="123"/>
      <c r="T195" s="123"/>
      <c r="U195" s="123"/>
      <c r="V195" s="123"/>
      <c r="W195" s="123"/>
      <c r="X195" s="123"/>
      <c r="Y195" s="123"/>
      <c r="Z195" s="123"/>
      <c r="AA195" s="123"/>
      <c r="AB195" s="123"/>
      <c r="AC195" s="123"/>
      <c r="AD195" s="123"/>
      <c r="AE195" s="123"/>
      <c r="AF195" s="123"/>
      <c r="AG195" s="123"/>
      <c r="AH195" s="123"/>
      <c r="AI195" s="123"/>
      <c r="AJ195" s="123"/>
      <c r="AK195" s="123"/>
      <c r="AL195" s="123"/>
      <c r="AM195" s="123"/>
      <c r="AN195" s="123"/>
      <c r="AO195" s="123"/>
      <c r="AP195" s="123"/>
      <c r="AQ195" s="123"/>
      <c r="AR195" s="123"/>
      <c r="AS195" s="123"/>
      <c r="AT195" s="123"/>
      <c r="AU195" s="123"/>
      <c r="AV195" s="123"/>
      <c r="AW195" s="123"/>
      <c r="AX195" s="123"/>
      <c r="AY195" s="123"/>
      <c r="AZ195" s="123"/>
      <c r="BA195" s="123"/>
      <c r="BB195" s="123"/>
      <c r="BC195" s="123"/>
      <c r="BD195" s="123"/>
      <c r="BE195" s="123"/>
      <c r="BF195" s="123"/>
      <c r="BG195" s="123"/>
      <c r="BH195" s="123"/>
      <c r="BI195" s="123"/>
      <c r="BJ195" s="123"/>
      <c r="BK195" s="123"/>
      <c r="BL195" s="123"/>
      <c r="BM195" s="123"/>
      <c r="BN195" s="123"/>
      <c r="BO195" s="123"/>
      <c r="BP195" s="123"/>
      <c r="BQ195" s="123"/>
      <c r="BR195" s="123"/>
      <c r="BS195" s="123"/>
      <c r="BT195" s="123"/>
      <c r="BU195" s="100"/>
      <c r="BV195" s="1392"/>
      <c r="BW195" s="100"/>
      <c r="BX195" s="100"/>
      <c r="BY195" s="123"/>
      <c r="BZ195" s="123"/>
      <c r="CA195" s="123"/>
      <c r="CB195" s="123"/>
      <c r="CC195" s="123"/>
    </row>
    <row r="196" spans="1:81" s="128" customFormat="1" ht="15" customHeight="1">
      <c r="A196" s="16"/>
      <c r="B196" s="164"/>
      <c r="C196" s="1392"/>
      <c r="D196" s="1392" t="s">
        <v>161</v>
      </c>
      <c r="E196" s="1392" t="s">
        <v>76</v>
      </c>
      <c r="F196" s="1392" t="s">
        <v>619</v>
      </c>
      <c r="G196" s="540"/>
      <c r="H196" s="123"/>
      <c r="I196" s="123"/>
      <c r="J196" s="123"/>
      <c r="K196" s="123"/>
      <c r="L196" s="123"/>
      <c r="M196" s="123"/>
      <c r="N196" s="123"/>
      <c r="O196" s="123"/>
      <c r="P196" s="123"/>
      <c r="Q196" s="123"/>
      <c r="R196" s="123"/>
      <c r="S196" s="123"/>
      <c r="T196" s="123"/>
      <c r="U196" s="123"/>
      <c r="V196" s="123"/>
      <c r="W196" s="123"/>
      <c r="X196" s="123"/>
      <c r="Y196" s="123"/>
      <c r="Z196" s="123"/>
      <c r="AA196" s="123"/>
      <c r="AB196" s="123"/>
      <c r="AC196" s="123"/>
      <c r="AD196" s="123"/>
      <c r="AE196" s="123"/>
      <c r="AF196" s="123"/>
      <c r="AG196" s="123"/>
      <c r="AH196" s="123"/>
      <c r="AI196" s="123"/>
      <c r="AJ196" s="123"/>
      <c r="AK196" s="123"/>
      <c r="AL196" s="123"/>
      <c r="AM196" s="123"/>
      <c r="AN196" s="123"/>
      <c r="AO196" s="123"/>
      <c r="AP196" s="123"/>
      <c r="AQ196" s="123"/>
      <c r="AR196" s="123"/>
      <c r="AS196" s="123"/>
      <c r="AT196" s="123"/>
      <c r="AU196" s="123"/>
      <c r="AV196" s="123"/>
      <c r="AW196" s="123"/>
      <c r="AX196" s="123"/>
      <c r="AY196" s="123"/>
      <c r="AZ196" s="123"/>
      <c r="BA196" s="123"/>
      <c r="BB196" s="123"/>
      <c r="BC196" s="123"/>
      <c r="BD196" s="123"/>
      <c r="BE196" s="123"/>
      <c r="BF196" s="123"/>
      <c r="BG196" s="123"/>
      <c r="BH196" s="123"/>
      <c r="BI196" s="123"/>
      <c r="BJ196" s="123"/>
      <c r="BK196" s="123"/>
      <c r="BL196" s="123"/>
      <c r="BM196" s="123"/>
      <c r="BN196" s="123"/>
      <c r="BO196" s="123"/>
      <c r="BP196" s="123"/>
      <c r="BQ196" s="123"/>
      <c r="BR196" s="123"/>
      <c r="BS196" s="123"/>
      <c r="BT196" s="123"/>
      <c r="BU196" s="100">
        <v>0</v>
      </c>
      <c r="BV196" s="1392">
        <v>5082</v>
      </c>
      <c r="BW196" s="100">
        <v>0</v>
      </c>
      <c r="BX196" s="100">
        <v>0</v>
      </c>
      <c r="BY196" s="123"/>
      <c r="BZ196" s="123"/>
      <c r="CA196" s="123"/>
      <c r="CB196" s="123"/>
      <c r="CC196" s="123"/>
    </row>
    <row r="197" spans="1:81" s="128" customFormat="1" ht="15" customHeight="1">
      <c r="A197" s="16"/>
      <c r="B197" s="164"/>
      <c r="C197" s="1392"/>
      <c r="D197" s="1392" t="s">
        <v>136</v>
      </c>
      <c r="E197" s="1392" t="s">
        <v>76</v>
      </c>
      <c r="F197" s="1392" t="s">
        <v>620</v>
      </c>
      <c r="G197" s="540"/>
      <c r="H197" s="123"/>
      <c r="I197" s="123"/>
      <c r="J197" s="123"/>
      <c r="K197" s="123"/>
      <c r="L197" s="123"/>
      <c r="M197" s="123"/>
      <c r="N197" s="123"/>
      <c r="O197" s="123"/>
      <c r="P197" s="123"/>
      <c r="Q197" s="123"/>
      <c r="R197" s="123"/>
      <c r="S197" s="123"/>
      <c r="T197" s="123"/>
      <c r="U197" s="123"/>
      <c r="V197" s="123"/>
      <c r="W197" s="123"/>
      <c r="X197" s="123"/>
      <c r="Y197" s="123"/>
      <c r="Z197" s="123"/>
      <c r="AA197" s="123"/>
      <c r="AB197" s="123"/>
      <c r="AC197" s="123"/>
      <c r="AD197" s="123"/>
      <c r="AE197" s="123"/>
      <c r="AF197" s="123"/>
      <c r="AG197" s="123"/>
      <c r="AH197" s="123"/>
      <c r="AI197" s="123"/>
      <c r="AJ197" s="123"/>
      <c r="AK197" s="123"/>
      <c r="AL197" s="123"/>
      <c r="AM197" s="123"/>
      <c r="AN197" s="123"/>
      <c r="AO197" s="123"/>
      <c r="AP197" s="123"/>
      <c r="AQ197" s="123"/>
      <c r="AR197" s="123"/>
      <c r="AS197" s="123"/>
      <c r="AT197" s="123"/>
      <c r="AU197" s="123"/>
      <c r="AV197" s="123"/>
      <c r="AW197" s="123"/>
      <c r="AX197" s="123"/>
      <c r="AY197" s="123"/>
      <c r="AZ197" s="123"/>
      <c r="BA197" s="123"/>
      <c r="BB197" s="123"/>
      <c r="BC197" s="123"/>
      <c r="BD197" s="123"/>
      <c r="BE197" s="123"/>
      <c r="BF197" s="123"/>
      <c r="BG197" s="123"/>
      <c r="BH197" s="123"/>
      <c r="BI197" s="123"/>
      <c r="BJ197" s="123"/>
      <c r="BK197" s="123"/>
      <c r="BL197" s="123"/>
      <c r="BM197" s="123"/>
      <c r="BN197" s="123"/>
      <c r="BO197" s="123"/>
      <c r="BP197" s="123"/>
      <c r="BQ197" s="123"/>
      <c r="BR197" s="123"/>
      <c r="BS197" s="123"/>
      <c r="BT197" s="123"/>
      <c r="BU197" s="100">
        <v>0</v>
      </c>
      <c r="BV197" s="1392"/>
      <c r="BW197" s="100">
        <v>0</v>
      </c>
      <c r="BX197" s="100">
        <v>0</v>
      </c>
      <c r="BY197" s="123"/>
      <c r="BZ197" s="123"/>
      <c r="CA197" s="123"/>
      <c r="CB197" s="123"/>
      <c r="CC197" s="123"/>
    </row>
    <row r="198" spans="1:81" s="128" customFormat="1" ht="15" customHeight="1">
      <c r="A198" s="16"/>
      <c r="B198" s="164"/>
      <c r="C198" s="1392"/>
      <c r="D198" s="1392" t="s">
        <v>133</v>
      </c>
      <c r="E198" s="1392" t="s">
        <v>76</v>
      </c>
      <c r="F198" s="1392" t="s">
        <v>621</v>
      </c>
      <c r="G198" s="540"/>
      <c r="H198" s="123"/>
      <c r="I198" s="123"/>
      <c r="J198" s="123"/>
      <c r="K198" s="123"/>
      <c r="L198" s="123"/>
      <c r="M198" s="123"/>
      <c r="N198" s="123"/>
      <c r="O198" s="123"/>
      <c r="P198" s="123"/>
      <c r="Q198" s="123"/>
      <c r="R198" s="123"/>
      <c r="S198" s="123"/>
      <c r="T198" s="123"/>
      <c r="U198" s="123"/>
      <c r="V198" s="123"/>
      <c r="W198" s="123"/>
      <c r="X198" s="123"/>
      <c r="Y198" s="123"/>
      <c r="Z198" s="123"/>
      <c r="AA198" s="123"/>
      <c r="AB198" s="123"/>
      <c r="AC198" s="123"/>
      <c r="AD198" s="123"/>
      <c r="AE198" s="123"/>
      <c r="AF198" s="123"/>
      <c r="AG198" s="123"/>
      <c r="AH198" s="123"/>
      <c r="AI198" s="123"/>
      <c r="AJ198" s="123"/>
      <c r="AK198" s="123"/>
      <c r="AL198" s="123"/>
      <c r="AM198" s="123"/>
      <c r="AN198" s="123"/>
      <c r="AO198" s="123"/>
      <c r="AP198" s="123"/>
      <c r="AQ198" s="123"/>
      <c r="AR198" s="123"/>
      <c r="AS198" s="123"/>
      <c r="AT198" s="123"/>
      <c r="AU198" s="123"/>
      <c r="AV198" s="123"/>
      <c r="AW198" s="123"/>
      <c r="AX198" s="123"/>
      <c r="AY198" s="123"/>
      <c r="AZ198" s="123"/>
      <c r="BA198" s="123"/>
      <c r="BB198" s="123"/>
      <c r="BC198" s="123"/>
      <c r="BD198" s="123"/>
      <c r="BE198" s="123"/>
      <c r="BF198" s="123"/>
      <c r="BG198" s="123"/>
      <c r="BH198" s="123"/>
      <c r="BI198" s="123"/>
      <c r="BJ198" s="123"/>
      <c r="BK198" s="123"/>
      <c r="BL198" s="123"/>
      <c r="BM198" s="123"/>
      <c r="BN198" s="123"/>
      <c r="BO198" s="123"/>
      <c r="BP198" s="123"/>
      <c r="BQ198" s="123"/>
      <c r="BR198" s="123"/>
      <c r="BS198" s="123"/>
      <c r="BT198" s="123"/>
      <c r="BU198" s="100">
        <v>2500</v>
      </c>
      <c r="BV198" s="1392">
        <v>750</v>
      </c>
      <c r="BW198" s="100">
        <v>2500</v>
      </c>
      <c r="BX198" s="100">
        <v>2500</v>
      </c>
      <c r="BY198" s="123"/>
      <c r="BZ198" s="123"/>
      <c r="CA198" s="123"/>
      <c r="CB198" s="123"/>
      <c r="CC198" s="123"/>
    </row>
    <row r="199" spans="1:81" s="128" customFormat="1" ht="15" customHeight="1">
      <c r="A199" s="16"/>
      <c r="B199" s="164"/>
      <c r="C199" s="1392"/>
      <c r="D199" s="1392" t="s">
        <v>132</v>
      </c>
      <c r="E199" s="1392" t="s">
        <v>76</v>
      </c>
      <c r="F199" s="1392" t="s">
        <v>622</v>
      </c>
      <c r="G199" s="540"/>
      <c r="H199" s="123"/>
      <c r="I199" s="123"/>
      <c r="J199" s="123"/>
      <c r="K199" s="123"/>
      <c r="L199" s="123"/>
      <c r="M199" s="123"/>
      <c r="N199" s="123"/>
      <c r="O199" s="123"/>
      <c r="P199" s="123"/>
      <c r="Q199" s="123"/>
      <c r="R199" s="123"/>
      <c r="S199" s="123"/>
      <c r="T199" s="123"/>
      <c r="U199" s="123"/>
      <c r="V199" s="123"/>
      <c r="W199" s="123"/>
      <c r="X199" s="123"/>
      <c r="Y199" s="123"/>
      <c r="Z199" s="123"/>
      <c r="AA199" s="123"/>
      <c r="AB199" s="123"/>
      <c r="AC199" s="123"/>
      <c r="AD199" s="123"/>
      <c r="AE199" s="123"/>
      <c r="AF199" s="123"/>
      <c r="AG199" s="123"/>
      <c r="AH199" s="123"/>
      <c r="AI199" s="123"/>
      <c r="AJ199" s="123"/>
      <c r="AK199" s="123"/>
      <c r="AL199" s="123"/>
      <c r="AM199" s="123"/>
      <c r="AN199" s="123"/>
      <c r="AO199" s="123"/>
      <c r="AP199" s="123"/>
      <c r="AQ199" s="123"/>
      <c r="AR199" s="123"/>
      <c r="AS199" s="123"/>
      <c r="AT199" s="123"/>
      <c r="AU199" s="123"/>
      <c r="AV199" s="123"/>
      <c r="AW199" s="123"/>
      <c r="AX199" s="123"/>
      <c r="AY199" s="123"/>
      <c r="AZ199" s="123"/>
      <c r="BA199" s="123"/>
      <c r="BB199" s="123"/>
      <c r="BC199" s="123"/>
      <c r="BD199" s="123"/>
      <c r="BE199" s="123"/>
      <c r="BF199" s="123"/>
      <c r="BG199" s="123"/>
      <c r="BH199" s="123"/>
      <c r="BI199" s="123"/>
      <c r="BJ199" s="123"/>
      <c r="BK199" s="123"/>
      <c r="BL199" s="123"/>
      <c r="BM199" s="123"/>
      <c r="BN199" s="123"/>
      <c r="BO199" s="123"/>
      <c r="BP199" s="123"/>
      <c r="BQ199" s="123"/>
      <c r="BR199" s="123"/>
      <c r="BS199" s="123"/>
      <c r="BT199" s="123"/>
      <c r="BU199" s="100">
        <v>0</v>
      </c>
      <c r="BV199" s="1392"/>
      <c r="BW199" s="100">
        <v>0</v>
      </c>
      <c r="BX199" s="100">
        <v>0</v>
      </c>
      <c r="BY199" s="123"/>
      <c r="BZ199" s="123"/>
      <c r="CA199" s="123"/>
      <c r="CB199" s="123"/>
      <c r="CC199" s="123"/>
    </row>
    <row r="200" spans="1:81" s="128" customFormat="1" ht="15" customHeight="1">
      <c r="A200" s="16"/>
      <c r="B200" s="164"/>
      <c r="C200" s="164"/>
      <c r="D200" s="1392" t="s">
        <v>160</v>
      </c>
      <c r="E200" s="1392" t="s">
        <v>77</v>
      </c>
      <c r="F200" s="1392" t="s">
        <v>623</v>
      </c>
      <c r="G200" s="537"/>
      <c r="H200" s="1182"/>
      <c r="I200" s="1179"/>
      <c r="J200" s="1179"/>
      <c r="K200" s="1179"/>
      <c r="L200" s="1180"/>
      <c r="M200" s="1179"/>
      <c r="N200" s="1179"/>
      <c r="O200" s="1179"/>
      <c r="P200" s="1179"/>
      <c r="Q200" s="1182"/>
      <c r="R200" s="1182"/>
      <c r="S200" s="1179"/>
      <c r="T200" s="1179"/>
      <c r="U200" s="1179"/>
      <c r="V200" s="1179"/>
      <c r="W200" s="1179"/>
      <c r="X200" s="1179"/>
      <c r="Y200" s="1179"/>
      <c r="Z200" s="1179"/>
      <c r="AA200" s="1179"/>
      <c r="AB200" s="1179"/>
      <c r="AC200" s="1180"/>
      <c r="AD200" s="1179"/>
      <c r="AE200" s="1182"/>
      <c r="AF200" s="1179"/>
      <c r="AG200" s="1179"/>
      <c r="AH200" s="1180"/>
      <c r="AI200" s="1179"/>
      <c r="AJ200" s="1180"/>
      <c r="AK200" s="1179"/>
      <c r="AL200" s="1179"/>
      <c r="AM200" s="1182"/>
      <c r="AN200" s="1182"/>
      <c r="AO200" s="1179"/>
      <c r="AP200" s="1179"/>
      <c r="AQ200" s="1179"/>
      <c r="AR200" s="1179"/>
      <c r="AS200" s="1179"/>
      <c r="AT200" s="1179"/>
      <c r="AU200" s="1179"/>
      <c r="AV200" s="1179"/>
      <c r="AW200" s="1179"/>
      <c r="AX200" s="1179"/>
      <c r="AY200" s="1180"/>
      <c r="AZ200" s="1179"/>
      <c r="BA200" s="1179"/>
      <c r="BB200" s="1179"/>
      <c r="BC200" s="1179"/>
      <c r="BD200" s="1180"/>
      <c r="BE200" s="1179"/>
      <c r="BF200" s="1179"/>
      <c r="BG200" s="1182"/>
      <c r="BH200" s="1182"/>
      <c r="BI200" s="1179"/>
      <c r="BJ200" s="1179"/>
      <c r="BK200" s="1179"/>
      <c r="BL200" s="1179"/>
      <c r="BM200" s="1179"/>
      <c r="BN200" s="1179"/>
      <c r="BO200" s="1179"/>
      <c r="BP200" s="1179"/>
      <c r="BQ200" s="1179"/>
      <c r="BR200" s="1179"/>
      <c r="BS200" s="1180"/>
      <c r="BT200" s="1179"/>
      <c r="BU200" s="1392"/>
      <c r="BV200" s="1392"/>
      <c r="BW200" s="1392"/>
      <c r="BX200" s="185"/>
      <c r="BY200" s="1179"/>
      <c r="BZ200" s="1179"/>
      <c r="CA200" s="1179"/>
      <c r="CB200" s="1180"/>
      <c r="CC200" s="1179"/>
    </row>
    <row r="201" spans="1:81" s="128" customFormat="1" ht="15" customHeight="1">
      <c r="A201" s="84"/>
      <c r="B201" s="85"/>
      <c r="C201" s="85"/>
      <c r="D201" s="91"/>
      <c r="E201" s="91"/>
      <c r="F201" s="86"/>
      <c r="G201" s="539"/>
      <c r="H201" s="87"/>
      <c r="I201" s="1161"/>
      <c r="J201" s="1161"/>
      <c r="K201" s="1161"/>
      <c r="L201" s="88"/>
      <c r="M201" s="1161"/>
      <c r="N201" s="1161"/>
      <c r="O201" s="1161"/>
      <c r="P201" s="1161"/>
      <c r="Q201" s="87"/>
      <c r="R201" s="87"/>
      <c r="S201" s="1161"/>
      <c r="T201" s="1161"/>
      <c r="U201" s="1161"/>
      <c r="V201" s="1161"/>
      <c r="W201" s="1161"/>
      <c r="X201" s="1161"/>
      <c r="Y201" s="1161"/>
      <c r="Z201" s="1161"/>
      <c r="AA201" s="1161"/>
      <c r="AB201" s="1161"/>
      <c r="AC201" s="88"/>
      <c r="AD201" s="1161"/>
      <c r="AE201" s="87"/>
      <c r="AF201" s="1161"/>
      <c r="AG201" s="1161"/>
      <c r="AH201" s="88"/>
      <c r="AI201" s="1161"/>
      <c r="AJ201" s="88"/>
      <c r="AK201" s="1161"/>
      <c r="AL201" s="1161"/>
      <c r="AM201" s="87"/>
      <c r="AN201" s="87"/>
      <c r="AO201" s="1161"/>
      <c r="AP201" s="1161"/>
      <c r="AQ201" s="1161"/>
      <c r="AR201" s="1161"/>
      <c r="AS201" s="1161"/>
      <c r="AT201" s="1161"/>
      <c r="AU201" s="1161"/>
      <c r="AV201" s="1161"/>
      <c r="AW201" s="1161"/>
      <c r="AX201" s="1161"/>
      <c r="AY201" s="88"/>
      <c r="AZ201" s="1161"/>
      <c r="BA201" s="1161"/>
      <c r="BB201" s="1161"/>
      <c r="BC201" s="1161"/>
      <c r="BD201" s="1145"/>
      <c r="BE201" s="1161"/>
      <c r="BF201" s="1161"/>
      <c r="BG201" s="87"/>
      <c r="BH201" s="87"/>
      <c r="BI201" s="1161"/>
      <c r="BJ201" s="1161"/>
      <c r="BK201" s="1161"/>
      <c r="BL201" s="1161"/>
      <c r="BM201" s="1161"/>
      <c r="BN201" s="1161"/>
      <c r="BO201" s="1161"/>
      <c r="BP201" s="1161"/>
      <c r="BQ201" s="1161"/>
      <c r="BR201" s="1161"/>
      <c r="BS201" s="88"/>
      <c r="BT201" s="1161"/>
      <c r="BU201" s="89"/>
      <c r="BV201" s="89"/>
      <c r="BW201" s="89"/>
      <c r="BX201" s="89"/>
      <c r="BY201" s="1161"/>
      <c r="BZ201" s="1161"/>
      <c r="CA201" s="1161"/>
      <c r="CB201" s="88"/>
      <c r="CC201" s="1161"/>
    </row>
    <row r="202" spans="1:81" s="128" customFormat="1" ht="15" customHeight="1">
      <c r="A202" s="84"/>
      <c r="B202" s="85" t="s">
        <v>479</v>
      </c>
      <c r="C202" s="85"/>
      <c r="D202" s="85"/>
      <c r="E202" s="86"/>
      <c r="F202" s="86"/>
      <c r="G202" s="539"/>
      <c r="H202" s="87"/>
      <c r="I202" s="1161"/>
      <c r="J202" s="1161"/>
      <c r="K202" s="1161"/>
      <c r="L202" s="88"/>
      <c r="M202" s="1161"/>
      <c r="N202" s="1161"/>
      <c r="O202" s="1161"/>
      <c r="P202" s="1161"/>
      <c r="Q202" s="87"/>
      <c r="R202" s="87"/>
      <c r="S202" s="1161"/>
      <c r="T202" s="1161"/>
      <c r="U202" s="1161"/>
      <c r="V202" s="1161"/>
      <c r="W202" s="1161"/>
      <c r="X202" s="1161"/>
      <c r="Y202" s="1161"/>
      <c r="Z202" s="1161"/>
      <c r="AA202" s="1161"/>
      <c r="AB202" s="1161"/>
      <c r="AC202" s="88"/>
      <c r="AD202" s="1161"/>
      <c r="AE202" s="87"/>
      <c r="AF202" s="1161"/>
      <c r="AG202" s="1161"/>
      <c r="AH202" s="88"/>
      <c r="AI202" s="1161"/>
      <c r="AJ202" s="88"/>
      <c r="AK202" s="1161"/>
      <c r="AL202" s="1161"/>
      <c r="AM202" s="87"/>
      <c r="AN202" s="87"/>
      <c r="AO202" s="1161"/>
      <c r="AP202" s="1161"/>
      <c r="AQ202" s="1161"/>
      <c r="AR202" s="1161"/>
      <c r="AS202" s="1161"/>
      <c r="AT202" s="1161"/>
      <c r="AU202" s="1161"/>
      <c r="AV202" s="1161"/>
      <c r="AW202" s="1161"/>
      <c r="AX202" s="1161"/>
      <c r="AY202" s="88"/>
      <c r="AZ202" s="1161"/>
      <c r="BA202" s="1161"/>
      <c r="BB202" s="1161"/>
      <c r="BC202" s="1161"/>
      <c r="BD202" s="1145"/>
      <c r="BE202" s="1161"/>
      <c r="BF202" s="1161"/>
      <c r="BG202" s="87"/>
      <c r="BH202" s="87"/>
      <c r="BI202" s="1161"/>
      <c r="BJ202" s="1161"/>
      <c r="BK202" s="1161"/>
      <c r="BL202" s="1161"/>
      <c r="BM202" s="1161"/>
      <c r="BN202" s="1161"/>
      <c r="BO202" s="1161"/>
      <c r="BP202" s="1161"/>
      <c r="BQ202" s="1161"/>
      <c r="BR202" s="1161"/>
      <c r="BS202" s="88"/>
      <c r="BT202" s="1161"/>
      <c r="BU202" s="89"/>
      <c r="BV202" s="89"/>
      <c r="BW202" s="89"/>
      <c r="BX202" s="89"/>
      <c r="BY202" s="1161"/>
      <c r="BZ202" s="1161"/>
      <c r="CA202" s="1161"/>
      <c r="CB202" s="88"/>
      <c r="CC202" s="1161"/>
    </row>
    <row r="203" spans="1:81" s="128" customFormat="1" ht="15" customHeight="1">
      <c r="A203" s="16"/>
      <c r="B203" s="164"/>
      <c r="C203" s="164" t="s">
        <v>441</v>
      </c>
      <c r="D203" s="164"/>
      <c r="E203" s="178"/>
      <c r="F203" s="178"/>
      <c r="G203" s="537"/>
      <c r="H203" s="1182"/>
      <c r="I203" s="1179"/>
      <c r="J203" s="1179"/>
      <c r="K203" s="1179"/>
      <c r="L203" s="1180"/>
      <c r="M203" s="1179"/>
      <c r="N203" s="1179"/>
      <c r="O203" s="1179"/>
      <c r="P203" s="1179"/>
      <c r="Q203" s="1182"/>
      <c r="R203" s="1182"/>
      <c r="S203" s="1179"/>
      <c r="T203" s="1179"/>
      <c r="U203" s="1179"/>
      <c r="V203" s="1179"/>
      <c r="W203" s="1179"/>
      <c r="X203" s="1179"/>
      <c r="Y203" s="1179"/>
      <c r="Z203" s="1179"/>
      <c r="AA203" s="1179"/>
      <c r="AB203" s="1179"/>
      <c r="AC203" s="1180"/>
      <c r="AD203" s="1179"/>
      <c r="AE203" s="1182"/>
      <c r="AF203" s="1179"/>
      <c r="AG203" s="1179"/>
      <c r="AH203" s="1180"/>
      <c r="AI203" s="1179"/>
      <c r="AJ203" s="1180"/>
      <c r="AK203" s="1179"/>
      <c r="AL203" s="1179"/>
      <c r="AM203" s="1182"/>
      <c r="AN203" s="1182"/>
      <c r="AO203" s="1179"/>
      <c r="AP203" s="1179"/>
      <c r="AQ203" s="1179"/>
      <c r="AR203" s="1179"/>
      <c r="AS203" s="1179"/>
      <c r="AT203" s="1179"/>
      <c r="AU203" s="1179"/>
      <c r="AV203" s="1179"/>
      <c r="AW203" s="1179"/>
      <c r="AX203" s="1179"/>
      <c r="AY203" s="1180"/>
      <c r="AZ203" s="1179"/>
      <c r="BA203" s="1179"/>
      <c r="BB203" s="1179"/>
      <c r="BC203" s="1179"/>
      <c r="BD203" s="1180"/>
      <c r="BE203" s="1179"/>
      <c r="BF203" s="1179"/>
      <c r="BG203" s="1182"/>
      <c r="BH203" s="1182"/>
      <c r="BI203" s="1179"/>
      <c r="BJ203" s="1179"/>
      <c r="BK203" s="1179"/>
      <c r="BL203" s="1179"/>
      <c r="BM203" s="1179"/>
      <c r="BN203" s="1179"/>
      <c r="BO203" s="1179"/>
      <c r="BP203" s="1179"/>
      <c r="BQ203" s="1179"/>
      <c r="BR203" s="1179"/>
      <c r="BS203" s="1180"/>
      <c r="BT203" s="1179"/>
      <c r="BY203" s="1179"/>
      <c r="BZ203" s="1179"/>
      <c r="CA203" s="1179"/>
      <c r="CB203" s="1180"/>
      <c r="CC203" s="1179"/>
    </row>
    <row r="204" spans="1:81" s="128" customFormat="1" ht="15" customHeight="1">
      <c r="A204" s="16"/>
      <c r="B204" s="164"/>
      <c r="C204" s="164"/>
      <c r="D204" s="164" t="s">
        <v>442</v>
      </c>
      <c r="E204" s="178"/>
      <c r="F204" s="178"/>
      <c r="G204" s="540" t="s">
        <v>672</v>
      </c>
      <c r="H204" s="123"/>
      <c r="I204" s="123"/>
      <c r="J204" s="123"/>
      <c r="K204" s="123"/>
      <c r="L204" s="123"/>
      <c r="M204" s="123"/>
      <c r="N204" s="123"/>
      <c r="O204" s="123"/>
      <c r="P204" s="123"/>
      <c r="Q204" s="123"/>
      <c r="R204" s="123"/>
      <c r="S204" s="123"/>
      <c r="T204" s="123"/>
      <c r="U204" s="123"/>
      <c r="V204" s="123"/>
      <c r="W204" s="123"/>
      <c r="X204" s="123"/>
      <c r="Y204" s="123"/>
      <c r="Z204" s="123"/>
      <c r="AA204" s="123"/>
      <c r="AB204" s="123" t="s">
        <v>672</v>
      </c>
      <c r="AC204" s="123"/>
      <c r="AD204" s="123"/>
      <c r="AE204" s="123"/>
      <c r="AF204" s="123"/>
      <c r="AG204" s="123"/>
      <c r="AH204" s="123"/>
      <c r="AI204" s="123"/>
      <c r="AJ204" s="123"/>
      <c r="AK204" s="123"/>
      <c r="AL204" s="123"/>
      <c r="AM204" s="123"/>
      <c r="AN204" s="123"/>
      <c r="AO204" s="123"/>
      <c r="AP204" s="123"/>
      <c r="AQ204" s="123"/>
      <c r="AR204" s="123"/>
      <c r="AS204" s="123"/>
      <c r="AT204" s="123"/>
      <c r="AU204" s="123"/>
      <c r="AV204" s="123"/>
      <c r="AW204" s="123" t="s">
        <v>672</v>
      </c>
      <c r="AX204" s="123"/>
      <c r="AY204" s="123"/>
      <c r="AZ204" s="123"/>
      <c r="BA204" s="123"/>
      <c r="BB204" s="123"/>
      <c r="BC204" s="123"/>
      <c r="BD204" s="123"/>
      <c r="BE204" s="123"/>
      <c r="BF204" s="123"/>
      <c r="BG204" s="123"/>
      <c r="BH204" s="123"/>
      <c r="BI204" s="123"/>
      <c r="BJ204" s="123"/>
      <c r="BK204" s="123"/>
      <c r="BL204" s="123"/>
      <c r="BM204" s="123"/>
      <c r="BN204" s="123"/>
      <c r="BO204" s="123" t="s">
        <v>672</v>
      </c>
      <c r="BP204" s="123"/>
      <c r="BQ204" s="123"/>
      <c r="BR204" s="123"/>
      <c r="BS204" s="123"/>
      <c r="BT204" s="123"/>
      <c r="BU204" s="906">
        <v>0</v>
      </c>
      <c r="BV204" s="906">
        <v>0</v>
      </c>
      <c r="BW204" s="703">
        <v>0</v>
      </c>
      <c r="BX204" s="906">
        <v>0</v>
      </c>
      <c r="BY204" s="123"/>
      <c r="BZ204" s="123"/>
      <c r="CA204" s="1529" t="s">
        <v>1190</v>
      </c>
      <c r="CB204" s="123"/>
      <c r="CC204" s="123"/>
    </row>
    <row r="205" spans="1:81" s="128" customFormat="1" ht="15" customHeight="1">
      <c r="A205" s="16"/>
      <c r="B205" s="164"/>
      <c r="C205" s="164"/>
      <c r="D205" s="164" t="s">
        <v>443</v>
      </c>
      <c r="E205" s="178"/>
      <c r="F205" s="178"/>
      <c r="G205" s="540"/>
      <c r="H205" s="123"/>
      <c r="I205" s="123"/>
      <c r="J205" s="123"/>
      <c r="K205" s="123"/>
      <c r="L205" s="123"/>
      <c r="M205" s="123"/>
      <c r="N205" s="123"/>
      <c r="O205" s="123"/>
      <c r="P205" s="123"/>
      <c r="Q205" s="123"/>
      <c r="R205" s="123"/>
      <c r="S205" s="123"/>
      <c r="T205" s="123"/>
      <c r="U205" s="123"/>
      <c r="V205" s="123"/>
      <c r="W205" s="123"/>
      <c r="X205" s="123"/>
      <c r="Y205" s="123"/>
      <c r="Z205" s="123"/>
      <c r="AA205" s="123"/>
      <c r="AB205" s="123"/>
      <c r="AC205" s="123"/>
      <c r="AD205" s="123"/>
      <c r="AE205" s="123"/>
      <c r="AF205" s="123"/>
      <c r="AG205" s="123"/>
      <c r="AH205" s="123"/>
      <c r="AI205" s="123"/>
      <c r="AJ205" s="123"/>
      <c r="AK205" s="123"/>
      <c r="AL205" s="123"/>
      <c r="AM205" s="123"/>
      <c r="AN205" s="123"/>
      <c r="AO205" s="123"/>
      <c r="AP205" s="123"/>
      <c r="AQ205" s="123"/>
      <c r="AR205" s="123"/>
      <c r="AS205" s="123"/>
      <c r="AT205" s="123"/>
      <c r="AU205" s="123"/>
      <c r="AV205" s="123"/>
      <c r="AW205" s="123"/>
      <c r="AX205" s="123"/>
      <c r="AY205" s="123"/>
      <c r="AZ205" s="123"/>
      <c r="BA205" s="123"/>
      <c r="BB205" s="123"/>
      <c r="BC205" s="123"/>
      <c r="BD205" s="123"/>
      <c r="BE205" s="123"/>
      <c r="BF205" s="123"/>
      <c r="BG205" s="123"/>
      <c r="BH205" s="123"/>
      <c r="BI205" s="123"/>
      <c r="BJ205" s="123"/>
      <c r="BK205" s="123"/>
      <c r="BL205" s="123"/>
      <c r="BM205" s="123"/>
      <c r="BN205" s="123"/>
      <c r="BO205" s="123"/>
      <c r="BP205" s="123"/>
      <c r="BQ205" s="123"/>
      <c r="BR205" s="123"/>
      <c r="BS205" s="123"/>
      <c r="BT205" s="123"/>
      <c r="BU205" s="907">
        <v>0</v>
      </c>
      <c r="BV205" s="907">
        <v>0</v>
      </c>
      <c r="BW205" s="704">
        <v>0</v>
      </c>
      <c r="BX205" s="907">
        <v>0</v>
      </c>
      <c r="BY205" s="123"/>
      <c r="BZ205" s="123"/>
      <c r="CA205" s="1529"/>
      <c r="CB205" s="123"/>
      <c r="CC205" s="123"/>
    </row>
    <row r="206" spans="1:81" s="128" customFormat="1" ht="15" customHeight="1">
      <c r="A206" s="16"/>
      <c r="B206" s="164"/>
      <c r="C206" s="164"/>
      <c r="D206" s="178" t="s">
        <v>444</v>
      </c>
      <c r="E206" s="178"/>
      <c r="F206" s="178"/>
      <c r="G206" s="540"/>
      <c r="H206" s="123"/>
      <c r="I206" s="123"/>
      <c r="J206" s="123"/>
      <c r="K206" s="123"/>
      <c r="L206" s="123"/>
      <c r="M206" s="123"/>
      <c r="N206" s="123"/>
      <c r="O206" s="123"/>
      <c r="P206" s="123"/>
      <c r="Q206" s="123"/>
      <c r="R206" s="123"/>
      <c r="S206" s="123"/>
      <c r="T206" s="123"/>
      <c r="U206" s="123"/>
      <c r="V206" s="123"/>
      <c r="W206" s="123"/>
      <c r="X206" s="123"/>
      <c r="Y206" s="123"/>
      <c r="Z206" s="123"/>
      <c r="AA206" s="123"/>
      <c r="AB206" s="123"/>
      <c r="AC206" s="123"/>
      <c r="AD206" s="123"/>
      <c r="AE206" s="123"/>
      <c r="AF206" s="123"/>
      <c r="AG206" s="123"/>
      <c r="AH206" s="123"/>
      <c r="AI206" s="123"/>
      <c r="AJ206" s="123"/>
      <c r="AK206" s="123"/>
      <c r="AL206" s="123"/>
      <c r="AM206" s="123"/>
      <c r="AN206" s="123"/>
      <c r="AO206" s="123"/>
      <c r="AP206" s="123"/>
      <c r="AQ206" s="123"/>
      <c r="AR206" s="123"/>
      <c r="AS206" s="123"/>
      <c r="AT206" s="123"/>
      <c r="AU206" s="123"/>
      <c r="AV206" s="123"/>
      <c r="AW206" s="123"/>
      <c r="AX206" s="123"/>
      <c r="AY206" s="123"/>
      <c r="AZ206" s="123"/>
      <c r="BA206" s="123"/>
      <c r="BB206" s="123"/>
      <c r="BC206" s="123"/>
      <c r="BD206" s="123"/>
      <c r="BE206" s="123"/>
      <c r="BF206" s="123"/>
      <c r="BG206" s="123"/>
      <c r="BH206" s="123"/>
      <c r="BI206" s="123"/>
      <c r="BJ206" s="123"/>
      <c r="BK206" s="123"/>
      <c r="BL206" s="123"/>
      <c r="BM206" s="123"/>
      <c r="BN206" s="123"/>
      <c r="BO206" s="123"/>
      <c r="BP206" s="123"/>
      <c r="BQ206" s="123"/>
      <c r="BR206" s="123"/>
      <c r="BS206" s="123"/>
      <c r="BT206" s="123"/>
      <c r="BU206" s="907">
        <v>0</v>
      </c>
      <c r="BV206" s="907">
        <v>0</v>
      </c>
      <c r="BW206" s="704">
        <v>0</v>
      </c>
      <c r="BX206" s="907">
        <v>0</v>
      </c>
      <c r="BY206" s="123"/>
      <c r="BZ206" s="123"/>
      <c r="CA206" s="1529"/>
      <c r="CB206" s="123"/>
      <c r="CC206" s="123"/>
    </row>
    <row r="207" spans="1:81" s="128" customFormat="1" ht="15" customHeight="1">
      <c r="A207" s="16"/>
      <c r="B207" s="164"/>
      <c r="C207" s="164"/>
      <c r="D207" s="178" t="s">
        <v>445</v>
      </c>
      <c r="E207" s="178"/>
      <c r="F207" s="178"/>
      <c r="G207" s="540"/>
      <c r="H207" s="123"/>
      <c r="I207" s="123"/>
      <c r="J207" s="123"/>
      <c r="K207" s="123"/>
      <c r="L207" s="123"/>
      <c r="M207" s="123"/>
      <c r="N207" s="123"/>
      <c r="O207" s="123"/>
      <c r="P207" s="123"/>
      <c r="Q207" s="123"/>
      <c r="R207" s="123"/>
      <c r="S207" s="123"/>
      <c r="T207" s="123"/>
      <c r="U207" s="123"/>
      <c r="V207" s="123"/>
      <c r="W207" s="123"/>
      <c r="X207" s="123"/>
      <c r="Y207" s="123"/>
      <c r="Z207" s="123"/>
      <c r="AA207" s="123"/>
      <c r="AB207" s="123"/>
      <c r="AC207" s="123"/>
      <c r="AD207" s="123"/>
      <c r="AE207" s="123"/>
      <c r="AF207" s="123"/>
      <c r="AG207" s="123"/>
      <c r="AH207" s="123"/>
      <c r="AI207" s="123"/>
      <c r="AJ207" s="123"/>
      <c r="AK207" s="123"/>
      <c r="AL207" s="123"/>
      <c r="AM207" s="123"/>
      <c r="AN207" s="123"/>
      <c r="AO207" s="123"/>
      <c r="AP207" s="123"/>
      <c r="AQ207" s="123"/>
      <c r="AR207" s="123"/>
      <c r="AS207" s="123"/>
      <c r="AT207" s="123"/>
      <c r="AU207" s="123"/>
      <c r="AV207" s="123"/>
      <c r="AW207" s="123"/>
      <c r="AX207" s="123"/>
      <c r="AY207" s="123"/>
      <c r="AZ207" s="123"/>
      <c r="BA207" s="123"/>
      <c r="BB207" s="123"/>
      <c r="BC207" s="123"/>
      <c r="BD207" s="123"/>
      <c r="BE207" s="123"/>
      <c r="BF207" s="123"/>
      <c r="BG207" s="123"/>
      <c r="BH207" s="123"/>
      <c r="BI207" s="123"/>
      <c r="BJ207" s="123"/>
      <c r="BK207" s="123"/>
      <c r="BL207" s="123"/>
      <c r="BM207" s="123"/>
      <c r="BN207" s="123"/>
      <c r="BO207" s="123"/>
      <c r="BP207" s="123"/>
      <c r="BQ207" s="123"/>
      <c r="BR207" s="123"/>
      <c r="BS207" s="123"/>
      <c r="BT207" s="123"/>
      <c r="BU207" s="907">
        <v>0</v>
      </c>
      <c r="BV207" s="907">
        <v>0</v>
      </c>
      <c r="BW207" s="704">
        <v>0</v>
      </c>
      <c r="BX207" s="907">
        <v>0</v>
      </c>
      <c r="BY207" s="123"/>
      <c r="BZ207" s="123"/>
      <c r="CA207" s="1529"/>
      <c r="CB207" s="123"/>
      <c r="CC207" s="123"/>
    </row>
    <row r="208" spans="1:81" s="128" customFormat="1" ht="15" customHeight="1">
      <c r="A208" s="16"/>
      <c r="B208" s="164"/>
      <c r="C208" s="164"/>
      <c r="D208" s="164"/>
      <c r="E208" s="178"/>
      <c r="F208" s="178"/>
      <c r="G208" s="540"/>
      <c r="H208" s="123"/>
      <c r="I208" s="123"/>
      <c r="J208" s="123"/>
      <c r="K208" s="123"/>
      <c r="L208" s="123"/>
      <c r="M208" s="123"/>
      <c r="N208" s="123"/>
      <c r="O208" s="123"/>
      <c r="P208" s="123"/>
      <c r="Q208" s="123"/>
      <c r="R208" s="123"/>
      <c r="S208" s="123"/>
      <c r="T208" s="123"/>
      <c r="U208" s="123"/>
      <c r="V208" s="123"/>
      <c r="W208" s="123"/>
      <c r="X208" s="123"/>
      <c r="Y208" s="123"/>
      <c r="Z208" s="123"/>
      <c r="AA208" s="123"/>
      <c r="AB208" s="123"/>
      <c r="AC208" s="123"/>
      <c r="AD208" s="123"/>
      <c r="AE208" s="123"/>
      <c r="AF208" s="123"/>
      <c r="AG208" s="123"/>
      <c r="AH208" s="123"/>
      <c r="AI208" s="123"/>
      <c r="AJ208" s="123"/>
      <c r="AK208" s="123"/>
      <c r="AL208" s="123"/>
      <c r="AM208" s="123"/>
      <c r="AN208" s="123"/>
      <c r="AO208" s="123"/>
      <c r="AP208" s="123"/>
      <c r="AQ208" s="123"/>
      <c r="AR208" s="123"/>
      <c r="AS208" s="123"/>
      <c r="AT208" s="123"/>
      <c r="AU208" s="123"/>
      <c r="AV208" s="123"/>
      <c r="AW208" s="123"/>
      <c r="AX208" s="123"/>
      <c r="AY208" s="123"/>
      <c r="AZ208" s="123"/>
      <c r="BA208" s="123"/>
      <c r="BB208" s="123"/>
      <c r="BC208" s="123"/>
      <c r="BD208" s="123"/>
      <c r="BE208" s="123"/>
      <c r="BF208" s="123"/>
      <c r="BG208" s="123"/>
      <c r="BH208" s="123"/>
      <c r="BI208" s="123"/>
      <c r="BJ208" s="123"/>
      <c r="BK208" s="123"/>
      <c r="BL208" s="123"/>
      <c r="BM208" s="123"/>
      <c r="BN208" s="123"/>
      <c r="BO208" s="123"/>
      <c r="BP208" s="123"/>
      <c r="BQ208" s="123"/>
      <c r="BR208" s="123"/>
      <c r="BS208" s="123"/>
      <c r="BT208" s="123"/>
      <c r="BU208" s="34"/>
      <c r="BV208" s="34"/>
      <c r="BW208" s="34"/>
      <c r="BX208" s="34"/>
      <c r="BY208" s="123"/>
      <c r="BZ208" s="123"/>
      <c r="CA208" s="1529"/>
      <c r="CB208" s="123"/>
      <c r="CC208" s="123"/>
    </row>
    <row r="209" spans="1:81" s="128" customFormat="1" ht="15" customHeight="1">
      <c r="A209" s="16"/>
      <c r="B209" s="164"/>
      <c r="C209" s="164"/>
      <c r="D209" s="164"/>
      <c r="E209" s="178"/>
      <c r="F209" s="178"/>
      <c r="G209" s="540"/>
      <c r="H209" s="123"/>
      <c r="I209" s="123"/>
      <c r="J209" s="123"/>
      <c r="K209" s="123"/>
      <c r="L209" s="123"/>
      <c r="M209" s="123"/>
      <c r="N209" s="123"/>
      <c r="O209" s="123"/>
      <c r="P209" s="123"/>
      <c r="Q209" s="123"/>
      <c r="R209" s="123"/>
      <c r="S209" s="123"/>
      <c r="T209" s="123"/>
      <c r="U209" s="123"/>
      <c r="V209" s="123"/>
      <c r="W209" s="123"/>
      <c r="X209" s="123"/>
      <c r="Y209" s="123"/>
      <c r="Z209" s="123"/>
      <c r="AA209" s="123"/>
      <c r="AB209" s="123"/>
      <c r="AC209" s="123"/>
      <c r="AD209" s="123"/>
      <c r="AE209" s="123"/>
      <c r="AF209" s="123"/>
      <c r="AG209" s="123"/>
      <c r="AH209" s="123"/>
      <c r="AI209" s="123"/>
      <c r="AJ209" s="123"/>
      <c r="AK209" s="123"/>
      <c r="AL209" s="123"/>
      <c r="AM209" s="123"/>
      <c r="AN209" s="123"/>
      <c r="AO209" s="123"/>
      <c r="AP209" s="123"/>
      <c r="AQ209" s="123"/>
      <c r="AR209" s="123"/>
      <c r="AS209" s="123"/>
      <c r="AT209" s="123"/>
      <c r="AU209" s="123"/>
      <c r="AV209" s="123"/>
      <c r="AW209" s="123"/>
      <c r="AX209" s="123"/>
      <c r="AY209" s="123"/>
      <c r="AZ209" s="123"/>
      <c r="BA209" s="123"/>
      <c r="BB209" s="123"/>
      <c r="BC209" s="123"/>
      <c r="BD209" s="123"/>
      <c r="BE209" s="123"/>
      <c r="BF209" s="123"/>
      <c r="BG209" s="123"/>
      <c r="BH209" s="123"/>
      <c r="BI209" s="123"/>
      <c r="BJ209" s="123"/>
      <c r="BK209" s="123"/>
      <c r="BL209" s="123"/>
      <c r="BM209" s="123"/>
      <c r="BN209" s="123"/>
      <c r="BO209" s="123"/>
      <c r="BP209" s="123"/>
      <c r="BQ209" s="123"/>
      <c r="BR209" s="123"/>
      <c r="BS209" s="123"/>
      <c r="BT209" s="123"/>
      <c r="BU209" s="34"/>
      <c r="BV209" s="34"/>
      <c r="BW209" s="34"/>
      <c r="BX209" s="34"/>
      <c r="BY209" s="123"/>
      <c r="BZ209" s="123"/>
      <c r="CA209" s="123"/>
      <c r="CB209" s="123"/>
      <c r="CC209" s="123"/>
    </row>
    <row r="210" spans="1:81" s="128" customFormat="1" ht="15" customHeight="1">
      <c r="A210" s="16"/>
      <c r="B210" s="164"/>
      <c r="C210" s="164" t="s">
        <v>446</v>
      </c>
      <c r="D210" s="164"/>
      <c r="E210" s="178"/>
      <c r="F210" s="178"/>
      <c r="G210" s="540"/>
      <c r="H210" s="123"/>
      <c r="I210" s="123"/>
      <c r="J210" s="123"/>
      <c r="K210" s="123"/>
      <c r="L210" s="123"/>
      <c r="M210" s="123"/>
      <c r="N210" s="123"/>
      <c r="O210" s="123"/>
      <c r="P210" s="123"/>
      <c r="Q210" s="123"/>
      <c r="R210" s="123"/>
      <c r="S210" s="123"/>
      <c r="T210" s="123"/>
      <c r="U210" s="123"/>
      <c r="V210" s="123"/>
      <c r="W210" s="123"/>
      <c r="X210" s="123"/>
      <c r="Y210" s="123"/>
      <c r="Z210" s="123"/>
      <c r="AA210" s="123"/>
      <c r="AB210" s="123"/>
      <c r="AC210" s="123"/>
      <c r="AD210" s="123"/>
      <c r="AE210" s="123"/>
      <c r="AF210" s="123"/>
      <c r="AG210" s="123"/>
      <c r="AH210" s="123"/>
      <c r="AI210" s="123"/>
      <c r="AJ210" s="123"/>
      <c r="AK210" s="123"/>
      <c r="AL210" s="123"/>
      <c r="AM210" s="123"/>
      <c r="AN210" s="123"/>
      <c r="AO210" s="123"/>
      <c r="AP210" s="123"/>
      <c r="AQ210" s="123"/>
      <c r="AR210" s="123"/>
      <c r="AS210" s="123"/>
      <c r="AT210" s="123"/>
      <c r="AU210" s="123"/>
      <c r="AV210" s="123"/>
      <c r="AW210" s="123"/>
      <c r="AX210" s="123"/>
      <c r="AY210" s="123"/>
      <c r="AZ210" s="123"/>
      <c r="BA210" s="123"/>
      <c r="BB210" s="123"/>
      <c r="BC210" s="123"/>
      <c r="BD210" s="123"/>
      <c r="BE210" s="123"/>
      <c r="BF210" s="123"/>
      <c r="BG210" s="123"/>
      <c r="BH210" s="123"/>
      <c r="BI210" s="123"/>
      <c r="BJ210" s="123"/>
      <c r="BK210" s="123"/>
      <c r="BL210" s="123"/>
      <c r="BM210" s="123"/>
      <c r="BN210" s="123"/>
      <c r="BO210" s="123"/>
      <c r="BP210" s="123"/>
      <c r="BQ210" s="123"/>
      <c r="BR210" s="123"/>
      <c r="BS210" s="123"/>
      <c r="BT210" s="123"/>
      <c r="BU210" s="34"/>
      <c r="BV210" s="34"/>
      <c r="BW210" s="34"/>
      <c r="BX210" s="34"/>
      <c r="BY210" s="123"/>
      <c r="BZ210" s="123"/>
      <c r="CA210" s="123"/>
      <c r="CB210" s="123"/>
      <c r="CC210" s="123"/>
    </row>
    <row r="211" spans="1:81" s="128" customFormat="1" ht="15" customHeight="1">
      <c r="A211" s="16"/>
      <c r="B211" s="164"/>
      <c r="C211" s="164"/>
      <c r="D211" s="164" t="s">
        <v>447</v>
      </c>
      <c r="E211" s="178"/>
      <c r="F211" s="178"/>
      <c r="G211" s="540"/>
      <c r="H211" s="123"/>
      <c r="I211" s="123"/>
      <c r="J211" s="123"/>
      <c r="K211" s="123"/>
      <c r="L211" s="123"/>
      <c r="M211" s="123"/>
      <c r="N211" s="123"/>
      <c r="O211" s="123"/>
      <c r="P211" s="123"/>
      <c r="Q211" s="123"/>
      <c r="R211" s="123"/>
      <c r="S211" s="123"/>
      <c r="T211" s="123"/>
      <c r="U211" s="123"/>
      <c r="V211" s="123"/>
      <c r="W211" s="123"/>
      <c r="X211" s="123"/>
      <c r="Y211" s="123"/>
      <c r="Z211" s="123"/>
      <c r="AA211" s="123"/>
      <c r="AB211" s="123"/>
      <c r="AC211" s="123"/>
      <c r="AD211" s="123"/>
      <c r="AE211" s="123"/>
      <c r="AF211" s="123"/>
      <c r="AG211" s="123"/>
      <c r="AH211" s="123"/>
      <c r="AI211" s="123"/>
      <c r="AJ211" s="123"/>
      <c r="AK211" s="123"/>
      <c r="AL211" s="123"/>
      <c r="AM211" s="123"/>
      <c r="AN211" s="123"/>
      <c r="AO211" s="123"/>
      <c r="AP211" s="123"/>
      <c r="AQ211" s="123"/>
      <c r="AR211" s="123"/>
      <c r="AS211" s="123"/>
      <c r="AT211" s="123"/>
      <c r="AU211" s="123"/>
      <c r="AV211" s="123"/>
      <c r="AW211" s="123"/>
      <c r="AX211" s="123"/>
      <c r="AY211" s="123"/>
      <c r="AZ211" s="123"/>
      <c r="BA211" s="123"/>
      <c r="BB211" s="123"/>
      <c r="BC211" s="123"/>
      <c r="BD211" s="123"/>
      <c r="BE211" s="123"/>
      <c r="BF211" s="123"/>
      <c r="BG211" s="123"/>
      <c r="BH211" s="123"/>
      <c r="BI211" s="123"/>
      <c r="BJ211" s="123"/>
      <c r="BK211" s="123"/>
      <c r="BL211" s="123"/>
      <c r="BM211" s="123"/>
      <c r="BN211" s="123"/>
      <c r="BO211" s="123"/>
      <c r="BP211" s="123"/>
      <c r="BQ211" s="123"/>
      <c r="BR211" s="123"/>
      <c r="BS211" s="123"/>
      <c r="BT211" s="123"/>
      <c r="BU211" s="906">
        <v>0</v>
      </c>
      <c r="BV211" s="906">
        <v>0</v>
      </c>
      <c r="BW211" s="703">
        <v>0</v>
      </c>
      <c r="BX211" s="906">
        <v>0</v>
      </c>
      <c r="BY211" s="123"/>
      <c r="BZ211" s="123"/>
      <c r="CA211" s="123"/>
      <c r="CB211" s="123"/>
      <c r="CC211" s="123"/>
    </row>
    <row r="212" spans="1:81" s="128" customFormat="1" ht="15" customHeight="1">
      <c r="A212" s="16"/>
      <c r="B212" s="164"/>
      <c r="C212" s="164"/>
      <c r="D212" s="164" t="s">
        <v>448</v>
      </c>
      <c r="E212" s="178"/>
      <c r="F212" s="178"/>
      <c r="G212" s="540"/>
      <c r="H212" s="123"/>
      <c r="I212" s="123"/>
      <c r="J212" s="123"/>
      <c r="K212" s="123"/>
      <c r="L212" s="123"/>
      <c r="M212" s="123"/>
      <c r="N212" s="123"/>
      <c r="O212" s="123"/>
      <c r="P212" s="123"/>
      <c r="Q212" s="123"/>
      <c r="R212" s="123"/>
      <c r="S212" s="123"/>
      <c r="T212" s="123"/>
      <c r="U212" s="123"/>
      <c r="V212" s="123"/>
      <c r="W212" s="123"/>
      <c r="X212" s="123"/>
      <c r="Y212" s="123"/>
      <c r="Z212" s="123"/>
      <c r="AA212" s="123"/>
      <c r="AB212" s="123"/>
      <c r="AC212" s="123"/>
      <c r="AD212" s="123"/>
      <c r="AE212" s="123"/>
      <c r="AF212" s="123"/>
      <c r="AG212" s="123"/>
      <c r="AH212" s="123"/>
      <c r="AI212" s="123"/>
      <c r="AJ212" s="123"/>
      <c r="AK212" s="123"/>
      <c r="AL212" s="123"/>
      <c r="AM212" s="123"/>
      <c r="AN212" s="123"/>
      <c r="AO212" s="123"/>
      <c r="AP212" s="123"/>
      <c r="AQ212" s="123"/>
      <c r="AR212" s="123"/>
      <c r="AS212" s="123"/>
      <c r="AT212" s="123"/>
      <c r="AU212" s="123"/>
      <c r="AV212" s="123"/>
      <c r="AW212" s="123"/>
      <c r="AX212" s="123"/>
      <c r="AY212" s="123"/>
      <c r="AZ212" s="123"/>
      <c r="BA212" s="123"/>
      <c r="BB212" s="123"/>
      <c r="BC212" s="123"/>
      <c r="BD212" s="123"/>
      <c r="BE212" s="123"/>
      <c r="BF212" s="123"/>
      <c r="BG212" s="123"/>
      <c r="BH212" s="123"/>
      <c r="BI212" s="123"/>
      <c r="BJ212" s="123"/>
      <c r="BK212" s="123"/>
      <c r="BL212" s="123"/>
      <c r="BM212" s="123"/>
      <c r="BN212" s="123"/>
      <c r="BO212" s="123"/>
      <c r="BP212" s="123"/>
      <c r="BQ212" s="123"/>
      <c r="BR212" s="123"/>
      <c r="BS212" s="123"/>
      <c r="BT212" s="123"/>
      <c r="BU212" s="907">
        <v>3.4099999999999997</v>
      </c>
      <c r="BV212" s="907">
        <v>6.4699999999999989</v>
      </c>
      <c r="BW212" s="704">
        <v>2.87</v>
      </c>
      <c r="BX212" s="907">
        <v>2.87</v>
      </c>
      <c r="BY212" s="123"/>
      <c r="BZ212" s="123"/>
      <c r="CA212" s="123"/>
      <c r="CB212" s="123"/>
      <c r="CC212" s="123"/>
    </row>
    <row r="213" spans="1:81" s="128" customFormat="1" ht="15" customHeight="1">
      <c r="A213" s="16"/>
      <c r="B213" s="164"/>
      <c r="C213" s="164"/>
      <c r="D213" s="178" t="s">
        <v>449</v>
      </c>
      <c r="E213" s="178"/>
      <c r="F213" s="178"/>
      <c r="G213" s="540"/>
      <c r="H213" s="123"/>
      <c r="I213" s="123"/>
      <c r="J213" s="123"/>
      <c r="K213" s="123"/>
      <c r="L213" s="123"/>
      <c r="M213" s="123"/>
      <c r="N213" s="123"/>
      <c r="O213" s="123"/>
      <c r="P213" s="123"/>
      <c r="Q213" s="123"/>
      <c r="R213" s="123"/>
      <c r="S213" s="123"/>
      <c r="T213" s="123"/>
      <c r="U213" s="123"/>
      <c r="V213" s="123"/>
      <c r="W213" s="123"/>
      <c r="X213" s="123"/>
      <c r="Y213" s="123"/>
      <c r="Z213" s="123"/>
      <c r="AA213" s="123"/>
      <c r="AB213" s="123"/>
      <c r="AC213" s="123"/>
      <c r="AD213" s="123"/>
      <c r="AE213" s="123"/>
      <c r="AF213" s="123"/>
      <c r="AG213" s="123"/>
      <c r="AH213" s="123"/>
      <c r="AI213" s="123"/>
      <c r="AJ213" s="123"/>
      <c r="AK213" s="123"/>
      <c r="AL213" s="123"/>
      <c r="AM213" s="123"/>
      <c r="AN213" s="123"/>
      <c r="AO213" s="123"/>
      <c r="AP213" s="123"/>
      <c r="AQ213" s="123"/>
      <c r="AR213" s="123"/>
      <c r="AS213" s="123"/>
      <c r="AT213" s="123"/>
      <c r="AU213" s="123"/>
      <c r="AV213" s="123"/>
      <c r="AW213" s="123"/>
      <c r="AX213" s="123"/>
      <c r="AY213" s="123"/>
      <c r="AZ213" s="123"/>
      <c r="BA213" s="123"/>
      <c r="BB213" s="123"/>
      <c r="BC213" s="123"/>
      <c r="BD213" s="123"/>
      <c r="BE213" s="123"/>
      <c r="BF213" s="123"/>
      <c r="BG213" s="123"/>
      <c r="BH213" s="123"/>
      <c r="BI213" s="123"/>
      <c r="BJ213" s="123"/>
      <c r="BK213" s="123"/>
      <c r="BL213" s="123"/>
      <c r="BM213" s="123"/>
      <c r="BN213" s="123"/>
      <c r="BO213" s="123"/>
      <c r="BP213" s="123"/>
      <c r="BQ213" s="123"/>
      <c r="BR213" s="123"/>
      <c r="BS213" s="123"/>
      <c r="BT213" s="123"/>
      <c r="BU213" s="907">
        <v>3.4099999999999997</v>
      </c>
      <c r="BV213" s="907">
        <v>6.4699999999999989</v>
      </c>
      <c r="BW213" s="704">
        <v>2.87</v>
      </c>
      <c r="BX213" s="907">
        <v>2.87</v>
      </c>
      <c r="BY213" s="123"/>
      <c r="BZ213" s="123"/>
      <c r="CA213" s="123"/>
      <c r="CB213" s="123"/>
      <c r="CC213" s="123"/>
    </row>
    <row r="214" spans="1:81" s="128" customFormat="1" ht="15" customHeight="1">
      <c r="A214" s="16"/>
      <c r="B214" s="164"/>
      <c r="C214" s="164"/>
      <c r="D214" s="178" t="s">
        <v>450</v>
      </c>
      <c r="E214" s="178"/>
      <c r="F214" s="178"/>
      <c r="G214" s="540"/>
      <c r="H214" s="123"/>
      <c r="I214" s="123"/>
      <c r="J214" s="123"/>
      <c r="K214" s="123"/>
      <c r="L214" s="123"/>
      <c r="M214" s="123"/>
      <c r="N214" s="123"/>
      <c r="O214" s="123"/>
      <c r="P214" s="123"/>
      <c r="Q214" s="123"/>
      <c r="R214" s="123"/>
      <c r="S214" s="123"/>
      <c r="T214" s="123"/>
      <c r="U214" s="123"/>
      <c r="V214" s="123"/>
      <c r="W214" s="123"/>
      <c r="X214" s="123"/>
      <c r="Y214" s="123"/>
      <c r="Z214" s="123"/>
      <c r="AA214" s="123"/>
      <c r="AB214" s="123"/>
      <c r="AC214" s="123"/>
      <c r="AD214" s="123"/>
      <c r="AE214" s="123"/>
      <c r="AF214" s="123"/>
      <c r="AG214" s="123"/>
      <c r="AH214" s="123"/>
      <c r="AI214" s="123"/>
      <c r="AJ214" s="123"/>
      <c r="AK214" s="123"/>
      <c r="AL214" s="123"/>
      <c r="AM214" s="123"/>
      <c r="AN214" s="123"/>
      <c r="AO214" s="123"/>
      <c r="AP214" s="123"/>
      <c r="AQ214" s="123"/>
      <c r="AR214" s="123"/>
      <c r="AS214" s="123"/>
      <c r="AT214" s="123"/>
      <c r="AU214" s="123"/>
      <c r="AV214" s="123"/>
      <c r="AW214" s="123"/>
      <c r="AX214" s="123"/>
      <c r="AY214" s="123"/>
      <c r="AZ214" s="123"/>
      <c r="BA214" s="123"/>
      <c r="BB214" s="123"/>
      <c r="BC214" s="123"/>
      <c r="BD214" s="123"/>
      <c r="BE214" s="123"/>
      <c r="BF214" s="123"/>
      <c r="BG214" s="123"/>
      <c r="BH214" s="123"/>
      <c r="BI214" s="123"/>
      <c r="BJ214" s="123"/>
      <c r="BK214" s="123"/>
      <c r="BL214" s="123"/>
      <c r="BM214" s="123"/>
      <c r="BN214" s="123"/>
      <c r="BO214" s="123"/>
      <c r="BP214" s="123"/>
      <c r="BQ214" s="123"/>
      <c r="BR214" s="123"/>
      <c r="BS214" s="123"/>
      <c r="BT214" s="123"/>
      <c r="BU214" s="907">
        <v>0</v>
      </c>
      <c r="BV214" s="907">
        <v>0</v>
      </c>
      <c r="BW214" s="704">
        <v>0</v>
      </c>
      <c r="BX214" s="907">
        <v>0</v>
      </c>
      <c r="BY214" s="123"/>
      <c r="BZ214" s="123"/>
      <c r="CA214" s="123"/>
      <c r="CB214" s="123"/>
      <c r="CC214" s="123"/>
    </row>
    <row r="215" spans="1:81" s="128" customFormat="1" ht="15" customHeight="1">
      <c r="A215" s="16"/>
      <c r="B215" s="164"/>
      <c r="C215" s="164"/>
      <c r="D215" s="164"/>
      <c r="E215" s="178"/>
      <c r="F215" s="178"/>
      <c r="G215" s="540"/>
      <c r="H215" s="123"/>
      <c r="I215" s="123"/>
      <c r="J215" s="123"/>
      <c r="K215" s="123"/>
      <c r="L215" s="123"/>
      <c r="M215" s="123"/>
      <c r="N215" s="123"/>
      <c r="O215" s="123"/>
      <c r="P215" s="123"/>
      <c r="Q215" s="123"/>
      <c r="R215" s="123"/>
      <c r="S215" s="123"/>
      <c r="T215" s="123"/>
      <c r="U215" s="123"/>
      <c r="V215" s="123"/>
      <c r="W215" s="123"/>
      <c r="X215" s="123"/>
      <c r="Y215" s="123"/>
      <c r="Z215" s="123"/>
      <c r="AA215" s="123"/>
      <c r="AB215" s="123"/>
      <c r="AC215" s="123"/>
      <c r="AD215" s="123"/>
      <c r="AE215" s="123"/>
      <c r="AF215" s="123"/>
      <c r="AG215" s="123"/>
      <c r="AH215" s="123"/>
      <c r="AI215" s="123"/>
      <c r="AJ215" s="123"/>
      <c r="AK215" s="123"/>
      <c r="AL215" s="123"/>
      <c r="AM215" s="123"/>
      <c r="AN215" s="123"/>
      <c r="AO215" s="123"/>
      <c r="AP215" s="123"/>
      <c r="AQ215" s="123"/>
      <c r="AR215" s="123"/>
      <c r="AS215" s="123"/>
      <c r="AT215" s="123"/>
      <c r="AU215" s="123"/>
      <c r="AV215" s="123"/>
      <c r="AW215" s="123"/>
      <c r="AX215" s="123"/>
      <c r="AY215" s="123"/>
      <c r="AZ215" s="123"/>
      <c r="BA215" s="123"/>
      <c r="BB215" s="123"/>
      <c r="BC215" s="123"/>
      <c r="BD215" s="123"/>
      <c r="BE215" s="123"/>
      <c r="BF215" s="123"/>
      <c r="BG215" s="123"/>
      <c r="BH215" s="123"/>
      <c r="BI215" s="123"/>
      <c r="BJ215" s="123"/>
      <c r="BK215" s="123"/>
      <c r="BL215" s="123"/>
      <c r="BM215" s="123"/>
      <c r="BN215" s="123"/>
      <c r="BO215" s="123"/>
      <c r="BP215" s="123"/>
      <c r="BQ215" s="123"/>
      <c r="BR215" s="123"/>
      <c r="BS215" s="123"/>
      <c r="BT215" s="123"/>
      <c r="BU215" s="34"/>
      <c r="BV215" s="34"/>
      <c r="BW215" s="34"/>
      <c r="BX215" s="34"/>
      <c r="BY215" s="123"/>
      <c r="BZ215" s="123"/>
      <c r="CA215" s="123"/>
      <c r="CB215" s="123"/>
      <c r="CC215" s="123"/>
    </row>
    <row r="216" spans="1:81" s="128" customFormat="1" ht="15" customHeight="1">
      <c r="A216" s="16"/>
      <c r="B216" s="164"/>
      <c r="C216" s="164"/>
      <c r="D216" s="164"/>
      <c r="E216" s="178"/>
      <c r="F216" s="178"/>
      <c r="G216" s="540"/>
      <c r="H216" s="123"/>
      <c r="I216" s="123"/>
      <c r="J216" s="123"/>
      <c r="K216" s="123"/>
      <c r="L216" s="123"/>
      <c r="M216" s="123"/>
      <c r="N216" s="123"/>
      <c r="O216" s="123"/>
      <c r="P216" s="123"/>
      <c r="Q216" s="123"/>
      <c r="R216" s="123"/>
      <c r="S216" s="123"/>
      <c r="T216" s="123"/>
      <c r="U216" s="123"/>
      <c r="V216" s="123"/>
      <c r="W216" s="123"/>
      <c r="X216" s="123"/>
      <c r="Y216" s="123"/>
      <c r="Z216" s="123"/>
      <c r="AA216" s="123"/>
      <c r="AB216" s="123"/>
      <c r="AC216" s="123"/>
      <c r="AD216" s="123"/>
      <c r="AE216" s="123"/>
      <c r="AF216" s="123"/>
      <c r="AG216" s="123"/>
      <c r="AH216" s="123"/>
      <c r="AI216" s="123"/>
      <c r="AJ216" s="123"/>
      <c r="AK216" s="123"/>
      <c r="AL216" s="123"/>
      <c r="AM216" s="123"/>
      <c r="AN216" s="123"/>
      <c r="AO216" s="123"/>
      <c r="AP216" s="123"/>
      <c r="AQ216" s="123"/>
      <c r="AR216" s="123"/>
      <c r="AS216" s="123"/>
      <c r="AT216" s="123"/>
      <c r="AU216" s="123"/>
      <c r="AV216" s="123"/>
      <c r="AW216" s="123"/>
      <c r="AX216" s="123"/>
      <c r="AY216" s="123"/>
      <c r="AZ216" s="123"/>
      <c r="BA216" s="123"/>
      <c r="BB216" s="123"/>
      <c r="BC216" s="123"/>
      <c r="BD216" s="123"/>
      <c r="BE216" s="123"/>
      <c r="BF216" s="123"/>
      <c r="BG216" s="123"/>
      <c r="BH216" s="123"/>
      <c r="BI216" s="123"/>
      <c r="BJ216" s="123"/>
      <c r="BK216" s="123"/>
      <c r="BL216" s="123"/>
      <c r="BM216" s="123"/>
      <c r="BN216" s="123"/>
      <c r="BO216" s="123"/>
      <c r="BP216" s="123"/>
      <c r="BQ216" s="123"/>
      <c r="BR216" s="123"/>
      <c r="BS216" s="123"/>
      <c r="BT216" s="123"/>
      <c r="BU216" s="34"/>
      <c r="BV216" s="34"/>
      <c r="BW216" s="34"/>
      <c r="BX216" s="34"/>
      <c r="BY216" s="123"/>
      <c r="BZ216" s="123"/>
      <c r="CA216" s="123"/>
      <c r="CB216" s="123"/>
      <c r="CC216" s="123"/>
    </row>
    <row r="217" spans="1:81" s="128" customFormat="1" ht="15" customHeight="1">
      <c r="A217" s="16"/>
      <c r="B217" s="164"/>
      <c r="C217" s="164" t="s">
        <v>451</v>
      </c>
      <c r="D217" s="164"/>
      <c r="E217" s="178"/>
      <c r="F217" s="178"/>
      <c r="G217" s="540"/>
      <c r="H217" s="123"/>
      <c r="I217" s="123"/>
      <c r="J217" s="123"/>
      <c r="K217" s="123"/>
      <c r="L217" s="123"/>
      <c r="M217" s="123"/>
      <c r="N217" s="123"/>
      <c r="O217" s="123"/>
      <c r="P217" s="123"/>
      <c r="Q217" s="123"/>
      <c r="R217" s="123"/>
      <c r="S217" s="123"/>
      <c r="T217" s="123"/>
      <c r="U217" s="123"/>
      <c r="V217" s="123"/>
      <c r="W217" s="123"/>
      <c r="X217" s="123"/>
      <c r="Y217" s="123"/>
      <c r="Z217" s="123"/>
      <c r="AA217" s="123"/>
      <c r="AB217" s="123"/>
      <c r="AC217" s="123"/>
      <c r="AD217" s="123"/>
      <c r="AE217" s="123"/>
      <c r="AF217" s="123"/>
      <c r="AG217" s="123"/>
      <c r="AH217" s="123"/>
      <c r="AI217" s="123"/>
      <c r="AJ217" s="123"/>
      <c r="AK217" s="123"/>
      <c r="AL217" s="123"/>
      <c r="AM217" s="123"/>
      <c r="AN217" s="123"/>
      <c r="AO217" s="123"/>
      <c r="AP217" s="123"/>
      <c r="AQ217" s="123"/>
      <c r="AR217" s="123"/>
      <c r="AS217" s="123"/>
      <c r="AT217" s="123"/>
      <c r="AU217" s="123"/>
      <c r="AV217" s="123"/>
      <c r="AW217" s="123"/>
      <c r="AX217" s="123"/>
      <c r="AY217" s="123"/>
      <c r="AZ217" s="123"/>
      <c r="BA217" s="123"/>
      <c r="BB217" s="123"/>
      <c r="BC217" s="123"/>
      <c r="BD217" s="123"/>
      <c r="BE217" s="123"/>
      <c r="BF217" s="123"/>
      <c r="BG217" s="123"/>
      <c r="BH217" s="123"/>
      <c r="BI217" s="123"/>
      <c r="BJ217" s="123"/>
      <c r="BK217" s="123"/>
      <c r="BL217" s="123"/>
      <c r="BM217" s="123"/>
      <c r="BN217" s="123"/>
      <c r="BO217" s="123"/>
      <c r="BP217" s="123"/>
      <c r="BQ217" s="123"/>
      <c r="BR217" s="123"/>
      <c r="BS217" s="123"/>
      <c r="BT217" s="123"/>
      <c r="BU217" s="104"/>
      <c r="BV217" s="104"/>
      <c r="BW217" s="104"/>
      <c r="BX217" s="104"/>
      <c r="BY217" s="123"/>
      <c r="BZ217" s="123"/>
      <c r="CA217" s="123"/>
      <c r="CB217" s="123"/>
      <c r="CC217" s="123"/>
    </row>
    <row r="218" spans="1:81" s="128" customFormat="1" ht="15" customHeight="1">
      <c r="A218" s="16"/>
      <c r="B218" s="164"/>
      <c r="C218" s="164"/>
      <c r="D218" s="164" t="s">
        <v>452</v>
      </c>
      <c r="E218" s="178"/>
      <c r="F218" s="178"/>
      <c r="G218" s="540"/>
      <c r="H218" s="123"/>
      <c r="I218" s="123"/>
      <c r="J218" s="123"/>
      <c r="K218" s="123"/>
      <c r="L218" s="123"/>
      <c r="M218" s="123"/>
      <c r="N218" s="123"/>
      <c r="O218" s="123"/>
      <c r="P218" s="123"/>
      <c r="Q218" s="123"/>
      <c r="R218" s="123"/>
      <c r="S218" s="123"/>
      <c r="T218" s="123"/>
      <c r="U218" s="123"/>
      <c r="V218" s="123"/>
      <c r="W218" s="123"/>
      <c r="X218" s="123"/>
      <c r="Y218" s="123"/>
      <c r="Z218" s="123"/>
      <c r="AA218" s="123"/>
      <c r="AB218" s="123"/>
      <c r="AC218" s="123"/>
      <c r="AD218" s="123"/>
      <c r="AE218" s="123"/>
      <c r="AF218" s="123"/>
      <c r="AG218" s="123"/>
      <c r="AH218" s="123"/>
      <c r="AI218" s="123"/>
      <c r="AJ218" s="123"/>
      <c r="AK218" s="123"/>
      <c r="AL218" s="123"/>
      <c r="AM218" s="123"/>
      <c r="AN218" s="123"/>
      <c r="AO218" s="123"/>
      <c r="AP218" s="123"/>
      <c r="AQ218" s="123"/>
      <c r="AR218" s="123"/>
      <c r="AS218" s="123"/>
      <c r="AT218" s="123"/>
      <c r="AU218" s="123"/>
      <c r="AV218" s="123"/>
      <c r="AW218" s="123"/>
      <c r="AX218" s="123"/>
      <c r="AY218" s="123"/>
      <c r="AZ218" s="123"/>
      <c r="BA218" s="123"/>
      <c r="BB218" s="123"/>
      <c r="BC218" s="123"/>
      <c r="BD218" s="123"/>
      <c r="BE218" s="123"/>
      <c r="BF218" s="123"/>
      <c r="BG218" s="123"/>
      <c r="BH218" s="123"/>
      <c r="BI218" s="123"/>
      <c r="BJ218" s="123"/>
      <c r="BK218" s="123"/>
      <c r="BL218" s="123"/>
      <c r="BM218" s="123"/>
      <c r="BN218" s="123"/>
      <c r="BO218" s="123"/>
      <c r="BP218" s="123"/>
      <c r="BQ218" s="123"/>
      <c r="BR218" s="123"/>
      <c r="BS218" s="123"/>
      <c r="BT218" s="123"/>
      <c r="BU218" s="906">
        <v>0.18602042418273304</v>
      </c>
      <c r="BV218" s="906">
        <v>0.14791113967978892</v>
      </c>
      <c r="BW218" s="703">
        <v>0.24325145215576571</v>
      </c>
      <c r="BX218" s="906">
        <v>0.36379427874010983</v>
      </c>
      <c r="BY218" s="123"/>
      <c r="BZ218" s="123"/>
      <c r="CA218" s="123"/>
      <c r="CB218" s="123"/>
      <c r="CC218" s="123"/>
    </row>
    <row r="219" spans="1:81" s="128" customFormat="1" ht="15" customHeight="1">
      <c r="A219" s="16"/>
      <c r="B219" s="164"/>
      <c r="C219" s="164"/>
      <c r="D219" s="164" t="s">
        <v>453</v>
      </c>
      <c r="E219" s="178"/>
      <c r="F219" s="178"/>
      <c r="G219" s="540"/>
      <c r="H219" s="123"/>
      <c r="I219" s="123"/>
      <c r="J219" s="123"/>
      <c r="K219" s="123"/>
      <c r="L219" s="123"/>
      <c r="M219" s="123"/>
      <c r="N219" s="123"/>
      <c r="O219" s="123"/>
      <c r="P219" s="123"/>
      <c r="Q219" s="123"/>
      <c r="R219" s="123"/>
      <c r="S219" s="123"/>
      <c r="T219" s="123"/>
      <c r="U219" s="123"/>
      <c r="V219" s="123"/>
      <c r="W219" s="123"/>
      <c r="X219" s="123"/>
      <c r="Y219" s="123"/>
      <c r="Z219" s="123"/>
      <c r="AA219" s="123"/>
      <c r="AB219" s="123"/>
      <c r="AC219" s="123"/>
      <c r="AD219" s="123"/>
      <c r="AE219" s="123"/>
      <c r="AF219" s="123"/>
      <c r="AG219" s="123"/>
      <c r="AH219" s="123"/>
      <c r="AI219" s="123"/>
      <c r="AJ219" s="123"/>
      <c r="AK219" s="123"/>
      <c r="AL219" s="123"/>
      <c r="AM219" s="123"/>
      <c r="AN219" s="123"/>
      <c r="AO219" s="123"/>
      <c r="AP219" s="123"/>
      <c r="AQ219" s="123"/>
      <c r="AR219" s="123"/>
      <c r="AS219" s="123"/>
      <c r="AT219" s="123"/>
      <c r="AU219" s="123"/>
      <c r="AV219" s="123"/>
      <c r="AW219" s="123"/>
      <c r="AX219" s="123"/>
      <c r="AY219" s="123"/>
      <c r="AZ219" s="123"/>
      <c r="BA219" s="123"/>
      <c r="BB219" s="123"/>
      <c r="BC219" s="123"/>
      <c r="BD219" s="123"/>
      <c r="BE219" s="123"/>
      <c r="BF219" s="123"/>
      <c r="BG219" s="123"/>
      <c r="BH219" s="123"/>
      <c r="BI219" s="123"/>
      <c r="BJ219" s="123"/>
      <c r="BK219" s="123"/>
      <c r="BL219" s="123"/>
      <c r="BM219" s="123"/>
      <c r="BN219" s="123"/>
      <c r="BO219" s="123"/>
      <c r="BP219" s="123"/>
      <c r="BQ219" s="123"/>
      <c r="BR219" s="123"/>
      <c r="BS219" s="123"/>
      <c r="BT219" s="123"/>
      <c r="BU219" s="907">
        <v>12.273356436141547</v>
      </c>
      <c r="BV219" s="907">
        <v>5.6210339065303714</v>
      </c>
      <c r="BW219" s="704">
        <v>10.280498149147707</v>
      </c>
      <c r="BX219" s="907">
        <v>10.318178655497672</v>
      </c>
      <c r="BY219" s="123"/>
      <c r="BZ219" s="123"/>
      <c r="CA219" s="123"/>
      <c r="CB219" s="123"/>
      <c r="CC219" s="123"/>
    </row>
    <row r="220" spans="1:81" s="128" customFormat="1" ht="15" customHeight="1">
      <c r="A220" s="16"/>
      <c r="B220" s="164"/>
      <c r="C220" s="164"/>
      <c r="D220" s="178" t="s">
        <v>454</v>
      </c>
      <c r="E220" s="178"/>
      <c r="F220" s="178"/>
      <c r="G220" s="540"/>
      <c r="H220" s="123"/>
      <c r="I220" s="123"/>
      <c r="J220" s="123"/>
      <c r="K220" s="123"/>
      <c r="L220" s="123"/>
      <c r="M220" s="123"/>
      <c r="N220" s="123"/>
      <c r="O220" s="123"/>
      <c r="P220" s="123"/>
      <c r="Q220" s="123"/>
      <c r="R220" s="123"/>
      <c r="S220" s="123"/>
      <c r="T220" s="123"/>
      <c r="U220" s="123"/>
      <c r="V220" s="123"/>
      <c r="W220" s="123"/>
      <c r="X220" s="123"/>
      <c r="Y220" s="123"/>
      <c r="Z220" s="123"/>
      <c r="AA220" s="123"/>
      <c r="AB220" s="123"/>
      <c r="AC220" s="123"/>
      <c r="AD220" s="123"/>
      <c r="AE220" s="123"/>
      <c r="AF220" s="123"/>
      <c r="AG220" s="123"/>
      <c r="AH220" s="123"/>
      <c r="AI220" s="123"/>
      <c r="AJ220" s="123"/>
      <c r="AK220" s="123"/>
      <c r="AL220" s="123"/>
      <c r="AM220" s="123"/>
      <c r="AN220" s="123"/>
      <c r="AO220" s="123"/>
      <c r="AP220" s="123"/>
      <c r="AQ220" s="123"/>
      <c r="AR220" s="123"/>
      <c r="AS220" s="123"/>
      <c r="AT220" s="123"/>
      <c r="AU220" s="123"/>
      <c r="AV220" s="123"/>
      <c r="AW220" s="123"/>
      <c r="AX220" s="123"/>
      <c r="AY220" s="123"/>
      <c r="AZ220" s="123"/>
      <c r="BA220" s="123"/>
      <c r="BB220" s="123"/>
      <c r="BC220" s="123"/>
      <c r="BD220" s="123"/>
      <c r="BE220" s="123"/>
      <c r="BF220" s="123"/>
      <c r="BG220" s="123"/>
      <c r="BH220" s="123"/>
      <c r="BI220" s="123"/>
      <c r="BJ220" s="123"/>
      <c r="BK220" s="123"/>
      <c r="BL220" s="123"/>
      <c r="BM220" s="123"/>
      <c r="BN220" s="123"/>
      <c r="BO220" s="123"/>
      <c r="BP220" s="123"/>
      <c r="BQ220" s="123"/>
      <c r="BR220" s="123"/>
      <c r="BS220" s="123"/>
      <c r="BT220" s="123"/>
      <c r="BU220" s="907">
        <v>8.5784798378835045</v>
      </c>
      <c r="BV220" s="907">
        <v>5.5030354363929215</v>
      </c>
      <c r="BW220" s="704">
        <v>5.7520060496351642</v>
      </c>
      <c r="BX220" s="907">
        <v>5.7730885397376781</v>
      </c>
      <c r="BY220" s="123"/>
      <c r="BZ220" s="123"/>
      <c r="CA220" s="123"/>
      <c r="CB220" s="123"/>
      <c r="CC220" s="123"/>
    </row>
    <row r="221" spans="1:81" s="128" customFormat="1" ht="15" customHeight="1">
      <c r="A221" s="16"/>
      <c r="B221" s="164"/>
      <c r="C221" s="164"/>
      <c r="D221" s="178" t="s">
        <v>455</v>
      </c>
      <c r="E221" s="178"/>
      <c r="F221" s="178"/>
      <c r="G221" s="540"/>
      <c r="H221" s="123"/>
      <c r="I221" s="123"/>
      <c r="J221" s="123"/>
      <c r="K221" s="123"/>
      <c r="L221" s="123"/>
      <c r="M221" s="123"/>
      <c r="N221" s="123"/>
      <c r="O221" s="123"/>
      <c r="P221" s="123"/>
      <c r="Q221" s="123"/>
      <c r="R221" s="123"/>
      <c r="S221" s="123"/>
      <c r="T221" s="123"/>
      <c r="U221" s="123"/>
      <c r="V221" s="123"/>
      <c r="W221" s="123"/>
      <c r="X221" s="123"/>
      <c r="Y221" s="123"/>
      <c r="Z221" s="123"/>
      <c r="AA221" s="123"/>
      <c r="AB221" s="123"/>
      <c r="AC221" s="123"/>
      <c r="AD221" s="123"/>
      <c r="AE221" s="123"/>
      <c r="AF221" s="123"/>
      <c r="AG221" s="123"/>
      <c r="AH221" s="123"/>
      <c r="AI221" s="123"/>
      <c r="AJ221" s="123"/>
      <c r="AK221" s="123"/>
      <c r="AL221" s="123"/>
      <c r="AM221" s="123"/>
      <c r="AN221" s="123"/>
      <c r="AO221" s="123"/>
      <c r="AP221" s="123"/>
      <c r="AQ221" s="123"/>
      <c r="AR221" s="123"/>
      <c r="AS221" s="123"/>
      <c r="AT221" s="123"/>
      <c r="AU221" s="123"/>
      <c r="AV221" s="123"/>
      <c r="AW221" s="123"/>
      <c r="AX221" s="123"/>
      <c r="AY221" s="123"/>
      <c r="AZ221" s="123"/>
      <c r="BA221" s="123"/>
      <c r="BB221" s="123"/>
      <c r="BC221" s="123"/>
      <c r="BD221" s="123"/>
      <c r="BE221" s="123"/>
      <c r="BF221" s="123"/>
      <c r="BG221" s="123"/>
      <c r="BH221" s="123"/>
      <c r="BI221" s="123"/>
      <c r="BJ221" s="123"/>
      <c r="BK221" s="123"/>
      <c r="BL221" s="123"/>
      <c r="BM221" s="123"/>
      <c r="BN221" s="123"/>
      <c r="BO221" s="123"/>
      <c r="BP221" s="123"/>
      <c r="BQ221" s="123"/>
      <c r="BR221" s="123"/>
      <c r="BS221" s="123"/>
      <c r="BT221" s="123"/>
      <c r="BU221" s="907">
        <v>3.6948765982580438</v>
      </c>
      <c r="BV221" s="907">
        <v>0.11799847013744981</v>
      </c>
      <c r="BW221" s="704">
        <v>4.5284920995125439</v>
      </c>
      <c r="BX221" s="907">
        <v>4.5450901157599946</v>
      </c>
      <c r="BY221" s="123"/>
      <c r="BZ221" s="123"/>
      <c r="CA221" s="123"/>
      <c r="CB221" s="123"/>
      <c r="CC221" s="123"/>
    </row>
    <row r="222" spans="1:81" s="128" customFormat="1" ht="15" customHeight="1">
      <c r="A222" s="16"/>
      <c r="B222" s="164"/>
      <c r="C222" s="164"/>
      <c r="D222" s="164"/>
      <c r="E222" s="178"/>
      <c r="F222" s="178"/>
      <c r="G222" s="540"/>
      <c r="H222" s="123"/>
      <c r="I222" s="123"/>
      <c r="J222" s="123"/>
      <c r="K222" s="123"/>
      <c r="L222" s="123"/>
      <c r="M222" s="123"/>
      <c r="N222" s="123"/>
      <c r="O222" s="123"/>
      <c r="P222" s="123"/>
      <c r="Q222" s="123"/>
      <c r="R222" s="123"/>
      <c r="S222" s="123"/>
      <c r="T222" s="123"/>
      <c r="U222" s="123"/>
      <c r="V222" s="123"/>
      <c r="W222" s="123"/>
      <c r="X222" s="123"/>
      <c r="Y222" s="123"/>
      <c r="Z222" s="123"/>
      <c r="AA222" s="123"/>
      <c r="AB222" s="123"/>
      <c r="AC222" s="123"/>
      <c r="AD222" s="123"/>
      <c r="AE222" s="123"/>
      <c r="AF222" s="123"/>
      <c r="AG222" s="123"/>
      <c r="AH222" s="123"/>
      <c r="AI222" s="123"/>
      <c r="AJ222" s="123"/>
      <c r="AK222" s="123"/>
      <c r="AL222" s="123"/>
      <c r="AM222" s="123"/>
      <c r="AN222" s="123"/>
      <c r="AO222" s="123"/>
      <c r="AP222" s="123"/>
      <c r="AQ222" s="123"/>
      <c r="AR222" s="123"/>
      <c r="AS222" s="123"/>
      <c r="AT222" s="123"/>
      <c r="AU222" s="123"/>
      <c r="AV222" s="123"/>
      <c r="AW222" s="123"/>
      <c r="AX222" s="123"/>
      <c r="AY222" s="123"/>
      <c r="AZ222" s="123"/>
      <c r="BA222" s="123"/>
      <c r="BB222" s="123"/>
      <c r="BC222" s="123"/>
      <c r="BD222" s="123"/>
      <c r="BE222" s="123"/>
      <c r="BF222" s="123"/>
      <c r="BG222" s="123"/>
      <c r="BH222" s="123"/>
      <c r="BI222" s="123"/>
      <c r="BJ222" s="123"/>
      <c r="BK222" s="123"/>
      <c r="BL222" s="123"/>
      <c r="BM222" s="123"/>
      <c r="BN222" s="123"/>
      <c r="BO222" s="123"/>
      <c r="BP222" s="123"/>
      <c r="BQ222" s="123"/>
      <c r="BR222" s="123"/>
      <c r="BS222" s="123"/>
      <c r="BT222" s="123"/>
      <c r="BU222" s="34"/>
      <c r="BV222" s="34"/>
      <c r="BW222" s="34"/>
      <c r="BX222" s="34"/>
      <c r="BY222" s="123"/>
      <c r="BZ222" s="123"/>
      <c r="CA222" s="123"/>
      <c r="CB222" s="123"/>
      <c r="CC222" s="123"/>
    </row>
    <row r="223" spans="1:81" s="128" customFormat="1" ht="15" customHeight="1">
      <c r="A223" s="16"/>
      <c r="B223" s="164"/>
      <c r="C223" s="164" t="s">
        <v>456</v>
      </c>
      <c r="D223" s="164"/>
      <c r="E223" s="178"/>
      <c r="F223" s="178"/>
      <c r="G223" s="540"/>
      <c r="H223" s="123"/>
      <c r="I223" s="123"/>
      <c r="J223" s="123"/>
      <c r="K223" s="123"/>
      <c r="L223" s="123"/>
      <c r="M223" s="123"/>
      <c r="N223" s="123"/>
      <c r="O223" s="123"/>
      <c r="P223" s="123"/>
      <c r="Q223" s="123"/>
      <c r="R223" s="123"/>
      <c r="S223" s="123"/>
      <c r="T223" s="123"/>
      <c r="U223" s="123"/>
      <c r="V223" s="123"/>
      <c r="W223" s="123"/>
      <c r="X223" s="123"/>
      <c r="Y223" s="123"/>
      <c r="Z223" s="123"/>
      <c r="AA223" s="123"/>
      <c r="AB223" s="123"/>
      <c r="AC223" s="123"/>
      <c r="AD223" s="123"/>
      <c r="AE223" s="123"/>
      <c r="AF223" s="123"/>
      <c r="AG223" s="123"/>
      <c r="AH223" s="123"/>
      <c r="AI223" s="123"/>
      <c r="AJ223" s="123"/>
      <c r="AK223" s="123"/>
      <c r="AL223" s="123"/>
      <c r="AM223" s="123"/>
      <c r="AN223" s="123"/>
      <c r="AO223" s="123"/>
      <c r="AP223" s="123"/>
      <c r="AQ223" s="123"/>
      <c r="AR223" s="123"/>
      <c r="AS223" s="123"/>
      <c r="AT223" s="123"/>
      <c r="AU223" s="123"/>
      <c r="AV223" s="123"/>
      <c r="AW223" s="123"/>
      <c r="AX223" s="123"/>
      <c r="AY223" s="123"/>
      <c r="AZ223" s="123"/>
      <c r="BA223" s="123"/>
      <c r="BB223" s="123"/>
      <c r="BC223" s="123"/>
      <c r="BD223" s="123"/>
      <c r="BE223" s="123"/>
      <c r="BF223" s="123"/>
      <c r="BG223" s="123"/>
      <c r="BH223" s="123"/>
      <c r="BI223" s="123"/>
      <c r="BJ223" s="123"/>
      <c r="BK223" s="123"/>
      <c r="BL223" s="123"/>
      <c r="BM223" s="123"/>
      <c r="BN223" s="123"/>
      <c r="BO223" s="123"/>
      <c r="BP223" s="123"/>
      <c r="BQ223" s="123"/>
      <c r="BR223" s="123"/>
      <c r="BS223" s="123"/>
      <c r="BT223" s="123"/>
      <c r="BU223" s="34"/>
      <c r="BV223" s="34"/>
      <c r="BW223" s="34"/>
      <c r="BX223" s="34"/>
      <c r="BY223" s="123"/>
      <c r="BZ223" s="123"/>
      <c r="CA223" s="123"/>
      <c r="CB223" s="123"/>
      <c r="CC223" s="123"/>
    </row>
    <row r="224" spans="1:81" s="128" customFormat="1" ht="15" customHeight="1">
      <c r="A224" s="16"/>
      <c r="B224" s="164"/>
      <c r="C224" s="164"/>
      <c r="D224" s="164" t="s">
        <v>457</v>
      </c>
      <c r="E224" s="178"/>
      <c r="F224" s="178"/>
      <c r="G224" s="540"/>
      <c r="H224" s="123"/>
      <c r="I224" s="123"/>
      <c r="J224" s="123"/>
      <c r="K224" s="123"/>
      <c r="L224" s="123"/>
      <c r="M224" s="123"/>
      <c r="N224" s="123"/>
      <c r="O224" s="123"/>
      <c r="P224" s="123"/>
      <c r="Q224" s="123"/>
      <c r="R224" s="123"/>
      <c r="S224" s="123"/>
      <c r="T224" s="123"/>
      <c r="U224" s="123"/>
      <c r="V224" s="123"/>
      <c r="W224" s="123"/>
      <c r="X224" s="123"/>
      <c r="Y224" s="123"/>
      <c r="Z224" s="123"/>
      <c r="AA224" s="123"/>
      <c r="AB224" s="123"/>
      <c r="AC224" s="123"/>
      <c r="AD224" s="123"/>
      <c r="AE224" s="123"/>
      <c r="AF224" s="123"/>
      <c r="AG224" s="123"/>
      <c r="AH224" s="123"/>
      <c r="AI224" s="123"/>
      <c r="AJ224" s="123"/>
      <c r="AK224" s="123"/>
      <c r="AL224" s="123"/>
      <c r="AM224" s="123"/>
      <c r="AN224" s="123"/>
      <c r="AO224" s="123"/>
      <c r="AP224" s="123"/>
      <c r="AQ224" s="123"/>
      <c r="AR224" s="123"/>
      <c r="AS224" s="123"/>
      <c r="AT224" s="123"/>
      <c r="AU224" s="123"/>
      <c r="AV224" s="123"/>
      <c r="AW224" s="123"/>
      <c r="AX224" s="123"/>
      <c r="AY224" s="123"/>
      <c r="AZ224" s="123"/>
      <c r="BA224" s="123"/>
      <c r="BB224" s="123"/>
      <c r="BC224" s="123"/>
      <c r="BD224" s="123"/>
      <c r="BE224" s="123"/>
      <c r="BF224" s="123"/>
      <c r="BG224" s="123"/>
      <c r="BH224" s="123"/>
      <c r="BI224" s="123"/>
      <c r="BJ224" s="123"/>
      <c r="BK224" s="123"/>
      <c r="BL224" s="123"/>
      <c r="BM224" s="123"/>
      <c r="BN224" s="123"/>
      <c r="BO224" s="123"/>
      <c r="BP224" s="123"/>
      <c r="BQ224" s="123"/>
      <c r="BR224" s="123"/>
      <c r="BS224" s="123"/>
      <c r="BT224" s="123"/>
      <c r="BU224" s="906">
        <v>0</v>
      </c>
      <c r="BV224" s="906">
        <v>0</v>
      </c>
      <c r="BW224" s="703">
        <v>0.15824422087215462</v>
      </c>
      <c r="BX224" s="906">
        <v>0.27847547544202</v>
      </c>
      <c r="BY224" s="123"/>
      <c r="BZ224" s="123"/>
      <c r="CA224" s="123"/>
      <c r="CB224" s="123"/>
      <c r="CC224" s="123"/>
    </row>
    <row r="225" spans="1:81" s="128" customFormat="1" ht="15" customHeight="1">
      <c r="A225" s="16"/>
      <c r="B225" s="164"/>
      <c r="C225" s="164"/>
      <c r="D225" s="164" t="s">
        <v>458</v>
      </c>
      <c r="E225" s="178"/>
      <c r="F225" s="178"/>
      <c r="G225" s="540"/>
      <c r="H225" s="123"/>
      <c r="I225" s="123"/>
      <c r="J225" s="123"/>
      <c r="K225" s="123"/>
      <c r="L225" s="123"/>
      <c r="M225" s="123"/>
      <c r="N225" s="123"/>
      <c r="O225" s="123"/>
      <c r="P225" s="123"/>
      <c r="Q225" s="123"/>
      <c r="R225" s="123"/>
      <c r="S225" s="123"/>
      <c r="T225" s="123"/>
      <c r="U225" s="123"/>
      <c r="V225" s="123"/>
      <c r="W225" s="123"/>
      <c r="X225" s="123"/>
      <c r="Y225" s="123"/>
      <c r="Z225" s="123"/>
      <c r="AA225" s="123"/>
      <c r="AB225" s="123"/>
      <c r="AC225" s="123"/>
      <c r="AD225" s="123"/>
      <c r="AE225" s="123"/>
      <c r="AF225" s="123"/>
      <c r="AG225" s="123"/>
      <c r="AH225" s="123"/>
      <c r="AI225" s="123"/>
      <c r="AJ225" s="123"/>
      <c r="AK225" s="123"/>
      <c r="AL225" s="123"/>
      <c r="AM225" s="123"/>
      <c r="AN225" s="123"/>
      <c r="AO225" s="123"/>
      <c r="AP225" s="123"/>
      <c r="AQ225" s="123"/>
      <c r="AR225" s="123"/>
      <c r="AS225" s="123"/>
      <c r="AT225" s="123"/>
      <c r="AU225" s="123"/>
      <c r="AV225" s="123"/>
      <c r="AW225" s="123"/>
      <c r="AX225" s="123"/>
      <c r="AY225" s="123"/>
      <c r="AZ225" s="123"/>
      <c r="BA225" s="123"/>
      <c r="BB225" s="123"/>
      <c r="BC225" s="123"/>
      <c r="BD225" s="123"/>
      <c r="BE225" s="123"/>
      <c r="BF225" s="123"/>
      <c r="BG225" s="123"/>
      <c r="BH225" s="123"/>
      <c r="BI225" s="123"/>
      <c r="BJ225" s="123"/>
      <c r="BK225" s="123"/>
      <c r="BL225" s="123"/>
      <c r="BM225" s="123"/>
      <c r="BN225" s="123"/>
      <c r="BO225" s="123"/>
      <c r="BP225" s="123"/>
      <c r="BQ225" s="123"/>
      <c r="BR225" s="123"/>
      <c r="BS225" s="123"/>
      <c r="BT225" s="123"/>
      <c r="BU225" s="907">
        <v>0</v>
      </c>
      <c r="BV225" s="907">
        <v>0</v>
      </c>
      <c r="BW225" s="704">
        <v>9.912367509679358</v>
      </c>
      <c r="BX225" s="907">
        <v>15.161696067455857</v>
      </c>
      <c r="BY225" s="123"/>
      <c r="BZ225" s="123"/>
      <c r="CA225" s="123"/>
      <c r="CB225" s="123"/>
      <c r="CC225" s="123"/>
    </row>
    <row r="226" spans="1:81" s="128" customFormat="1" ht="15" customHeight="1">
      <c r="A226" s="16"/>
      <c r="B226" s="164"/>
      <c r="C226" s="164"/>
      <c r="D226" s="178" t="s">
        <v>459</v>
      </c>
      <c r="E226" s="178"/>
      <c r="F226" s="178"/>
      <c r="G226" s="540"/>
      <c r="H226" s="123"/>
      <c r="I226" s="123"/>
      <c r="J226" s="123"/>
      <c r="K226" s="123"/>
      <c r="L226" s="123"/>
      <c r="M226" s="123"/>
      <c r="N226" s="123"/>
      <c r="O226" s="123"/>
      <c r="P226" s="123"/>
      <c r="Q226" s="123"/>
      <c r="R226" s="123"/>
      <c r="S226" s="123"/>
      <c r="T226" s="123"/>
      <c r="U226" s="123"/>
      <c r="V226" s="123"/>
      <c r="W226" s="123"/>
      <c r="X226" s="123"/>
      <c r="Y226" s="123"/>
      <c r="Z226" s="123"/>
      <c r="AA226" s="123"/>
      <c r="AB226" s="123"/>
      <c r="AC226" s="123"/>
      <c r="AD226" s="123"/>
      <c r="AE226" s="123"/>
      <c r="AF226" s="123"/>
      <c r="AG226" s="123"/>
      <c r="AH226" s="123"/>
      <c r="AI226" s="123"/>
      <c r="AJ226" s="123"/>
      <c r="AK226" s="123"/>
      <c r="AL226" s="123"/>
      <c r="AM226" s="123"/>
      <c r="AN226" s="123"/>
      <c r="AO226" s="123"/>
      <c r="AP226" s="123"/>
      <c r="AQ226" s="123"/>
      <c r="AR226" s="123"/>
      <c r="AS226" s="123"/>
      <c r="AT226" s="123"/>
      <c r="AU226" s="123"/>
      <c r="AV226" s="123"/>
      <c r="AW226" s="123"/>
      <c r="AX226" s="123"/>
      <c r="AY226" s="123"/>
      <c r="AZ226" s="123"/>
      <c r="BA226" s="123"/>
      <c r="BB226" s="123"/>
      <c r="BC226" s="123"/>
      <c r="BD226" s="123"/>
      <c r="BE226" s="123"/>
      <c r="BF226" s="123"/>
      <c r="BG226" s="123"/>
      <c r="BH226" s="123"/>
      <c r="BI226" s="123"/>
      <c r="BJ226" s="123"/>
      <c r="BK226" s="123"/>
      <c r="BL226" s="123"/>
      <c r="BM226" s="123"/>
      <c r="BN226" s="123"/>
      <c r="BO226" s="123"/>
      <c r="BP226" s="123"/>
      <c r="BQ226" s="123"/>
      <c r="BR226" s="123"/>
      <c r="BS226" s="123"/>
      <c r="BT226" s="123"/>
      <c r="BU226" s="907">
        <v>0</v>
      </c>
      <c r="BV226" s="907">
        <v>0</v>
      </c>
      <c r="BW226" s="704">
        <v>9.912367509679358</v>
      </c>
      <c r="BX226" s="907">
        <v>15.161696067455857</v>
      </c>
      <c r="BY226" s="123"/>
      <c r="BZ226" s="123"/>
      <c r="CA226" s="123"/>
      <c r="CB226" s="123"/>
      <c r="CC226" s="123"/>
    </row>
    <row r="227" spans="1:81" s="128" customFormat="1" ht="15" customHeight="1">
      <c r="A227" s="16"/>
      <c r="B227" s="164"/>
      <c r="C227" s="164"/>
      <c r="D227" s="178" t="s">
        <v>460</v>
      </c>
      <c r="E227" s="178"/>
      <c r="F227" s="178"/>
      <c r="G227" s="540"/>
      <c r="H227" s="123"/>
      <c r="I227" s="123"/>
      <c r="J227" s="123"/>
      <c r="K227" s="123"/>
      <c r="L227" s="123"/>
      <c r="M227" s="123"/>
      <c r="N227" s="123"/>
      <c r="O227" s="123"/>
      <c r="P227" s="123"/>
      <c r="Q227" s="123"/>
      <c r="R227" s="123"/>
      <c r="S227" s="123"/>
      <c r="T227" s="123"/>
      <c r="U227" s="123"/>
      <c r="V227" s="123"/>
      <c r="W227" s="123"/>
      <c r="X227" s="123"/>
      <c r="Y227" s="123"/>
      <c r="Z227" s="123"/>
      <c r="AA227" s="123"/>
      <c r="AB227" s="123"/>
      <c r="AC227" s="123"/>
      <c r="AD227" s="123"/>
      <c r="AE227" s="123"/>
      <c r="AF227" s="123"/>
      <c r="AG227" s="123"/>
      <c r="AH227" s="123"/>
      <c r="AI227" s="123"/>
      <c r="AJ227" s="123"/>
      <c r="AK227" s="123"/>
      <c r="AL227" s="123"/>
      <c r="AM227" s="123"/>
      <c r="AN227" s="123"/>
      <c r="AO227" s="123"/>
      <c r="AP227" s="123"/>
      <c r="AQ227" s="123"/>
      <c r="AR227" s="123"/>
      <c r="AS227" s="123"/>
      <c r="AT227" s="123"/>
      <c r="AU227" s="123"/>
      <c r="AV227" s="123"/>
      <c r="AW227" s="123"/>
      <c r="AX227" s="123"/>
      <c r="AY227" s="123"/>
      <c r="AZ227" s="123"/>
      <c r="BA227" s="123"/>
      <c r="BB227" s="123"/>
      <c r="BC227" s="123"/>
      <c r="BD227" s="123"/>
      <c r="BE227" s="123"/>
      <c r="BF227" s="123"/>
      <c r="BG227" s="123"/>
      <c r="BH227" s="123"/>
      <c r="BI227" s="123"/>
      <c r="BJ227" s="123"/>
      <c r="BK227" s="123"/>
      <c r="BL227" s="123"/>
      <c r="BM227" s="123"/>
      <c r="BN227" s="123"/>
      <c r="BO227" s="123"/>
      <c r="BP227" s="123"/>
      <c r="BQ227" s="123"/>
      <c r="BR227" s="123"/>
      <c r="BS227" s="123"/>
      <c r="BT227" s="123"/>
      <c r="BU227" s="907">
        <v>0</v>
      </c>
      <c r="BV227" s="907">
        <v>0</v>
      </c>
      <c r="BW227" s="704">
        <v>0</v>
      </c>
      <c r="BX227" s="907">
        <v>0</v>
      </c>
      <c r="BY227" s="123"/>
      <c r="BZ227" s="123"/>
      <c r="CA227" s="123"/>
      <c r="CB227" s="123"/>
      <c r="CC227" s="123"/>
    </row>
    <row r="228" spans="1:81" s="128" customFormat="1" ht="15" customHeight="1">
      <c r="A228" s="16"/>
      <c r="B228" s="164"/>
      <c r="C228" s="164"/>
      <c r="D228" s="164"/>
      <c r="E228" s="178"/>
      <c r="F228" s="178"/>
      <c r="G228" s="540"/>
      <c r="H228" s="123"/>
      <c r="I228" s="123"/>
      <c r="J228" s="123"/>
      <c r="K228" s="123"/>
      <c r="L228" s="123"/>
      <c r="M228" s="123"/>
      <c r="N228" s="123"/>
      <c r="O228" s="123"/>
      <c r="P228" s="123"/>
      <c r="Q228" s="123"/>
      <c r="R228" s="123"/>
      <c r="S228" s="123"/>
      <c r="T228" s="123"/>
      <c r="U228" s="123"/>
      <c r="V228" s="123"/>
      <c r="W228" s="123"/>
      <c r="X228" s="123"/>
      <c r="Y228" s="123"/>
      <c r="Z228" s="123"/>
      <c r="AA228" s="123"/>
      <c r="AB228" s="123"/>
      <c r="AC228" s="123"/>
      <c r="AD228" s="123"/>
      <c r="AE228" s="123"/>
      <c r="AF228" s="123"/>
      <c r="AG228" s="123"/>
      <c r="AH228" s="123"/>
      <c r="AI228" s="123"/>
      <c r="AJ228" s="123"/>
      <c r="AK228" s="123"/>
      <c r="AL228" s="123"/>
      <c r="AM228" s="123"/>
      <c r="AN228" s="123"/>
      <c r="AO228" s="123"/>
      <c r="AP228" s="123"/>
      <c r="AQ228" s="123"/>
      <c r="AR228" s="123"/>
      <c r="AS228" s="123"/>
      <c r="AT228" s="123"/>
      <c r="AU228" s="123"/>
      <c r="AV228" s="123"/>
      <c r="AW228" s="123"/>
      <c r="AX228" s="123"/>
      <c r="AY228" s="123"/>
      <c r="AZ228" s="123"/>
      <c r="BA228" s="123"/>
      <c r="BB228" s="123"/>
      <c r="BC228" s="123"/>
      <c r="BD228" s="123"/>
      <c r="BE228" s="123"/>
      <c r="BF228" s="123"/>
      <c r="BG228" s="123"/>
      <c r="BH228" s="123"/>
      <c r="BI228" s="123"/>
      <c r="BJ228" s="123"/>
      <c r="BK228" s="123"/>
      <c r="BL228" s="123"/>
      <c r="BM228" s="123"/>
      <c r="BN228" s="123"/>
      <c r="BO228" s="123"/>
      <c r="BP228" s="123"/>
      <c r="BQ228" s="123"/>
      <c r="BR228" s="123"/>
      <c r="BS228" s="123"/>
      <c r="BT228" s="123"/>
      <c r="BU228" s="34"/>
      <c r="BV228" s="34"/>
      <c r="BW228" s="34"/>
      <c r="BX228" s="34"/>
      <c r="BY228" s="123"/>
      <c r="BZ228" s="123"/>
      <c r="CA228" s="123"/>
      <c r="CB228" s="123"/>
      <c r="CC228" s="123"/>
    </row>
    <row r="229" spans="1:81" s="128" customFormat="1" ht="15" customHeight="1">
      <c r="A229" s="16"/>
      <c r="B229" s="164"/>
      <c r="C229" s="164" t="s">
        <v>461</v>
      </c>
      <c r="D229" s="164"/>
      <c r="E229" s="178"/>
      <c r="F229" s="178"/>
      <c r="G229" s="540"/>
      <c r="H229" s="123"/>
      <c r="I229" s="123"/>
      <c r="J229" s="123"/>
      <c r="K229" s="123"/>
      <c r="L229" s="123"/>
      <c r="M229" s="123"/>
      <c r="N229" s="123"/>
      <c r="O229" s="123"/>
      <c r="P229" s="123"/>
      <c r="Q229" s="123"/>
      <c r="R229" s="123"/>
      <c r="S229" s="123"/>
      <c r="T229" s="123"/>
      <c r="U229" s="123"/>
      <c r="V229" s="123"/>
      <c r="W229" s="123"/>
      <c r="X229" s="123"/>
      <c r="Y229" s="123"/>
      <c r="Z229" s="123"/>
      <c r="AA229" s="123"/>
      <c r="AB229" s="123"/>
      <c r="AC229" s="123"/>
      <c r="AD229" s="123"/>
      <c r="AE229" s="123"/>
      <c r="AF229" s="123"/>
      <c r="AG229" s="123"/>
      <c r="AH229" s="123"/>
      <c r="AI229" s="123"/>
      <c r="AJ229" s="123"/>
      <c r="AK229" s="123"/>
      <c r="AL229" s="123"/>
      <c r="AM229" s="123"/>
      <c r="AN229" s="123"/>
      <c r="AO229" s="123"/>
      <c r="AP229" s="123"/>
      <c r="AQ229" s="123"/>
      <c r="AR229" s="123"/>
      <c r="AS229" s="123"/>
      <c r="AT229" s="123"/>
      <c r="AU229" s="123"/>
      <c r="AV229" s="123"/>
      <c r="AW229" s="123"/>
      <c r="AX229" s="123"/>
      <c r="AY229" s="123"/>
      <c r="AZ229" s="123"/>
      <c r="BA229" s="123"/>
      <c r="BB229" s="123"/>
      <c r="BC229" s="123"/>
      <c r="BD229" s="123"/>
      <c r="BE229" s="123"/>
      <c r="BF229" s="123"/>
      <c r="BG229" s="123"/>
      <c r="BH229" s="123"/>
      <c r="BI229" s="123"/>
      <c r="BJ229" s="123"/>
      <c r="BK229" s="123"/>
      <c r="BL229" s="123"/>
      <c r="BM229" s="123"/>
      <c r="BN229" s="123"/>
      <c r="BO229" s="123"/>
      <c r="BP229" s="123"/>
      <c r="BQ229" s="123"/>
      <c r="BR229" s="123"/>
      <c r="BS229" s="123"/>
      <c r="BT229" s="123"/>
      <c r="BU229" s="104"/>
      <c r="BV229" s="104"/>
      <c r="BW229" s="104"/>
      <c r="BX229" s="104"/>
      <c r="BY229" s="123"/>
      <c r="BZ229" s="123"/>
      <c r="CA229" s="123"/>
      <c r="CB229" s="123"/>
      <c r="CC229" s="123"/>
    </row>
    <row r="230" spans="1:81" s="128" customFormat="1" ht="15" customHeight="1">
      <c r="A230" s="16"/>
      <c r="B230" s="164"/>
      <c r="C230" s="164"/>
      <c r="D230" s="164" t="s">
        <v>462</v>
      </c>
      <c r="E230" s="178"/>
      <c r="F230" s="178"/>
      <c r="G230" s="540"/>
      <c r="H230" s="123"/>
      <c r="I230" s="123"/>
      <c r="J230" s="123"/>
      <c r="K230" s="123"/>
      <c r="L230" s="123"/>
      <c r="M230" s="123"/>
      <c r="N230" s="123"/>
      <c r="O230" s="123"/>
      <c r="P230" s="123"/>
      <c r="Q230" s="123"/>
      <c r="R230" s="123"/>
      <c r="S230" s="123"/>
      <c r="T230" s="123"/>
      <c r="U230" s="123"/>
      <c r="V230" s="123"/>
      <c r="W230" s="123"/>
      <c r="X230" s="123"/>
      <c r="Y230" s="123"/>
      <c r="Z230" s="123"/>
      <c r="AA230" s="123"/>
      <c r="AB230" s="123"/>
      <c r="AC230" s="123"/>
      <c r="AD230" s="123"/>
      <c r="AE230" s="123"/>
      <c r="AF230" s="123"/>
      <c r="AG230" s="123"/>
      <c r="AH230" s="123"/>
      <c r="AI230" s="123"/>
      <c r="AJ230" s="123"/>
      <c r="AK230" s="123"/>
      <c r="AL230" s="123"/>
      <c r="AM230" s="123"/>
      <c r="AN230" s="123"/>
      <c r="AO230" s="123"/>
      <c r="AP230" s="123"/>
      <c r="AQ230" s="123"/>
      <c r="AR230" s="123"/>
      <c r="AS230" s="123"/>
      <c r="AT230" s="123"/>
      <c r="AU230" s="123"/>
      <c r="AV230" s="123"/>
      <c r="AW230" s="123"/>
      <c r="AX230" s="123"/>
      <c r="AY230" s="123"/>
      <c r="AZ230" s="123"/>
      <c r="BA230" s="123"/>
      <c r="BB230" s="123"/>
      <c r="BC230" s="123"/>
      <c r="BD230" s="123"/>
      <c r="BE230" s="123"/>
      <c r="BF230" s="123"/>
      <c r="BG230" s="123"/>
      <c r="BH230" s="123"/>
      <c r="BI230" s="123"/>
      <c r="BJ230" s="123"/>
      <c r="BK230" s="123"/>
      <c r="BL230" s="123"/>
      <c r="BM230" s="123"/>
      <c r="BN230" s="123"/>
      <c r="BO230" s="123"/>
      <c r="BP230" s="123"/>
      <c r="BQ230" s="123"/>
      <c r="BR230" s="123"/>
      <c r="BS230" s="123"/>
      <c r="BT230" s="123"/>
      <c r="BU230" s="906">
        <v>0</v>
      </c>
      <c r="BV230" s="906">
        <v>0</v>
      </c>
      <c r="BW230" s="703">
        <v>0</v>
      </c>
      <c r="BX230" s="906">
        <v>0</v>
      </c>
      <c r="BY230" s="123"/>
      <c r="BZ230" s="123"/>
      <c r="CA230" s="123"/>
      <c r="CB230" s="123"/>
      <c r="CC230" s="123"/>
    </row>
    <row r="231" spans="1:81" s="128" customFormat="1" ht="15" customHeight="1">
      <c r="A231" s="16"/>
      <c r="B231" s="164"/>
      <c r="C231" s="164"/>
      <c r="D231" s="164" t="s">
        <v>463</v>
      </c>
      <c r="E231" s="178"/>
      <c r="F231" s="178"/>
      <c r="G231" s="540"/>
      <c r="H231" s="123"/>
      <c r="I231" s="123"/>
      <c r="J231" s="123"/>
      <c r="K231" s="123"/>
      <c r="L231" s="123"/>
      <c r="M231" s="123"/>
      <c r="N231" s="123"/>
      <c r="O231" s="123"/>
      <c r="P231" s="123"/>
      <c r="Q231" s="123"/>
      <c r="R231" s="123"/>
      <c r="S231" s="123"/>
      <c r="T231" s="123"/>
      <c r="U231" s="123"/>
      <c r="V231" s="123"/>
      <c r="W231" s="123"/>
      <c r="X231" s="123"/>
      <c r="Y231" s="123"/>
      <c r="Z231" s="123"/>
      <c r="AA231" s="123"/>
      <c r="AB231" s="123"/>
      <c r="AC231" s="123"/>
      <c r="AD231" s="123"/>
      <c r="AE231" s="123"/>
      <c r="AF231" s="123"/>
      <c r="AG231" s="123"/>
      <c r="AH231" s="123"/>
      <c r="AI231" s="123"/>
      <c r="AJ231" s="123"/>
      <c r="AK231" s="123"/>
      <c r="AL231" s="123"/>
      <c r="AM231" s="123"/>
      <c r="AN231" s="123"/>
      <c r="AO231" s="123"/>
      <c r="AP231" s="123"/>
      <c r="AQ231" s="123"/>
      <c r="AR231" s="123"/>
      <c r="AS231" s="123"/>
      <c r="AT231" s="123"/>
      <c r="AU231" s="123"/>
      <c r="AV231" s="123"/>
      <c r="AW231" s="123"/>
      <c r="AX231" s="123"/>
      <c r="AY231" s="123"/>
      <c r="AZ231" s="123"/>
      <c r="BA231" s="123"/>
      <c r="BB231" s="123"/>
      <c r="BC231" s="123"/>
      <c r="BD231" s="123"/>
      <c r="BE231" s="123"/>
      <c r="BF231" s="123"/>
      <c r="BG231" s="123"/>
      <c r="BH231" s="123"/>
      <c r="BI231" s="123"/>
      <c r="BJ231" s="123"/>
      <c r="BK231" s="123"/>
      <c r="BL231" s="123"/>
      <c r="BM231" s="123"/>
      <c r="BN231" s="123"/>
      <c r="BO231" s="123"/>
      <c r="BP231" s="123"/>
      <c r="BQ231" s="123"/>
      <c r="BR231" s="123"/>
      <c r="BS231" s="123"/>
      <c r="BT231" s="123"/>
      <c r="BU231" s="907">
        <v>0</v>
      </c>
      <c r="BV231" s="907">
        <v>0</v>
      </c>
      <c r="BW231" s="704">
        <v>0</v>
      </c>
      <c r="BX231" s="907">
        <v>0</v>
      </c>
      <c r="BY231" s="123"/>
      <c r="BZ231" s="123"/>
      <c r="CA231" s="123"/>
      <c r="CB231" s="123"/>
      <c r="CC231" s="123"/>
    </row>
    <row r="232" spans="1:81" s="128" customFormat="1" ht="15" customHeight="1">
      <c r="A232" s="16"/>
      <c r="B232" s="164"/>
      <c r="C232" s="164"/>
      <c r="D232" s="178" t="s">
        <v>464</v>
      </c>
      <c r="E232" s="178"/>
      <c r="F232" s="178"/>
      <c r="G232" s="540"/>
      <c r="H232" s="123"/>
      <c r="I232" s="123"/>
      <c r="J232" s="123"/>
      <c r="K232" s="123"/>
      <c r="L232" s="123"/>
      <c r="M232" s="123"/>
      <c r="N232" s="123"/>
      <c r="O232" s="123"/>
      <c r="P232" s="123"/>
      <c r="Q232" s="123"/>
      <c r="R232" s="123"/>
      <c r="S232" s="123"/>
      <c r="T232" s="123"/>
      <c r="U232" s="123"/>
      <c r="V232" s="123"/>
      <c r="W232" s="123"/>
      <c r="X232" s="123"/>
      <c r="Y232" s="123"/>
      <c r="Z232" s="123"/>
      <c r="AA232" s="123"/>
      <c r="AB232" s="123"/>
      <c r="AC232" s="123"/>
      <c r="AD232" s="123"/>
      <c r="AE232" s="123"/>
      <c r="AF232" s="123"/>
      <c r="AG232" s="123"/>
      <c r="AH232" s="123"/>
      <c r="AI232" s="123"/>
      <c r="AJ232" s="123"/>
      <c r="AK232" s="123"/>
      <c r="AL232" s="123"/>
      <c r="AM232" s="123"/>
      <c r="AN232" s="123"/>
      <c r="AO232" s="123"/>
      <c r="AP232" s="123"/>
      <c r="AQ232" s="123"/>
      <c r="AR232" s="123"/>
      <c r="AS232" s="123"/>
      <c r="AT232" s="123"/>
      <c r="AU232" s="123"/>
      <c r="AV232" s="123"/>
      <c r="AW232" s="123"/>
      <c r="AX232" s="123"/>
      <c r="AY232" s="123"/>
      <c r="AZ232" s="123"/>
      <c r="BA232" s="123"/>
      <c r="BB232" s="123"/>
      <c r="BC232" s="123"/>
      <c r="BD232" s="123"/>
      <c r="BE232" s="123"/>
      <c r="BF232" s="123"/>
      <c r="BG232" s="123"/>
      <c r="BH232" s="123"/>
      <c r="BI232" s="123"/>
      <c r="BJ232" s="123"/>
      <c r="BK232" s="123"/>
      <c r="BL232" s="123"/>
      <c r="BM232" s="123"/>
      <c r="BN232" s="123"/>
      <c r="BO232" s="123"/>
      <c r="BP232" s="123"/>
      <c r="BQ232" s="123"/>
      <c r="BR232" s="123"/>
      <c r="BS232" s="123"/>
      <c r="BT232" s="123"/>
      <c r="BU232" s="907">
        <v>0</v>
      </c>
      <c r="BV232" s="907">
        <v>0</v>
      </c>
      <c r="BW232" s="704">
        <v>0</v>
      </c>
      <c r="BX232" s="907">
        <v>0</v>
      </c>
      <c r="BY232" s="123"/>
      <c r="BZ232" s="123"/>
      <c r="CA232" s="123"/>
      <c r="CB232" s="123"/>
      <c r="CC232" s="123"/>
    </row>
    <row r="233" spans="1:81" s="128" customFormat="1" ht="15" customHeight="1">
      <c r="A233" s="16"/>
      <c r="B233" s="164"/>
      <c r="C233" s="164"/>
      <c r="D233" s="178" t="s">
        <v>465</v>
      </c>
      <c r="E233" s="178"/>
      <c r="F233" s="178"/>
      <c r="G233" s="540"/>
      <c r="H233" s="123"/>
      <c r="I233" s="123"/>
      <c r="J233" s="123"/>
      <c r="K233" s="123"/>
      <c r="L233" s="123"/>
      <c r="M233" s="123"/>
      <c r="N233" s="123"/>
      <c r="O233" s="123"/>
      <c r="P233" s="123"/>
      <c r="Q233" s="123"/>
      <c r="R233" s="123"/>
      <c r="S233" s="123"/>
      <c r="T233" s="123"/>
      <c r="U233" s="123"/>
      <c r="V233" s="123"/>
      <c r="W233" s="123"/>
      <c r="X233" s="123"/>
      <c r="Y233" s="123"/>
      <c r="Z233" s="123"/>
      <c r="AA233" s="123"/>
      <c r="AB233" s="123"/>
      <c r="AC233" s="123"/>
      <c r="AD233" s="123"/>
      <c r="AE233" s="123"/>
      <c r="AF233" s="123"/>
      <c r="AG233" s="123"/>
      <c r="AH233" s="123"/>
      <c r="AI233" s="123"/>
      <c r="AJ233" s="123"/>
      <c r="AK233" s="123"/>
      <c r="AL233" s="123"/>
      <c r="AM233" s="123"/>
      <c r="AN233" s="123"/>
      <c r="AO233" s="123"/>
      <c r="AP233" s="123"/>
      <c r="AQ233" s="123"/>
      <c r="AR233" s="123"/>
      <c r="AS233" s="123"/>
      <c r="AT233" s="123"/>
      <c r="AU233" s="123"/>
      <c r="AV233" s="123"/>
      <c r="AW233" s="123"/>
      <c r="AX233" s="123"/>
      <c r="AY233" s="123"/>
      <c r="AZ233" s="123"/>
      <c r="BA233" s="123"/>
      <c r="BB233" s="123"/>
      <c r="BC233" s="123"/>
      <c r="BD233" s="123"/>
      <c r="BE233" s="123"/>
      <c r="BF233" s="123"/>
      <c r="BG233" s="123"/>
      <c r="BH233" s="123"/>
      <c r="BI233" s="123"/>
      <c r="BJ233" s="123"/>
      <c r="BK233" s="123"/>
      <c r="BL233" s="123"/>
      <c r="BM233" s="123"/>
      <c r="BN233" s="123"/>
      <c r="BO233" s="123"/>
      <c r="BP233" s="123"/>
      <c r="BQ233" s="123"/>
      <c r="BR233" s="123"/>
      <c r="BS233" s="123"/>
      <c r="BT233" s="123"/>
      <c r="BU233" s="907">
        <v>0</v>
      </c>
      <c r="BV233" s="907">
        <v>0</v>
      </c>
      <c r="BW233" s="704">
        <v>0</v>
      </c>
      <c r="BX233" s="907">
        <v>0</v>
      </c>
      <c r="BY233" s="123"/>
      <c r="BZ233" s="123"/>
      <c r="CA233" s="123"/>
      <c r="CB233" s="123"/>
      <c r="CC233" s="123"/>
    </row>
    <row r="234" spans="1:81" s="128" customFormat="1" ht="15" customHeight="1">
      <c r="A234" s="16"/>
      <c r="B234" s="164"/>
      <c r="C234" s="164"/>
      <c r="D234" s="164"/>
      <c r="E234" s="178"/>
      <c r="F234" s="178"/>
      <c r="G234" s="540"/>
      <c r="H234" s="123"/>
      <c r="I234" s="123"/>
      <c r="J234" s="123"/>
      <c r="K234" s="123"/>
      <c r="L234" s="123"/>
      <c r="M234" s="123"/>
      <c r="N234" s="123"/>
      <c r="O234" s="123"/>
      <c r="P234" s="123"/>
      <c r="Q234" s="123"/>
      <c r="R234" s="123"/>
      <c r="S234" s="123"/>
      <c r="T234" s="123"/>
      <c r="U234" s="123"/>
      <c r="V234" s="123"/>
      <c r="W234" s="123"/>
      <c r="X234" s="123"/>
      <c r="Y234" s="123"/>
      <c r="Z234" s="123"/>
      <c r="AA234" s="123"/>
      <c r="AB234" s="123"/>
      <c r="AC234" s="123"/>
      <c r="AD234" s="123"/>
      <c r="AE234" s="123"/>
      <c r="AF234" s="123"/>
      <c r="AG234" s="123"/>
      <c r="AH234" s="123"/>
      <c r="AI234" s="123"/>
      <c r="AJ234" s="123"/>
      <c r="AK234" s="123"/>
      <c r="AL234" s="123"/>
      <c r="AM234" s="123"/>
      <c r="AN234" s="123"/>
      <c r="AO234" s="123"/>
      <c r="AP234" s="123"/>
      <c r="AQ234" s="123"/>
      <c r="AR234" s="123"/>
      <c r="AS234" s="123"/>
      <c r="AT234" s="123"/>
      <c r="AU234" s="123"/>
      <c r="AV234" s="123"/>
      <c r="AW234" s="123"/>
      <c r="AX234" s="123"/>
      <c r="AY234" s="123"/>
      <c r="AZ234" s="123"/>
      <c r="BA234" s="123"/>
      <c r="BB234" s="123"/>
      <c r="BC234" s="123"/>
      <c r="BD234" s="123"/>
      <c r="BE234" s="123"/>
      <c r="BF234" s="123"/>
      <c r="BG234" s="123"/>
      <c r="BH234" s="123"/>
      <c r="BI234" s="123"/>
      <c r="BJ234" s="123"/>
      <c r="BK234" s="123"/>
      <c r="BL234" s="123"/>
      <c r="BM234" s="123"/>
      <c r="BN234" s="123"/>
      <c r="BO234" s="123"/>
      <c r="BP234" s="123"/>
      <c r="BQ234" s="123"/>
      <c r="BR234" s="123"/>
      <c r="BS234" s="123"/>
      <c r="BT234" s="123"/>
      <c r="BU234" s="34"/>
      <c r="BV234" s="34"/>
      <c r="BW234" s="34"/>
      <c r="BX234" s="34"/>
      <c r="BY234" s="123"/>
      <c r="BZ234" s="123"/>
      <c r="CA234" s="123"/>
      <c r="CB234" s="123"/>
      <c r="CC234" s="123"/>
    </row>
    <row r="235" spans="1:81" s="128" customFormat="1" ht="15" customHeight="1">
      <c r="A235" s="16"/>
      <c r="B235" s="164"/>
      <c r="C235" s="164" t="s">
        <v>466</v>
      </c>
      <c r="D235" s="164"/>
      <c r="E235" s="178"/>
      <c r="F235" s="178"/>
      <c r="G235" s="540"/>
      <c r="H235" s="123"/>
      <c r="I235" s="123"/>
      <c r="J235" s="123"/>
      <c r="K235" s="123"/>
      <c r="L235" s="123"/>
      <c r="M235" s="123"/>
      <c r="N235" s="123"/>
      <c r="O235" s="123"/>
      <c r="P235" s="123"/>
      <c r="Q235" s="123"/>
      <c r="R235" s="123"/>
      <c r="S235" s="123"/>
      <c r="T235" s="123"/>
      <c r="U235" s="123"/>
      <c r="V235" s="123"/>
      <c r="W235" s="123"/>
      <c r="X235" s="123"/>
      <c r="Y235" s="123"/>
      <c r="Z235" s="123"/>
      <c r="AA235" s="123"/>
      <c r="AB235" s="123"/>
      <c r="AC235" s="123"/>
      <c r="AD235" s="123"/>
      <c r="AE235" s="123"/>
      <c r="AF235" s="123"/>
      <c r="AG235" s="123"/>
      <c r="AH235" s="123"/>
      <c r="AI235" s="123"/>
      <c r="AJ235" s="123"/>
      <c r="AK235" s="123"/>
      <c r="AL235" s="123"/>
      <c r="AM235" s="123"/>
      <c r="AN235" s="123"/>
      <c r="AO235" s="123"/>
      <c r="AP235" s="123"/>
      <c r="AQ235" s="123"/>
      <c r="AR235" s="123"/>
      <c r="AS235" s="123"/>
      <c r="AT235" s="123"/>
      <c r="AU235" s="123"/>
      <c r="AV235" s="123"/>
      <c r="AW235" s="123"/>
      <c r="AX235" s="123"/>
      <c r="AY235" s="123"/>
      <c r="AZ235" s="123"/>
      <c r="BA235" s="123"/>
      <c r="BB235" s="123"/>
      <c r="BC235" s="123"/>
      <c r="BD235" s="123"/>
      <c r="BE235" s="123"/>
      <c r="BF235" s="123"/>
      <c r="BG235" s="123"/>
      <c r="BH235" s="123"/>
      <c r="BI235" s="123"/>
      <c r="BJ235" s="123"/>
      <c r="BK235" s="123"/>
      <c r="BL235" s="123"/>
      <c r="BM235" s="123"/>
      <c r="BN235" s="123"/>
      <c r="BO235" s="123"/>
      <c r="BP235" s="123"/>
      <c r="BQ235" s="123"/>
      <c r="BR235" s="123"/>
      <c r="BS235" s="123"/>
      <c r="BT235" s="123"/>
      <c r="BU235" s="34"/>
      <c r="BV235" s="34"/>
      <c r="BW235" s="34"/>
      <c r="BX235" s="34"/>
      <c r="BY235" s="123"/>
      <c r="BZ235" s="123"/>
      <c r="CA235" s="123"/>
      <c r="CB235" s="123"/>
      <c r="CC235" s="123"/>
    </row>
    <row r="236" spans="1:81" s="128" customFormat="1" ht="15" customHeight="1">
      <c r="A236" s="16"/>
      <c r="B236" s="164"/>
      <c r="C236" s="164"/>
      <c r="D236" s="164" t="s">
        <v>467</v>
      </c>
      <c r="E236" s="178"/>
      <c r="F236" s="178"/>
      <c r="G236" s="540"/>
      <c r="H236" s="123"/>
      <c r="I236" s="123"/>
      <c r="J236" s="123"/>
      <c r="K236" s="123"/>
      <c r="L236" s="123"/>
      <c r="M236" s="123"/>
      <c r="N236" s="123"/>
      <c r="O236" s="123"/>
      <c r="P236" s="123"/>
      <c r="Q236" s="123"/>
      <c r="R236" s="123"/>
      <c r="S236" s="123"/>
      <c r="T236" s="123"/>
      <c r="U236" s="123"/>
      <c r="V236" s="123"/>
      <c r="W236" s="123"/>
      <c r="X236" s="123"/>
      <c r="Y236" s="123"/>
      <c r="Z236" s="123"/>
      <c r="AA236" s="123"/>
      <c r="AB236" s="123"/>
      <c r="AC236" s="123"/>
      <c r="AD236" s="123"/>
      <c r="AE236" s="123"/>
      <c r="AF236" s="123"/>
      <c r="AG236" s="123"/>
      <c r="AH236" s="123"/>
      <c r="AI236" s="123"/>
      <c r="AJ236" s="123"/>
      <c r="AK236" s="123"/>
      <c r="AL236" s="123"/>
      <c r="AM236" s="123"/>
      <c r="AN236" s="123"/>
      <c r="AO236" s="123"/>
      <c r="AP236" s="123"/>
      <c r="AQ236" s="123"/>
      <c r="AR236" s="123"/>
      <c r="AS236" s="123"/>
      <c r="AT236" s="123"/>
      <c r="AU236" s="123"/>
      <c r="AV236" s="123"/>
      <c r="AW236" s="123"/>
      <c r="AX236" s="123"/>
      <c r="AY236" s="123"/>
      <c r="AZ236" s="123"/>
      <c r="BA236" s="123"/>
      <c r="BB236" s="123"/>
      <c r="BC236" s="123"/>
      <c r="BD236" s="123"/>
      <c r="BE236" s="123"/>
      <c r="BF236" s="123"/>
      <c r="BG236" s="123"/>
      <c r="BH236" s="123"/>
      <c r="BI236" s="123"/>
      <c r="BJ236" s="123"/>
      <c r="BK236" s="123"/>
      <c r="BL236" s="123"/>
      <c r="BM236" s="123"/>
      <c r="BN236" s="123"/>
      <c r="BO236" s="123"/>
      <c r="BP236" s="123"/>
      <c r="BQ236" s="123"/>
      <c r="BR236" s="123"/>
      <c r="BS236" s="123"/>
      <c r="BT236" s="123"/>
      <c r="BU236" s="906">
        <v>0</v>
      </c>
      <c r="BV236" s="906">
        <v>0</v>
      </c>
      <c r="BW236" s="703">
        <v>0</v>
      </c>
      <c r="BX236" s="906">
        <v>0</v>
      </c>
      <c r="BY236" s="123"/>
      <c r="BZ236" s="123"/>
      <c r="CA236" s="123"/>
      <c r="CB236" s="123"/>
      <c r="CC236" s="123"/>
    </row>
    <row r="237" spans="1:81" s="128" customFormat="1" ht="15" customHeight="1">
      <c r="A237" s="16"/>
      <c r="B237" s="164"/>
      <c r="C237" s="164"/>
      <c r="D237" s="164" t="s">
        <v>468</v>
      </c>
      <c r="E237" s="178"/>
      <c r="F237" s="178"/>
      <c r="G237" s="540"/>
      <c r="H237" s="123"/>
      <c r="I237" s="123"/>
      <c r="J237" s="123"/>
      <c r="K237" s="123"/>
      <c r="L237" s="123"/>
      <c r="M237" s="123"/>
      <c r="N237" s="123"/>
      <c r="O237" s="123"/>
      <c r="P237" s="123"/>
      <c r="Q237" s="123"/>
      <c r="R237" s="123"/>
      <c r="S237" s="123"/>
      <c r="T237" s="123"/>
      <c r="U237" s="123"/>
      <c r="V237" s="123"/>
      <c r="W237" s="123"/>
      <c r="X237" s="123"/>
      <c r="Y237" s="123"/>
      <c r="Z237" s="123"/>
      <c r="AA237" s="123"/>
      <c r="AB237" s="123"/>
      <c r="AC237" s="123"/>
      <c r="AD237" s="123"/>
      <c r="AE237" s="123"/>
      <c r="AF237" s="123"/>
      <c r="AG237" s="123"/>
      <c r="AH237" s="123"/>
      <c r="AI237" s="123"/>
      <c r="AJ237" s="123"/>
      <c r="AK237" s="123"/>
      <c r="AL237" s="123"/>
      <c r="AM237" s="123"/>
      <c r="AN237" s="123"/>
      <c r="AO237" s="123"/>
      <c r="AP237" s="123"/>
      <c r="AQ237" s="123"/>
      <c r="AR237" s="123"/>
      <c r="AS237" s="123"/>
      <c r="AT237" s="123"/>
      <c r="AU237" s="123"/>
      <c r="AV237" s="123"/>
      <c r="AW237" s="123"/>
      <c r="AX237" s="123"/>
      <c r="AY237" s="123"/>
      <c r="AZ237" s="123"/>
      <c r="BA237" s="123"/>
      <c r="BB237" s="123"/>
      <c r="BC237" s="123"/>
      <c r="BD237" s="123"/>
      <c r="BE237" s="123"/>
      <c r="BF237" s="123"/>
      <c r="BG237" s="123"/>
      <c r="BH237" s="123"/>
      <c r="BI237" s="123"/>
      <c r="BJ237" s="123"/>
      <c r="BK237" s="123"/>
      <c r="BL237" s="123"/>
      <c r="BM237" s="123"/>
      <c r="BN237" s="123"/>
      <c r="BO237" s="123"/>
      <c r="BP237" s="123"/>
      <c r="BQ237" s="123"/>
      <c r="BR237" s="123"/>
      <c r="BS237" s="123"/>
      <c r="BT237" s="123"/>
      <c r="BU237" s="907">
        <v>0</v>
      </c>
      <c r="BV237" s="907">
        <v>0</v>
      </c>
      <c r="BW237" s="704">
        <v>0</v>
      </c>
      <c r="BX237" s="907">
        <v>0</v>
      </c>
      <c r="BY237" s="123"/>
      <c r="BZ237" s="123"/>
      <c r="CA237" s="123"/>
      <c r="CB237" s="123"/>
      <c r="CC237" s="123"/>
    </row>
    <row r="238" spans="1:81" s="128" customFormat="1" ht="15" customHeight="1">
      <c r="A238" s="16"/>
      <c r="B238" s="164"/>
      <c r="C238" s="164"/>
      <c r="D238" s="178" t="s">
        <v>469</v>
      </c>
      <c r="E238" s="178"/>
      <c r="F238" s="178"/>
      <c r="G238" s="540"/>
      <c r="H238" s="123"/>
      <c r="I238" s="123"/>
      <c r="J238" s="123"/>
      <c r="K238" s="123"/>
      <c r="L238" s="123"/>
      <c r="M238" s="123"/>
      <c r="N238" s="123"/>
      <c r="O238" s="123"/>
      <c r="P238" s="123"/>
      <c r="Q238" s="123"/>
      <c r="R238" s="123"/>
      <c r="S238" s="123"/>
      <c r="T238" s="123"/>
      <c r="U238" s="123"/>
      <c r="V238" s="123"/>
      <c r="W238" s="123"/>
      <c r="X238" s="123"/>
      <c r="Y238" s="123"/>
      <c r="Z238" s="123"/>
      <c r="AA238" s="123"/>
      <c r="AB238" s="123"/>
      <c r="AC238" s="123"/>
      <c r="AD238" s="123"/>
      <c r="AE238" s="123"/>
      <c r="AF238" s="123"/>
      <c r="AG238" s="123"/>
      <c r="AH238" s="123"/>
      <c r="AI238" s="123"/>
      <c r="AJ238" s="123"/>
      <c r="AK238" s="123"/>
      <c r="AL238" s="123"/>
      <c r="AM238" s="123"/>
      <c r="AN238" s="123"/>
      <c r="AO238" s="123"/>
      <c r="AP238" s="123"/>
      <c r="AQ238" s="123"/>
      <c r="AR238" s="123"/>
      <c r="AS238" s="123"/>
      <c r="AT238" s="123"/>
      <c r="AU238" s="123"/>
      <c r="AV238" s="123"/>
      <c r="AW238" s="123"/>
      <c r="AX238" s="123"/>
      <c r="AY238" s="123"/>
      <c r="AZ238" s="123"/>
      <c r="BA238" s="123"/>
      <c r="BB238" s="123"/>
      <c r="BC238" s="123"/>
      <c r="BD238" s="123"/>
      <c r="BE238" s="123"/>
      <c r="BF238" s="123"/>
      <c r="BG238" s="123"/>
      <c r="BH238" s="123"/>
      <c r="BI238" s="123"/>
      <c r="BJ238" s="123"/>
      <c r="BK238" s="123"/>
      <c r="BL238" s="123"/>
      <c r="BM238" s="123"/>
      <c r="BN238" s="123"/>
      <c r="BO238" s="123"/>
      <c r="BP238" s="123"/>
      <c r="BQ238" s="123"/>
      <c r="BR238" s="123"/>
      <c r="BS238" s="123"/>
      <c r="BT238" s="123"/>
      <c r="BU238" s="907">
        <v>0</v>
      </c>
      <c r="BV238" s="907">
        <v>0</v>
      </c>
      <c r="BW238" s="704">
        <v>0</v>
      </c>
      <c r="BX238" s="907">
        <v>0</v>
      </c>
      <c r="BY238" s="123"/>
      <c r="BZ238" s="123"/>
      <c r="CA238" s="123"/>
      <c r="CB238" s="123"/>
      <c r="CC238" s="123"/>
    </row>
    <row r="239" spans="1:81" s="128" customFormat="1" ht="15" customHeight="1">
      <c r="A239" s="16"/>
      <c r="B239" s="164"/>
      <c r="C239" s="164"/>
      <c r="D239" s="178" t="s">
        <v>470</v>
      </c>
      <c r="E239" s="178"/>
      <c r="F239" s="178"/>
      <c r="G239" s="540"/>
      <c r="H239" s="123"/>
      <c r="I239" s="123"/>
      <c r="J239" s="123"/>
      <c r="K239" s="123"/>
      <c r="L239" s="123"/>
      <c r="M239" s="123"/>
      <c r="N239" s="123"/>
      <c r="O239" s="123"/>
      <c r="P239" s="123"/>
      <c r="Q239" s="123"/>
      <c r="R239" s="123"/>
      <c r="S239" s="123"/>
      <c r="T239" s="123"/>
      <c r="U239" s="123"/>
      <c r="V239" s="123"/>
      <c r="W239" s="123"/>
      <c r="X239" s="123"/>
      <c r="Y239" s="123"/>
      <c r="Z239" s="123"/>
      <c r="AA239" s="123"/>
      <c r="AB239" s="123"/>
      <c r="AC239" s="123"/>
      <c r="AD239" s="123"/>
      <c r="AE239" s="123"/>
      <c r="AF239" s="123"/>
      <c r="AG239" s="123"/>
      <c r="AH239" s="123"/>
      <c r="AI239" s="123"/>
      <c r="AJ239" s="123"/>
      <c r="AK239" s="123"/>
      <c r="AL239" s="123"/>
      <c r="AM239" s="123"/>
      <c r="AN239" s="123"/>
      <c r="AO239" s="123"/>
      <c r="AP239" s="123"/>
      <c r="AQ239" s="123"/>
      <c r="AR239" s="123"/>
      <c r="AS239" s="123"/>
      <c r="AT239" s="123"/>
      <c r="AU239" s="123"/>
      <c r="AV239" s="123"/>
      <c r="AW239" s="123"/>
      <c r="AX239" s="123"/>
      <c r="AY239" s="123"/>
      <c r="AZ239" s="123"/>
      <c r="BA239" s="123"/>
      <c r="BB239" s="123"/>
      <c r="BC239" s="123"/>
      <c r="BD239" s="123"/>
      <c r="BE239" s="123"/>
      <c r="BF239" s="123"/>
      <c r="BG239" s="123"/>
      <c r="BH239" s="123"/>
      <c r="BI239" s="123"/>
      <c r="BJ239" s="123"/>
      <c r="BK239" s="123"/>
      <c r="BL239" s="123"/>
      <c r="BM239" s="123"/>
      <c r="BN239" s="123"/>
      <c r="BO239" s="123"/>
      <c r="BP239" s="123"/>
      <c r="BQ239" s="123"/>
      <c r="BR239" s="123"/>
      <c r="BS239" s="123"/>
      <c r="BT239" s="123"/>
      <c r="BU239" s="907">
        <v>0</v>
      </c>
      <c r="BV239" s="907">
        <v>0</v>
      </c>
      <c r="BW239" s="704">
        <v>0</v>
      </c>
      <c r="BX239" s="907">
        <v>0</v>
      </c>
      <c r="BY239" s="123"/>
      <c r="BZ239" s="123"/>
      <c r="CA239" s="123"/>
      <c r="CB239" s="123"/>
      <c r="CC239" s="123"/>
    </row>
    <row r="240" spans="1:81" s="128" customFormat="1" ht="15" customHeight="1">
      <c r="A240" s="16"/>
      <c r="B240" s="164"/>
      <c r="C240" s="164"/>
      <c r="D240" s="164"/>
      <c r="E240" s="178"/>
      <c r="F240" s="178"/>
      <c r="G240" s="540"/>
      <c r="H240" s="123"/>
      <c r="I240" s="123"/>
      <c r="J240" s="123"/>
      <c r="K240" s="123"/>
      <c r="L240" s="123"/>
      <c r="M240" s="123"/>
      <c r="N240" s="123"/>
      <c r="O240" s="123"/>
      <c r="P240" s="123"/>
      <c r="Q240" s="123"/>
      <c r="R240" s="123"/>
      <c r="S240" s="123"/>
      <c r="T240" s="123"/>
      <c r="U240" s="123"/>
      <c r="V240" s="123"/>
      <c r="W240" s="123"/>
      <c r="X240" s="123"/>
      <c r="Y240" s="123"/>
      <c r="Z240" s="123"/>
      <c r="AA240" s="123"/>
      <c r="AB240" s="123"/>
      <c r="AC240" s="123"/>
      <c r="AD240" s="123"/>
      <c r="AE240" s="123"/>
      <c r="AF240" s="123"/>
      <c r="AG240" s="123"/>
      <c r="AH240" s="123"/>
      <c r="AI240" s="123"/>
      <c r="AJ240" s="123"/>
      <c r="AK240" s="123"/>
      <c r="AL240" s="123"/>
      <c r="AM240" s="123"/>
      <c r="AN240" s="123"/>
      <c r="AO240" s="123"/>
      <c r="AP240" s="123"/>
      <c r="AQ240" s="123"/>
      <c r="AR240" s="123"/>
      <c r="AS240" s="123"/>
      <c r="AT240" s="123"/>
      <c r="AU240" s="123"/>
      <c r="AV240" s="123"/>
      <c r="AW240" s="123"/>
      <c r="AX240" s="123"/>
      <c r="AY240" s="123"/>
      <c r="AZ240" s="123"/>
      <c r="BA240" s="123"/>
      <c r="BB240" s="123"/>
      <c r="BC240" s="123"/>
      <c r="BD240" s="123"/>
      <c r="BE240" s="123"/>
      <c r="BF240" s="123"/>
      <c r="BG240" s="123"/>
      <c r="BH240" s="123"/>
      <c r="BI240" s="123"/>
      <c r="BJ240" s="123"/>
      <c r="BK240" s="123"/>
      <c r="BL240" s="123"/>
      <c r="BM240" s="123"/>
      <c r="BN240" s="123"/>
      <c r="BO240" s="123"/>
      <c r="BP240" s="123"/>
      <c r="BQ240" s="123"/>
      <c r="BR240" s="123"/>
      <c r="BS240" s="123"/>
      <c r="BT240" s="123"/>
      <c r="BU240" s="34"/>
      <c r="BV240" s="34"/>
      <c r="BW240" s="34"/>
      <c r="BX240" s="34"/>
      <c r="BY240" s="123"/>
      <c r="BZ240" s="123"/>
      <c r="CA240" s="123"/>
      <c r="CB240" s="123"/>
      <c r="CC240" s="123"/>
    </row>
    <row r="241" spans="1:81" s="128" customFormat="1" ht="15" customHeight="1">
      <c r="A241" s="16"/>
      <c r="B241" s="164"/>
      <c r="C241" s="164" t="s">
        <v>471</v>
      </c>
      <c r="D241" s="164"/>
      <c r="E241" s="178"/>
      <c r="F241" s="178"/>
      <c r="G241" s="540"/>
      <c r="H241" s="123"/>
      <c r="I241" s="123"/>
      <c r="J241" s="123"/>
      <c r="K241" s="123"/>
      <c r="L241" s="123"/>
      <c r="M241" s="123"/>
      <c r="N241" s="123"/>
      <c r="O241" s="123"/>
      <c r="P241" s="123"/>
      <c r="Q241" s="123"/>
      <c r="R241" s="123"/>
      <c r="S241" s="123"/>
      <c r="T241" s="123"/>
      <c r="U241" s="123"/>
      <c r="V241" s="123"/>
      <c r="W241" s="123"/>
      <c r="X241" s="123"/>
      <c r="Y241" s="123"/>
      <c r="Z241" s="123"/>
      <c r="AA241" s="123"/>
      <c r="AB241" s="123"/>
      <c r="AC241" s="123"/>
      <c r="AD241" s="123"/>
      <c r="AE241" s="123"/>
      <c r="AF241" s="123"/>
      <c r="AG241" s="123"/>
      <c r="AH241" s="123"/>
      <c r="AI241" s="123"/>
      <c r="AJ241" s="123"/>
      <c r="AK241" s="123"/>
      <c r="AL241" s="123"/>
      <c r="AM241" s="123"/>
      <c r="AN241" s="123"/>
      <c r="AO241" s="123"/>
      <c r="AP241" s="123"/>
      <c r="AQ241" s="123"/>
      <c r="AR241" s="123"/>
      <c r="AS241" s="123"/>
      <c r="AT241" s="123"/>
      <c r="AU241" s="123"/>
      <c r="AV241" s="123"/>
      <c r="AW241" s="123"/>
      <c r="AX241" s="123"/>
      <c r="AY241" s="123"/>
      <c r="AZ241" s="123"/>
      <c r="BA241" s="123"/>
      <c r="BB241" s="123"/>
      <c r="BC241" s="123"/>
      <c r="BD241" s="123"/>
      <c r="BE241" s="123"/>
      <c r="BF241" s="123"/>
      <c r="BG241" s="123"/>
      <c r="BH241" s="123"/>
      <c r="BI241" s="123"/>
      <c r="BJ241" s="123"/>
      <c r="BK241" s="123"/>
      <c r="BL241" s="123"/>
      <c r="BM241" s="123"/>
      <c r="BN241" s="123"/>
      <c r="BO241" s="123"/>
      <c r="BP241" s="123"/>
      <c r="BQ241" s="123"/>
      <c r="BR241" s="123"/>
      <c r="BS241" s="123"/>
      <c r="BT241" s="123"/>
      <c r="BU241" s="34"/>
      <c r="BV241" s="34"/>
      <c r="BW241" s="34"/>
      <c r="BX241" s="34"/>
      <c r="BY241" s="123"/>
      <c r="BZ241" s="123"/>
      <c r="CA241" s="123"/>
      <c r="CB241" s="123"/>
      <c r="CC241" s="123"/>
    </row>
    <row r="242" spans="1:81" s="128" customFormat="1" ht="15" customHeight="1">
      <c r="A242" s="16"/>
      <c r="B242" s="164"/>
      <c r="C242" s="164"/>
      <c r="D242" s="164" t="s">
        <v>472</v>
      </c>
      <c r="E242" s="178"/>
      <c r="F242" s="178"/>
      <c r="G242" s="540"/>
      <c r="H242" s="123"/>
      <c r="I242" s="123"/>
      <c r="J242" s="123"/>
      <c r="K242" s="123"/>
      <c r="L242" s="123"/>
      <c r="M242" s="123"/>
      <c r="N242" s="123"/>
      <c r="O242" s="123"/>
      <c r="P242" s="123"/>
      <c r="Q242" s="123"/>
      <c r="R242" s="123"/>
      <c r="S242" s="123"/>
      <c r="T242" s="123"/>
      <c r="U242" s="123"/>
      <c r="V242" s="123"/>
      <c r="W242" s="123"/>
      <c r="X242" s="123"/>
      <c r="Y242" s="123"/>
      <c r="Z242" s="123"/>
      <c r="AA242" s="123"/>
      <c r="AB242" s="123"/>
      <c r="AC242" s="123"/>
      <c r="AD242" s="123"/>
      <c r="AE242" s="123"/>
      <c r="AF242" s="123"/>
      <c r="AG242" s="123"/>
      <c r="AH242" s="123"/>
      <c r="AI242" s="123"/>
      <c r="AJ242" s="123"/>
      <c r="AK242" s="123"/>
      <c r="AL242" s="123"/>
      <c r="AM242" s="123"/>
      <c r="AN242" s="123"/>
      <c r="AO242" s="123"/>
      <c r="AP242" s="123"/>
      <c r="AQ242" s="123"/>
      <c r="AR242" s="123"/>
      <c r="AS242" s="123"/>
      <c r="AT242" s="123"/>
      <c r="AU242" s="123"/>
      <c r="AV242" s="123"/>
      <c r="AW242" s="123"/>
      <c r="AX242" s="123"/>
      <c r="AY242" s="123"/>
      <c r="AZ242" s="123"/>
      <c r="BA242" s="123"/>
      <c r="BB242" s="123"/>
      <c r="BC242" s="123"/>
      <c r="BD242" s="123"/>
      <c r="BE242" s="123"/>
      <c r="BF242" s="123"/>
      <c r="BG242" s="123"/>
      <c r="BH242" s="123"/>
      <c r="BI242" s="123"/>
      <c r="BJ242" s="123"/>
      <c r="BK242" s="123"/>
      <c r="BL242" s="123"/>
      <c r="BM242" s="123"/>
      <c r="BN242" s="123"/>
      <c r="BO242" s="123"/>
      <c r="BP242" s="123"/>
      <c r="BQ242" s="123"/>
      <c r="BR242" s="123"/>
      <c r="BS242" s="123"/>
      <c r="BT242" s="123"/>
      <c r="BU242" s="906">
        <v>1.7641884675512087E-2</v>
      </c>
      <c r="BV242" s="906">
        <v>1.2831743812328024E-2</v>
      </c>
      <c r="BW242" s="703">
        <v>1.7641884675512087E-2</v>
      </c>
      <c r="BX242" s="906">
        <v>1.7641884675512087E-2</v>
      </c>
      <c r="BY242" s="123"/>
      <c r="BZ242" s="123"/>
      <c r="CA242" s="123"/>
      <c r="CB242" s="123"/>
      <c r="CC242" s="123"/>
    </row>
    <row r="243" spans="1:81" s="128" customFormat="1" ht="15" customHeight="1">
      <c r="A243" s="16"/>
      <c r="B243" s="164"/>
      <c r="C243" s="164"/>
      <c r="D243" s="164" t="s">
        <v>473</v>
      </c>
      <c r="E243" s="178"/>
      <c r="F243" s="178"/>
      <c r="G243" s="540"/>
      <c r="H243" s="123"/>
      <c r="I243" s="123"/>
      <c r="J243" s="123"/>
      <c r="K243" s="123"/>
      <c r="L243" s="123"/>
      <c r="M243" s="123"/>
      <c r="N243" s="123"/>
      <c r="O243" s="123"/>
      <c r="P243" s="123"/>
      <c r="Q243" s="123"/>
      <c r="R243" s="123"/>
      <c r="S243" s="123"/>
      <c r="T243" s="123"/>
      <c r="U243" s="123"/>
      <c r="V243" s="123"/>
      <c r="W243" s="123"/>
      <c r="X243" s="123"/>
      <c r="Y243" s="123"/>
      <c r="Z243" s="123"/>
      <c r="AA243" s="123"/>
      <c r="AB243" s="123"/>
      <c r="AC243" s="123"/>
      <c r="AD243" s="123"/>
      <c r="AE243" s="123"/>
      <c r="AF243" s="123"/>
      <c r="AG243" s="123"/>
      <c r="AH243" s="123"/>
      <c r="AI243" s="123"/>
      <c r="AJ243" s="123"/>
      <c r="AK243" s="123"/>
      <c r="AL243" s="123"/>
      <c r="AM243" s="123"/>
      <c r="AN243" s="123"/>
      <c r="AO243" s="123"/>
      <c r="AP243" s="123"/>
      <c r="AQ243" s="123"/>
      <c r="AR243" s="123"/>
      <c r="AS243" s="123"/>
      <c r="AT243" s="123"/>
      <c r="AU243" s="123"/>
      <c r="AV243" s="123"/>
      <c r="AW243" s="123"/>
      <c r="AX243" s="123"/>
      <c r="AY243" s="123"/>
      <c r="AZ243" s="123"/>
      <c r="BA243" s="123"/>
      <c r="BB243" s="123"/>
      <c r="BC243" s="123"/>
      <c r="BD243" s="123"/>
      <c r="BE243" s="123"/>
      <c r="BF243" s="123"/>
      <c r="BG243" s="123"/>
      <c r="BH243" s="123"/>
      <c r="BI243" s="123"/>
      <c r="BJ243" s="123"/>
      <c r="BK243" s="123"/>
      <c r="BL243" s="123"/>
      <c r="BM243" s="123"/>
      <c r="BN243" s="123"/>
      <c r="BO243" s="123"/>
      <c r="BP243" s="123"/>
      <c r="BQ243" s="123"/>
      <c r="BR243" s="123"/>
      <c r="BS243" s="123"/>
      <c r="BT243" s="123"/>
      <c r="BU243" s="908">
        <v>1.140951779453212</v>
      </c>
      <c r="BV243" s="908">
        <v>0.94703225953350167</v>
      </c>
      <c r="BW243" s="705">
        <v>1.140951779453212</v>
      </c>
      <c r="BX243" s="908">
        <v>1.140951779453212</v>
      </c>
      <c r="BY243" s="123"/>
      <c r="BZ243" s="123"/>
      <c r="CA243" s="123"/>
      <c r="CB243" s="123"/>
      <c r="CC243" s="123"/>
    </row>
    <row r="244" spans="1:81" s="128" customFormat="1" ht="15" customHeight="1">
      <c r="A244" s="16"/>
      <c r="B244" s="164"/>
      <c r="C244" s="164"/>
      <c r="D244" s="164" t="s">
        <v>474</v>
      </c>
      <c r="E244" s="178"/>
      <c r="F244" s="178"/>
      <c r="G244" s="540"/>
      <c r="H244" s="123"/>
      <c r="I244" s="123"/>
      <c r="J244" s="123"/>
      <c r="K244" s="123"/>
      <c r="L244" s="123"/>
      <c r="M244" s="123"/>
      <c r="N244" s="123"/>
      <c r="O244" s="123"/>
      <c r="P244" s="123"/>
      <c r="Q244" s="123"/>
      <c r="R244" s="123"/>
      <c r="S244" s="123"/>
      <c r="T244" s="123"/>
      <c r="U244" s="123"/>
      <c r="V244" s="123"/>
      <c r="W244" s="123"/>
      <c r="X244" s="123"/>
      <c r="Y244" s="123"/>
      <c r="Z244" s="123"/>
      <c r="AA244" s="123"/>
      <c r="AB244" s="123"/>
      <c r="AC244" s="123"/>
      <c r="AD244" s="123"/>
      <c r="AE244" s="123"/>
      <c r="AF244" s="123"/>
      <c r="AG244" s="123"/>
      <c r="AH244" s="123"/>
      <c r="AI244" s="123"/>
      <c r="AJ244" s="123"/>
      <c r="AK244" s="123"/>
      <c r="AL244" s="123"/>
      <c r="AM244" s="123"/>
      <c r="AN244" s="123"/>
      <c r="AO244" s="123"/>
      <c r="AP244" s="123"/>
      <c r="AQ244" s="123"/>
      <c r="AR244" s="123"/>
      <c r="AS244" s="123"/>
      <c r="AT244" s="123"/>
      <c r="AU244" s="123"/>
      <c r="AV244" s="123"/>
      <c r="AW244" s="123"/>
      <c r="AX244" s="123"/>
      <c r="AY244" s="123"/>
      <c r="AZ244" s="123"/>
      <c r="BA244" s="123"/>
      <c r="BB244" s="123"/>
      <c r="BC244" s="123"/>
      <c r="BD244" s="123"/>
      <c r="BE244" s="123"/>
      <c r="BF244" s="123"/>
      <c r="BG244" s="123"/>
      <c r="BH244" s="123"/>
      <c r="BI244" s="123"/>
      <c r="BJ244" s="123"/>
      <c r="BK244" s="123"/>
      <c r="BL244" s="123"/>
      <c r="BM244" s="123"/>
      <c r="BN244" s="123"/>
      <c r="BO244" s="123"/>
      <c r="BP244" s="123"/>
      <c r="BQ244" s="123"/>
      <c r="BR244" s="123"/>
      <c r="BS244" s="123"/>
      <c r="BT244" s="123"/>
      <c r="BU244" s="909">
        <v>1.000062</v>
      </c>
      <c r="BV244" s="909">
        <v>1.000062</v>
      </c>
      <c r="BW244" s="706">
        <v>1.000062</v>
      </c>
      <c r="BX244" s="909">
        <v>1.000062</v>
      </c>
      <c r="BY244" s="123"/>
      <c r="BZ244" s="123"/>
      <c r="CA244" s="123"/>
      <c r="CB244" s="123"/>
      <c r="CC244" s="123"/>
    </row>
    <row r="245" spans="1:81" s="128" customFormat="1" ht="15" customHeight="1">
      <c r="A245" s="16"/>
      <c r="B245" s="164"/>
      <c r="C245" s="164"/>
      <c r="D245" s="164"/>
      <c r="E245" s="178"/>
      <c r="F245" s="178"/>
      <c r="G245" s="540"/>
      <c r="H245" s="123"/>
      <c r="I245" s="123"/>
      <c r="J245" s="123"/>
      <c r="K245" s="123"/>
      <c r="L245" s="123"/>
      <c r="M245" s="123"/>
      <c r="N245" s="123"/>
      <c r="O245" s="123"/>
      <c r="P245" s="123"/>
      <c r="Q245" s="123"/>
      <c r="R245" s="123"/>
      <c r="S245" s="123"/>
      <c r="T245" s="123"/>
      <c r="U245" s="123"/>
      <c r="V245" s="123"/>
      <c r="W245" s="123"/>
      <c r="X245" s="123"/>
      <c r="Y245" s="123"/>
      <c r="Z245" s="123"/>
      <c r="AA245" s="123"/>
      <c r="AB245" s="123"/>
      <c r="AC245" s="123"/>
      <c r="AD245" s="123"/>
      <c r="AE245" s="123"/>
      <c r="AF245" s="123"/>
      <c r="AG245" s="123"/>
      <c r="AH245" s="123"/>
      <c r="AI245" s="123"/>
      <c r="AJ245" s="123"/>
      <c r="AK245" s="123"/>
      <c r="AL245" s="123"/>
      <c r="AM245" s="123"/>
      <c r="AN245" s="123"/>
      <c r="AO245" s="123"/>
      <c r="AP245" s="123"/>
      <c r="AQ245" s="123"/>
      <c r="AR245" s="123"/>
      <c r="AS245" s="123"/>
      <c r="AT245" s="123"/>
      <c r="AU245" s="123"/>
      <c r="AV245" s="123"/>
      <c r="AW245" s="123"/>
      <c r="AX245" s="123"/>
      <c r="AY245" s="123"/>
      <c r="AZ245" s="123"/>
      <c r="BA245" s="123"/>
      <c r="BB245" s="123"/>
      <c r="BC245" s="123"/>
      <c r="BD245" s="123"/>
      <c r="BE245" s="123"/>
      <c r="BF245" s="123"/>
      <c r="BG245" s="123"/>
      <c r="BH245" s="123"/>
      <c r="BI245" s="123"/>
      <c r="BJ245" s="123"/>
      <c r="BK245" s="123"/>
      <c r="BL245" s="123"/>
      <c r="BM245" s="123"/>
      <c r="BN245" s="123"/>
      <c r="BO245" s="123"/>
      <c r="BP245" s="123"/>
      <c r="BQ245" s="123"/>
      <c r="BR245" s="123"/>
      <c r="BS245" s="123"/>
      <c r="BT245" s="123"/>
      <c r="BU245" s="34"/>
      <c r="BV245" s="34"/>
      <c r="BW245" s="34"/>
      <c r="BX245" s="34"/>
      <c r="BY245" s="123"/>
      <c r="BZ245" s="123"/>
      <c r="CA245" s="123"/>
      <c r="CB245" s="123"/>
      <c r="CC245" s="123"/>
    </row>
    <row r="246" spans="1:81" s="128" customFormat="1" ht="15" customHeight="1">
      <c r="A246" s="16"/>
      <c r="B246" s="164"/>
      <c r="C246" s="164" t="s">
        <v>475</v>
      </c>
      <c r="D246" s="164"/>
      <c r="E246" s="178"/>
      <c r="F246" s="178"/>
      <c r="G246" s="540"/>
      <c r="H246" s="123"/>
      <c r="I246" s="123"/>
      <c r="J246" s="123"/>
      <c r="K246" s="123"/>
      <c r="L246" s="123"/>
      <c r="M246" s="123"/>
      <c r="N246" s="123"/>
      <c r="O246" s="123"/>
      <c r="P246" s="123"/>
      <c r="Q246" s="123"/>
      <c r="R246" s="123"/>
      <c r="S246" s="123"/>
      <c r="T246" s="123"/>
      <c r="U246" s="123"/>
      <c r="V246" s="123"/>
      <c r="W246" s="123"/>
      <c r="X246" s="123"/>
      <c r="Y246" s="123"/>
      <c r="Z246" s="123"/>
      <c r="AA246" s="123"/>
      <c r="AB246" s="123"/>
      <c r="AC246" s="123"/>
      <c r="AD246" s="123"/>
      <c r="AE246" s="123"/>
      <c r="AF246" s="123"/>
      <c r="AG246" s="123"/>
      <c r="AH246" s="123"/>
      <c r="AI246" s="123"/>
      <c r="AJ246" s="123"/>
      <c r="AK246" s="123"/>
      <c r="AL246" s="123"/>
      <c r="AM246" s="123"/>
      <c r="AN246" s="123"/>
      <c r="AO246" s="123"/>
      <c r="AP246" s="123"/>
      <c r="AQ246" s="123"/>
      <c r="AR246" s="123"/>
      <c r="AS246" s="123"/>
      <c r="AT246" s="123"/>
      <c r="AU246" s="123"/>
      <c r="AV246" s="123"/>
      <c r="AW246" s="123"/>
      <c r="AX246" s="123"/>
      <c r="AY246" s="123"/>
      <c r="AZ246" s="123"/>
      <c r="BA246" s="123"/>
      <c r="BB246" s="123"/>
      <c r="BC246" s="123"/>
      <c r="BD246" s="123"/>
      <c r="BE246" s="123"/>
      <c r="BF246" s="123"/>
      <c r="BG246" s="123"/>
      <c r="BH246" s="123"/>
      <c r="BI246" s="123"/>
      <c r="BJ246" s="123"/>
      <c r="BK246" s="123"/>
      <c r="BL246" s="123"/>
      <c r="BM246" s="123"/>
      <c r="BN246" s="123"/>
      <c r="BO246" s="123"/>
      <c r="BP246" s="123"/>
      <c r="BQ246" s="123"/>
      <c r="BR246" s="123"/>
      <c r="BS246" s="123"/>
      <c r="BT246" s="123"/>
      <c r="BU246" s="907">
        <v>0.5</v>
      </c>
      <c r="BV246" s="907">
        <v>0.5</v>
      </c>
      <c r="BW246" s="704">
        <v>0.5</v>
      </c>
      <c r="BX246" s="907">
        <v>0.5</v>
      </c>
      <c r="BY246" s="123"/>
      <c r="BZ246" s="123"/>
      <c r="CA246" s="123"/>
      <c r="CB246" s="123"/>
      <c r="CC246" s="123"/>
    </row>
    <row r="247" spans="1:81" s="128" customFormat="1" ht="15" customHeight="1">
      <c r="A247" s="16"/>
      <c r="B247" s="164"/>
      <c r="C247" s="164"/>
      <c r="D247" s="164"/>
      <c r="E247" s="178"/>
      <c r="F247" s="178"/>
      <c r="G247" s="540"/>
      <c r="H247" s="123"/>
      <c r="I247" s="123"/>
      <c r="J247" s="123"/>
      <c r="K247" s="123"/>
      <c r="L247" s="123"/>
      <c r="M247" s="123"/>
      <c r="N247" s="123"/>
      <c r="O247" s="123"/>
      <c r="P247" s="123"/>
      <c r="Q247" s="123"/>
      <c r="R247" s="123"/>
      <c r="S247" s="123"/>
      <c r="T247" s="123"/>
      <c r="U247" s="123"/>
      <c r="V247" s="123"/>
      <c r="W247" s="123"/>
      <c r="X247" s="123"/>
      <c r="Y247" s="123"/>
      <c r="Z247" s="123"/>
      <c r="AA247" s="123"/>
      <c r="AB247" s="123"/>
      <c r="AC247" s="123"/>
      <c r="AD247" s="123"/>
      <c r="AE247" s="123"/>
      <c r="AF247" s="123"/>
      <c r="AG247" s="123"/>
      <c r="AH247" s="123"/>
      <c r="AI247" s="123"/>
      <c r="AJ247" s="123"/>
      <c r="AK247" s="123"/>
      <c r="AL247" s="123"/>
      <c r="AM247" s="123"/>
      <c r="AN247" s="123"/>
      <c r="AO247" s="123"/>
      <c r="AP247" s="123"/>
      <c r="AQ247" s="123"/>
      <c r="AR247" s="123"/>
      <c r="AS247" s="123"/>
      <c r="AT247" s="123"/>
      <c r="AU247" s="123"/>
      <c r="AV247" s="123"/>
      <c r="AW247" s="123"/>
      <c r="AX247" s="123"/>
      <c r="AY247" s="123"/>
      <c r="AZ247" s="123"/>
      <c r="BA247" s="123"/>
      <c r="BB247" s="123"/>
      <c r="BC247" s="123"/>
      <c r="BD247" s="123"/>
      <c r="BE247" s="123"/>
      <c r="BF247" s="123"/>
      <c r="BG247" s="123"/>
      <c r="BH247" s="123"/>
      <c r="BI247" s="123"/>
      <c r="BJ247" s="123"/>
      <c r="BK247" s="123"/>
      <c r="BL247" s="123"/>
      <c r="BM247" s="123"/>
      <c r="BN247" s="123"/>
      <c r="BO247" s="123"/>
      <c r="BP247" s="123"/>
      <c r="BQ247" s="123"/>
      <c r="BR247" s="123"/>
      <c r="BS247" s="123"/>
      <c r="BT247" s="123"/>
      <c r="BU247" s="707"/>
      <c r="BV247" s="707"/>
      <c r="BW247" s="707"/>
      <c r="BX247" s="34"/>
      <c r="BY247" s="123"/>
      <c r="BZ247" s="123"/>
      <c r="CA247" s="123"/>
      <c r="CB247" s="123"/>
      <c r="CC247" s="123"/>
    </row>
    <row r="248" spans="1:81" s="128" customFormat="1" ht="15" customHeight="1">
      <c r="A248" s="16"/>
      <c r="B248" s="164"/>
      <c r="C248" s="164" t="s">
        <v>476</v>
      </c>
      <c r="D248" s="164"/>
      <c r="E248" s="178"/>
      <c r="F248" s="178"/>
      <c r="G248" s="540"/>
      <c r="H248" s="123"/>
      <c r="I248" s="123"/>
      <c r="J248" s="123"/>
      <c r="K248" s="123"/>
      <c r="L248" s="123"/>
      <c r="M248" s="123"/>
      <c r="N248" s="123"/>
      <c r="O248" s="123"/>
      <c r="P248" s="123"/>
      <c r="Q248" s="123"/>
      <c r="R248" s="123"/>
      <c r="S248" s="123"/>
      <c r="T248" s="123"/>
      <c r="U248" s="123"/>
      <c r="V248" s="123"/>
      <c r="W248" s="123"/>
      <c r="X248" s="123"/>
      <c r="Y248" s="123"/>
      <c r="Z248" s="123"/>
      <c r="AA248" s="123"/>
      <c r="AB248" s="123"/>
      <c r="AC248" s="123"/>
      <c r="AD248" s="123"/>
      <c r="AE248" s="123"/>
      <c r="AF248" s="123"/>
      <c r="AG248" s="123"/>
      <c r="AH248" s="123"/>
      <c r="AI248" s="123"/>
      <c r="AJ248" s="123"/>
      <c r="AK248" s="123"/>
      <c r="AL248" s="123"/>
      <c r="AM248" s="123"/>
      <c r="AN248" s="123"/>
      <c r="AO248" s="123"/>
      <c r="AP248" s="123"/>
      <c r="AQ248" s="123"/>
      <c r="AR248" s="123"/>
      <c r="AS248" s="123"/>
      <c r="AT248" s="123"/>
      <c r="AU248" s="123"/>
      <c r="AV248" s="123"/>
      <c r="AW248" s="123"/>
      <c r="AX248" s="123"/>
      <c r="AY248" s="123"/>
      <c r="AZ248" s="123"/>
      <c r="BA248" s="123"/>
      <c r="BB248" s="123"/>
      <c r="BC248" s="123"/>
      <c r="BD248" s="123"/>
      <c r="BE248" s="123"/>
      <c r="BF248" s="123"/>
      <c r="BG248" s="123"/>
      <c r="BH248" s="123"/>
      <c r="BI248" s="123"/>
      <c r="BJ248" s="123"/>
      <c r="BK248" s="123"/>
      <c r="BL248" s="123"/>
      <c r="BM248" s="123"/>
      <c r="BN248" s="123"/>
      <c r="BO248" s="123"/>
      <c r="BP248" s="123"/>
      <c r="BQ248" s="123"/>
      <c r="BR248" s="123"/>
      <c r="BS248" s="123"/>
      <c r="BT248" s="123"/>
      <c r="BU248" s="907">
        <v>4.3267260807750532</v>
      </c>
      <c r="BV248" s="907">
        <v>4.8676656038904929</v>
      </c>
      <c r="BW248" s="704">
        <v>0.57582029278033564</v>
      </c>
      <c r="BX248" s="907">
        <v>1.9968083969789092</v>
      </c>
      <c r="BY248" s="123"/>
      <c r="BZ248" s="123"/>
      <c r="CA248" s="123"/>
      <c r="CB248" s="123"/>
      <c r="CC248" s="123"/>
    </row>
    <row r="249" spans="1:81" s="128" customFormat="1" ht="15" customHeight="1">
      <c r="A249" s="16"/>
      <c r="B249" s="164"/>
      <c r="C249" s="164"/>
      <c r="D249" s="164"/>
      <c r="E249" s="178"/>
      <c r="F249" s="178"/>
      <c r="G249" s="540"/>
      <c r="H249" s="123"/>
      <c r="I249" s="123"/>
      <c r="J249" s="123"/>
      <c r="K249" s="123"/>
      <c r="L249" s="123"/>
      <c r="M249" s="123"/>
      <c r="N249" s="123"/>
      <c r="O249" s="123"/>
      <c r="P249" s="123"/>
      <c r="Q249" s="123"/>
      <c r="R249" s="123"/>
      <c r="S249" s="123"/>
      <c r="T249" s="123"/>
      <c r="U249" s="123"/>
      <c r="V249" s="123"/>
      <c r="W249" s="123"/>
      <c r="X249" s="123"/>
      <c r="Y249" s="123"/>
      <c r="Z249" s="123"/>
      <c r="AA249" s="123"/>
      <c r="AB249" s="123"/>
      <c r="AC249" s="123"/>
      <c r="AD249" s="123"/>
      <c r="AE249" s="123"/>
      <c r="AF249" s="123"/>
      <c r="AG249" s="123"/>
      <c r="AH249" s="123"/>
      <c r="AI249" s="123"/>
      <c r="AJ249" s="123"/>
      <c r="AK249" s="123"/>
      <c r="AL249" s="123"/>
      <c r="AM249" s="123"/>
      <c r="AN249" s="123"/>
      <c r="AO249" s="123"/>
      <c r="AP249" s="123"/>
      <c r="AQ249" s="123"/>
      <c r="AR249" s="123"/>
      <c r="AS249" s="123"/>
      <c r="AT249" s="123"/>
      <c r="AU249" s="123"/>
      <c r="AV249" s="123"/>
      <c r="AW249" s="123"/>
      <c r="AX249" s="123"/>
      <c r="AY249" s="123"/>
      <c r="AZ249" s="123"/>
      <c r="BA249" s="123"/>
      <c r="BB249" s="123"/>
      <c r="BC249" s="123"/>
      <c r="BD249" s="123"/>
      <c r="BE249" s="123"/>
      <c r="BF249" s="123"/>
      <c r="BG249" s="123"/>
      <c r="BH249" s="123"/>
      <c r="BI249" s="123"/>
      <c r="BJ249" s="123"/>
      <c r="BK249" s="123"/>
      <c r="BL249" s="123"/>
      <c r="BM249" s="123"/>
      <c r="BN249" s="123"/>
      <c r="BO249" s="123"/>
      <c r="BP249" s="123"/>
      <c r="BQ249" s="123"/>
      <c r="BR249" s="123"/>
      <c r="BS249" s="123"/>
      <c r="BT249" s="123"/>
      <c r="BU249" s="707"/>
      <c r="BV249" s="707"/>
      <c r="BW249" s="707"/>
      <c r="BX249" s="34"/>
      <c r="BY249" s="123"/>
      <c r="BZ249" s="123"/>
      <c r="CA249" s="123"/>
      <c r="CB249" s="123"/>
      <c r="CC249" s="123"/>
    </row>
    <row r="250" spans="1:81" s="128" customFormat="1" ht="15" customHeight="1">
      <c r="A250" s="16"/>
      <c r="B250" s="164"/>
      <c r="C250" s="164" t="s">
        <v>477</v>
      </c>
      <c r="D250" s="164"/>
      <c r="E250" s="178"/>
      <c r="F250" s="178"/>
      <c r="G250" s="540"/>
      <c r="H250" s="123"/>
      <c r="I250" s="123"/>
      <c r="J250" s="123"/>
      <c r="K250" s="123"/>
      <c r="L250" s="123"/>
      <c r="M250" s="123"/>
      <c r="N250" s="123"/>
      <c r="O250" s="123"/>
      <c r="P250" s="123"/>
      <c r="Q250" s="123"/>
      <c r="R250" s="123"/>
      <c r="S250" s="123"/>
      <c r="T250" s="123"/>
      <c r="U250" s="123"/>
      <c r="V250" s="123"/>
      <c r="W250" s="123"/>
      <c r="X250" s="123"/>
      <c r="Y250" s="123"/>
      <c r="Z250" s="123"/>
      <c r="AA250" s="123"/>
      <c r="AB250" s="123"/>
      <c r="AC250" s="123"/>
      <c r="AD250" s="123"/>
      <c r="AE250" s="123"/>
      <c r="AF250" s="123"/>
      <c r="AG250" s="123"/>
      <c r="AH250" s="123"/>
      <c r="AI250" s="123"/>
      <c r="AJ250" s="123"/>
      <c r="AK250" s="123"/>
      <c r="AL250" s="123"/>
      <c r="AM250" s="123"/>
      <c r="AN250" s="123"/>
      <c r="AO250" s="123"/>
      <c r="AP250" s="123"/>
      <c r="AQ250" s="123"/>
      <c r="AR250" s="123"/>
      <c r="AS250" s="123"/>
      <c r="AT250" s="123"/>
      <c r="AU250" s="123"/>
      <c r="AV250" s="123"/>
      <c r="AW250" s="123"/>
      <c r="AX250" s="123"/>
      <c r="AY250" s="123"/>
      <c r="AZ250" s="123"/>
      <c r="BA250" s="123"/>
      <c r="BB250" s="123"/>
      <c r="BC250" s="123"/>
      <c r="BD250" s="123"/>
      <c r="BE250" s="123"/>
      <c r="BF250" s="123"/>
      <c r="BG250" s="123"/>
      <c r="BH250" s="123"/>
      <c r="BI250" s="123"/>
      <c r="BJ250" s="123"/>
      <c r="BK250" s="123"/>
      <c r="BL250" s="123"/>
      <c r="BM250" s="123"/>
      <c r="BN250" s="123"/>
      <c r="BO250" s="123"/>
      <c r="BP250" s="123"/>
      <c r="BQ250" s="123"/>
      <c r="BR250" s="123"/>
      <c r="BS250" s="123"/>
      <c r="BT250" s="123"/>
      <c r="BU250" s="907">
        <v>0.20367384212454445</v>
      </c>
      <c r="BV250" s="907">
        <v>0.16075205398277709</v>
      </c>
      <c r="BW250" s="704">
        <v>0.41916245043516015</v>
      </c>
      <c r="BX250" s="907">
        <v>0.6599514595824012</v>
      </c>
      <c r="BY250" s="123"/>
      <c r="BZ250" s="123"/>
      <c r="CA250" s="123"/>
      <c r="CB250" s="123"/>
      <c r="CC250" s="123"/>
    </row>
    <row r="251" spans="1:81" s="128" customFormat="1" ht="15" customHeight="1">
      <c r="A251" s="16"/>
      <c r="B251" s="164"/>
      <c r="C251" s="164"/>
      <c r="D251" s="164"/>
      <c r="E251" s="178"/>
      <c r="F251" s="178"/>
      <c r="G251" s="540"/>
      <c r="H251" s="123"/>
      <c r="I251" s="123"/>
      <c r="J251" s="123"/>
      <c r="K251" s="123"/>
      <c r="L251" s="123"/>
      <c r="M251" s="123"/>
      <c r="N251" s="123"/>
      <c r="O251" s="123"/>
      <c r="P251" s="123"/>
      <c r="Q251" s="123"/>
      <c r="R251" s="123"/>
      <c r="S251" s="123"/>
      <c r="T251" s="123"/>
      <c r="U251" s="123"/>
      <c r="V251" s="123"/>
      <c r="W251" s="123"/>
      <c r="X251" s="123"/>
      <c r="Y251" s="123"/>
      <c r="Z251" s="123"/>
      <c r="AA251" s="123"/>
      <c r="AB251" s="123"/>
      <c r="AC251" s="123"/>
      <c r="AD251" s="123"/>
      <c r="AE251" s="123"/>
      <c r="AF251" s="123"/>
      <c r="AG251" s="123"/>
      <c r="AH251" s="123"/>
      <c r="AI251" s="123"/>
      <c r="AJ251" s="123"/>
      <c r="AK251" s="123"/>
      <c r="AL251" s="123"/>
      <c r="AM251" s="123"/>
      <c r="AN251" s="123"/>
      <c r="AO251" s="123"/>
      <c r="AP251" s="123"/>
      <c r="AQ251" s="123"/>
      <c r="AR251" s="123"/>
      <c r="AS251" s="123"/>
      <c r="AT251" s="123"/>
      <c r="AU251" s="123"/>
      <c r="AV251" s="123"/>
      <c r="AW251" s="123"/>
      <c r="AX251" s="123"/>
      <c r="AY251" s="123"/>
      <c r="AZ251" s="123"/>
      <c r="BA251" s="123"/>
      <c r="BB251" s="123"/>
      <c r="BC251" s="123"/>
      <c r="BD251" s="123"/>
      <c r="BE251" s="123"/>
      <c r="BF251" s="123"/>
      <c r="BG251" s="123"/>
      <c r="BH251" s="123"/>
      <c r="BI251" s="123"/>
      <c r="BJ251" s="123"/>
      <c r="BK251" s="123"/>
      <c r="BL251" s="123"/>
      <c r="BM251" s="123"/>
      <c r="BN251" s="123"/>
      <c r="BO251" s="123"/>
      <c r="BP251" s="123"/>
      <c r="BQ251" s="123"/>
      <c r="BR251" s="123"/>
      <c r="BS251" s="123"/>
      <c r="BT251" s="123"/>
      <c r="BU251" s="34"/>
      <c r="BV251" s="34"/>
      <c r="BW251" s="34"/>
      <c r="BX251" s="34"/>
      <c r="BY251" s="123"/>
      <c r="BZ251" s="123"/>
      <c r="CA251" s="123"/>
      <c r="CB251" s="123"/>
      <c r="CC251" s="123"/>
    </row>
    <row r="252" spans="1:81" s="128" customFormat="1" ht="15" customHeight="1">
      <c r="A252" s="16"/>
      <c r="B252" s="164"/>
      <c r="C252" s="164" t="s">
        <v>478</v>
      </c>
      <c r="D252" s="164"/>
      <c r="E252" s="178"/>
      <c r="F252" s="178"/>
      <c r="G252" s="540"/>
      <c r="H252" s="123"/>
      <c r="I252" s="123"/>
      <c r="J252" s="123"/>
      <c r="K252" s="123"/>
      <c r="L252" s="123"/>
      <c r="M252" s="123"/>
      <c r="N252" s="123"/>
      <c r="O252" s="123"/>
      <c r="P252" s="123"/>
      <c r="Q252" s="123"/>
      <c r="R252" s="123"/>
      <c r="S252" s="123"/>
      <c r="T252" s="123"/>
      <c r="U252" s="123"/>
      <c r="V252" s="123"/>
      <c r="W252" s="123"/>
      <c r="X252" s="123"/>
      <c r="Y252" s="123"/>
      <c r="Z252" s="123"/>
      <c r="AA252" s="123"/>
      <c r="AB252" s="123"/>
      <c r="AC252" s="123"/>
      <c r="AD252" s="123"/>
      <c r="AE252" s="123"/>
      <c r="AF252" s="123"/>
      <c r="AG252" s="123"/>
      <c r="AH252" s="123"/>
      <c r="AI252" s="123"/>
      <c r="AJ252" s="123"/>
      <c r="AK252" s="123"/>
      <c r="AL252" s="123"/>
      <c r="AM252" s="123"/>
      <c r="AN252" s="123"/>
      <c r="AO252" s="123"/>
      <c r="AP252" s="123"/>
      <c r="AQ252" s="123"/>
      <c r="AR252" s="123"/>
      <c r="AS252" s="123"/>
      <c r="AT252" s="123"/>
      <c r="AU252" s="123"/>
      <c r="AV252" s="123"/>
      <c r="AW252" s="123"/>
      <c r="AX252" s="123"/>
      <c r="AY252" s="123"/>
      <c r="AZ252" s="123"/>
      <c r="BA252" s="123"/>
      <c r="BB252" s="123"/>
      <c r="BC252" s="123"/>
      <c r="BD252" s="123"/>
      <c r="BE252" s="123"/>
      <c r="BF252" s="123"/>
      <c r="BG252" s="123"/>
      <c r="BH252" s="123"/>
      <c r="BI252" s="123"/>
      <c r="BJ252" s="123"/>
      <c r="BK252" s="123"/>
      <c r="BL252" s="123"/>
      <c r="BM252" s="123"/>
      <c r="BN252" s="123"/>
      <c r="BO252" s="123"/>
      <c r="BP252" s="123"/>
      <c r="BQ252" s="123"/>
      <c r="BR252" s="123"/>
      <c r="BS252" s="123"/>
      <c r="BT252" s="123"/>
      <c r="BU252" s="907">
        <v>21.652305921485862</v>
      </c>
      <c r="BV252" s="907">
        <v>18.406814209324011</v>
      </c>
      <c r="BW252" s="704">
        <v>25.281134329589609</v>
      </c>
      <c r="BX252" s="907">
        <v>31.989547393739088</v>
      </c>
      <c r="BY252" s="123"/>
      <c r="BZ252" s="123"/>
      <c r="CA252" s="123"/>
      <c r="CB252" s="123"/>
      <c r="CC252" s="123"/>
    </row>
    <row r="253" spans="1:81" s="128" customFormat="1" ht="15" customHeight="1">
      <c r="A253" s="16"/>
      <c r="B253" s="164"/>
      <c r="C253" s="164"/>
      <c r="D253" s="164"/>
      <c r="E253" s="178"/>
      <c r="F253" s="178"/>
      <c r="G253" s="537"/>
      <c r="H253" s="1182"/>
      <c r="I253" s="1179"/>
      <c r="J253" s="1179"/>
      <c r="K253" s="1179"/>
      <c r="L253" s="1180"/>
      <c r="M253" s="1179"/>
      <c r="N253" s="1179"/>
      <c r="O253" s="1179"/>
      <c r="P253" s="1179"/>
      <c r="Q253" s="1182"/>
      <c r="R253" s="1182"/>
      <c r="S253" s="1179"/>
      <c r="T253" s="1179"/>
      <c r="U253" s="1179"/>
      <c r="V253" s="1179"/>
      <c r="W253" s="1179"/>
      <c r="X253" s="1179"/>
      <c r="Y253" s="1179"/>
      <c r="Z253" s="1179"/>
      <c r="AA253" s="1179"/>
      <c r="AB253" s="1179"/>
      <c r="AC253" s="1180"/>
      <c r="AD253" s="1179"/>
      <c r="AE253" s="1182"/>
      <c r="AF253" s="1179"/>
      <c r="AG253" s="1179"/>
      <c r="AH253" s="1180"/>
      <c r="AI253" s="1179"/>
      <c r="AJ253" s="1180"/>
      <c r="AK253" s="1179"/>
      <c r="AL253" s="1179"/>
      <c r="AM253" s="1182"/>
      <c r="AN253" s="1182"/>
      <c r="AO253" s="1179"/>
      <c r="AP253" s="1179"/>
      <c r="AQ253" s="1179"/>
      <c r="AR253" s="1179"/>
      <c r="AS253" s="1179"/>
      <c r="AT253" s="1179"/>
      <c r="AU253" s="1179"/>
      <c r="AV253" s="1179"/>
      <c r="AW253" s="1179"/>
      <c r="AX253" s="1179"/>
      <c r="AY253" s="1180"/>
      <c r="AZ253" s="1179"/>
      <c r="BA253" s="1179"/>
      <c r="BB253" s="1179"/>
      <c r="BC253" s="1179"/>
      <c r="BD253" s="1180"/>
      <c r="BE253" s="1179"/>
      <c r="BF253" s="1179"/>
      <c r="BG253" s="1182"/>
      <c r="BH253" s="1182"/>
      <c r="BI253" s="1179"/>
      <c r="BJ253" s="1179"/>
      <c r="BK253" s="1179"/>
      <c r="BL253" s="1179"/>
      <c r="BM253" s="1179"/>
      <c r="BN253" s="1179"/>
      <c r="BO253" s="1179"/>
      <c r="BP253" s="1179"/>
      <c r="BQ253" s="1179"/>
      <c r="BR253" s="1179"/>
      <c r="BS253" s="1180"/>
      <c r="BT253" s="1179"/>
      <c r="BY253" s="1179"/>
      <c r="BZ253" s="1179"/>
      <c r="CA253" s="1179"/>
      <c r="CB253" s="1180"/>
      <c r="CC253" s="1179"/>
    </row>
    <row r="254" spans="1:81" s="129" customFormat="1" ht="21.75" customHeight="1">
      <c r="A254" s="1145"/>
      <c r="B254" s="1145" t="s">
        <v>440</v>
      </c>
      <c r="C254" s="1145"/>
      <c r="D254" s="1145"/>
      <c r="E254" s="1145"/>
      <c r="F254" s="1145"/>
      <c r="G254" s="533"/>
      <c r="H254" s="1145"/>
      <c r="I254" s="1145"/>
      <c r="J254" s="1145"/>
      <c r="K254" s="1145"/>
      <c r="L254" s="1145"/>
      <c r="M254" s="1145"/>
      <c r="N254" s="1145"/>
      <c r="O254" s="1145"/>
      <c r="P254" s="1145"/>
      <c r="Q254" s="1145"/>
      <c r="R254" s="1145"/>
      <c r="S254" s="1145"/>
      <c r="T254" s="1145"/>
      <c r="U254" s="1145"/>
      <c r="V254" s="1145"/>
      <c r="W254" s="1145"/>
      <c r="X254" s="1145"/>
      <c r="Y254" s="1145"/>
      <c r="Z254" s="1145"/>
      <c r="AA254" s="1145"/>
      <c r="AB254" s="1145"/>
      <c r="AC254" s="1145"/>
      <c r="AD254" s="1145"/>
      <c r="AE254" s="1145"/>
      <c r="AF254" s="1145"/>
      <c r="AG254" s="1145"/>
      <c r="AH254" s="1145"/>
      <c r="AI254" s="1145"/>
      <c r="AJ254" s="1145"/>
      <c r="AK254" s="1145"/>
      <c r="AL254" s="1145"/>
      <c r="AM254" s="1145"/>
      <c r="AN254" s="1145"/>
      <c r="AO254" s="1145"/>
      <c r="AP254" s="1145"/>
      <c r="AQ254" s="1145"/>
      <c r="AR254" s="1145"/>
      <c r="AS254" s="1145"/>
      <c r="AT254" s="1145"/>
      <c r="AU254" s="1145"/>
      <c r="AV254" s="1145"/>
      <c r="AW254" s="1145"/>
      <c r="AX254" s="1145"/>
      <c r="AY254" s="1145"/>
      <c r="AZ254" s="1145"/>
      <c r="BA254" s="1145"/>
      <c r="BB254" s="1145"/>
      <c r="BC254" s="1145"/>
      <c r="BD254" s="1145"/>
      <c r="BE254" s="1145"/>
      <c r="BF254" s="1145"/>
      <c r="BG254" s="1145"/>
      <c r="BH254" s="1145"/>
      <c r="BI254" s="1145"/>
      <c r="BJ254" s="1145"/>
      <c r="BK254" s="1145"/>
      <c r="BL254" s="1145"/>
      <c r="BM254" s="1145"/>
      <c r="BN254" s="1145"/>
      <c r="BO254" s="1145"/>
      <c r="BP254" s="1145"/>
      <c r="BQ254" s="1145"/>
      <c r="BR254" s="1145"/>
      <c r="BS254" s="1145"/>
      <c r="BT254" s="1145"/>
      <c r="BU254" s="1145"/>
      <c r="BV254" s="1145"/>
      <c r="BW254" s="1145"/>
      <c r="BX254" s="1145"/>
      <c r="BY254" s="1145"/>
      <c r="BZ254" s="1145"/>
      <c r="CA254" s="1145"/>
      <c r="CB254" s="1145"/>
      <c r="CC254" s="1145"/>
    </row>
    <row r="255" spans="1:81" ht="15" customHeight="1">
      <c r="A255" s="16"/>
      <c r="B255" s="3"/>
      <c r="C255" s="3"/>
      <c r="D255" s="48"/>
      <c r="F255" s="50"/>
      <c r="G255" s="541"/>
      <c r="H255" s="1169"/>
      <c r="I255" s="542"/>
      <c r="J255" s="542"/>
      <c r="K255" s="542"/>
      <c r="L255" s="542"/>
      <c r="M255" s="542"/>
      <c r="N255" s="1169"/>
      <c r="O255" s="1169"/>
      <c r="P255" s="1169"/>
      <c r="Q255" s="1169"/>
      <c r="R255" s="1169"/>
      <c r="S255" s="1169"/>
      <c r="T255" s="1169"/>
      <c r="U255" s="542"/>
      <c r="V255" s="1169"/>
      <c r="W255" s="1169"/>
      <c r="X255" s="542"/>
      <c r="Y255" s="1169"/>
      <c r="Z255" s="1169"/>
      <c r="AA255" s="542"/>
      <c r="AB255" s="1169"/>
      <c r="AC255" s="542"/>
      <c r="AD255" s="1169"/>
      <c r="AE255" s="1169"/>
      <c r="AF255" s="542"/>
      <c r="AG255" s="542"/>
      <c r="AH255" s="542"/>
      <c r="AI255" s="1169"/>
      <c r="AJ255" s="1169"/>
      <c r="AK255" s="1169"/>
      <c r="AL255" s="1169"/>
      <c r="AM255" s="1169"/>
      <c r="AN255" s="1169"/>
      <c r="AO255" s="1169"/>
      <c r="AP255" s="1169"/>
      <c r="AQ255" s="1169"/>
      <c r="AR255" s="1169"/>
      <c r="AS255" s="542"/>
      <c r="AT255" s="542"/>
      <c r="AU255" s="542"/>
      <c r="AV255" s="1169"/>
      <c r="AW255" s="1169"/>
      <c r="AX255" s="1169"/>
      <c r="AY255" s="542"/>
      <c r="AZ255" s="1169"/>
      <c r="BA255" s="542"/>
      <c r="BB255" s="542"/>
      <c r="BC255" s="1169"/>
      <c r="BD255" s="1169"/>
      <c r="BE255" s="1169"/>
      <c r="BF255" s="1169"/>
      <c r="BG255" s="1169"/>
      <c r="BH255" s="1169"/>
      <c r="BI255" s="1169"/>
      <c r="BJ255" s="1169"/>
      <c r="BK255" s="1169"/>
      <c r="BL255" s="542"/>
      <c r="BM255" s="1169"/>
      <c r="BN255" s="1169"/>
      <c r="BO255" s="542"/>
      <c r="BP255" s="542"/>
      <c r="BQ255" s="1169"/>
      <c r="BR255" s="1169"/>
      <c r="BS255" s="542"/>
      <c r="BT255" s="542"/>
      <c r="BU255" s="1169"/>
      <c r="BV255" s="1169"/>
      <c r="BW255" s="1169"/>
      <c r="BY255" s="542"/>
      <c r="BZ255" s="542"/>
      <c r="CB255" s="542"/>
      <c r="CC255" s="1169"/>
    </row>
    <row r="256" spans="1:81" s="130" customFormat="1" ht="15" customHeight="1">
      <c r="A256" s="16"/>
      <c r="B256" s="2" t="s">
        <v>34</v>
      </c>
      <c r="C256" s="2"/>
      <c r="D256" s="51"/>
      <c r="E256" s="51"/>
      <c r="F256" s="51"/>
      <c r="G256" s="543"/>
      <c r="H256" s="1150"/>
      <c r="I256" s="1150"/>
      <c r="J256" s="1150"/>
      <c r="K256" s="1150"/>
      <c r="L256" s="1150"/>
      <c r="M256" s="1150"/>
      <c r="N256" s="1150"/>
      <c r="O256" s="1150"/>
      <c r="P256" s="1150"/>
      <c r="Q256" s="1150"/>
      <c r="R256" s="1150"/>
      <c r="S256" s="1150"/>
      <c r="T256" s="1150"/>
      <c r="U256" s="1150"/>
      <c r="V256" s="1150"/>
      <c r="W256" s="1150"/>
      <c r="X256" s="1150"/>
      <c r="Y256" s="1150"/>
      <c r="Z256" s="1150"/>
      <c r="AA256" s="1150"/>
      <c r="AB256" s="1150"/>
      <c r="AC256" s="1150"/>
      <c r="AD256" s="1150"/>
      <c r="AE256" s="1150"/>
      <c r="AF256" s="1150"/>
      <c r="AG256" s="1150"/>
      <c r="AH256" s="1150"/>
      <c r="AI256" s="1150"/>
      <c r="AJ256" s="1150"/>
      <c r="AK256" s="1150"/>
      <c r="AL256" s="1150"/>
      <c r="AM256" s="1150"/>
      <c r="AN256" s="1150"/>
      <c r="AO256" s="1150"/>
      <c r="AP256" s="1150"/>
      <c r="AQ256" s="1150"/>
      <c r="AR256" s="1150"/>
      <c r="AS256" s="1150"/>
      <c r="AT256" s="1150"/>
      <c r="AU256" s="1150"/>
      <c r="AV256" s="1150"/>
      <c r="AW256" s="1150"/>
      <c r="AX256" s="1150"/>
      <c r="AY256" s="1150"/>
      <c r="AZ256" s="1150"/>
      <c r="BA256" s="1150"/>
      <c r="BB256" s="1150"/>
      <c r="BC256" s="1150"/>
      <c r="BD256" s="1150"/>
      <c r="BE256" s="1150"/>
      <c r="BF256" s="1150"/>
      <c r="BG256" s="1150"/>
      <c r="BH256" s="1150"/>
      <c r="BI256" s="1150"/>
      <c r="BJ256" s="1150"/>
      <c r="BK256" s="1150"/>
      <c r="BL256" s="1150"/>
      <c r="BM256" s="1150"/>
      <c r="BN256" s="1150"/>
      <c r="BO256" s="1150"/>
      <c r="BP256" s="1150"/>
      <c r="BQ256" s="1150"/>
      <c r="BR256" s="1150"/>
      <c r="BS256" s="1150"/>
      <c r="BT256" s="1150"/>
      <c r="BU256" s="1150"/>
      <c r="BV256" s="1150"/>
      <c r="BW256" s="1150"/>
      <c r="BX256" s="1150"/>
      <c r="BY256" s="1150"/>
      <c r="BZ256" s="1150"/>
      <c r="CA256" s="1149"/>
      <c r="CB256" s="1150"/>
      <c r="CC256" s="1150"/>
    </row>
    <row r="257" spans="1:81" s="130" customFormat="1" ht="15" customHeight="1">
      <c r="A257" s="16"/>
      <c r="B257" s="1149"/>
      <c r="C257" s="1149"/>
      <c r="D257" s="110"/>
      <c r="E257" s="110"/>
      <c r="F257" s="110"/>
      <c r="G257" s="544"/>
      <c r="H257" s="1149"/>
      <c r="I257" s="1149"/>
      <c r="J257" s="1149"/>
      <c r="K257" s="1149"/>
      <c r="L257" s="1149"/>
      <c r="M257" s="1149"/>
      <c r="N257" s="1149"/>
      <c r="O257" s="1149"/>
      <c r="P257" s="1149"/>
      <c r="Q257" s="1149"/>
      <c r="R257" s="1149"/>
      <c r="S257" s="1149"/>
      <c r="T257" s="1149"/>
      <c r="U257" s="1149"/>
      <c r="V257" s="1149"/>
      <c r="W257" s="1149"/>
      <c r="X257" s="1149"/>
      <c r="Y257" s="1149"/>
      <c r="Z257" s="1150"/>
      <c r="AA257" s="1149"/>
      <c r="AB257" s="1150"/>
      <c r="AC257" s="1150"/>
      <c r="AD257" s="1149"/>
      <c r="AE257" s="1149"/>
      <c r="AF257" s="1149"/>
      <c r="AG257" s="1149"/>
      <c r="AH257" s="1149"/>
      <c r="AI257" s="1149"/>
      <c r="AJ257" s="1149"/>
      <c r="AK257" s="1149"/>
      <c r="AL257" s="1149"/>
      <c r="AM257" s="1149"/>
      <c r="AN257" s="1149"/>
      <c r="AO257" s="1149"/>
      <c r="AP257" s="1149"/>
      <c r="AQ257" s="1149"/>
      <c r="AR257" s="1149"/>
      <c r="AS257" s="1149"/>
      <c r="AT257" s="1149"/>
      <c r="AU257" s="1149"/>
      <c r="AV257" s="1149"/>
      <c r="AW257" s="1149"/>
      <c r="AX257" s="1149"/>
      <c r="AY257" s="1149"/>
      <c r="AZ257" s="1149"/>
      <c r="BA257" s="1149"/>
      <c r="BB257" s="1149"/>
      <c r="BC257" s="1149"/>
      <c r="BD257" s="1149"/>
      <c r="BE257" s="1149"/>
      <c r="BF257" s="1149"/>
      <c r="BG257" s="1149"/>
      <c r="BH257" s="1149"/>
      <c r="BI257" s="1149"/>
      <c r="BJ257" s="1149"/>
      <c r="BK257" s="1149"/>
      <c r="BL257" s="1149"/>
      <c r="BM257" s="1149"/>
      <c r="BN257" s="1149"/>
      <c r="BO257" s="1149"/>
      <c r="BP257" s="1149"/>
      <c r="BQ257" s="1149"/>
      <c r="BR257" s="1149"/>
      <c r="BS257" s="1149"/>
      <c r="BT257" s="1149"/>
      <c r="BU257" s="1149"/>
      <c r="BV257" s="1149"/>
      <c r="BW257" s="1149"/>
      <c r="BX257" s="1149"/>
      <c r="BY257" s="1149"/>
      <c r="BZ257" s="1149"/>
      <c r="CA257" s="1225"/>
      <c r="CB257" s="1149"/>
      <c r="CC257" s="1149"/>
    </row>
    <row r="258" spans="1:81" s="125" customFormat="1" ht="15" customHeight="1">
      <c r="A258" s="16"/>
      <c r="D258" s="166" t="s">
        <v>128</v>
      </c>
      <c r="E258" s="166"/>
      <c r="F258" s="163"/>
      <c r="G258" s="536" t="s">
        <v>681</v>
      </c>
      <c r="H258" s="196" t="s">
        <v>37</v>
      </c>
      <c r="I258" s="1178" t="s">
        <v>247</v>
      </c>
      <c r="J258" s="1178" t="s">
        <v>682</v>
      </c>
      <c r="K258" s="108" t="s">
        <v>683</v>
      </c>
      <c r="L258" s="1178" t="s">
        <v>387</v>
      </c>
      <c r="M258" s="1178" t="s">
        <v>38</v>
      </c>
      <c r="N258" s="1178" t="s">
        <v>103</v>
      </c>
      <c r="O258" s="1178" t="s">
        <v>287</v>
      </c>
      <c r="P258" s="1178" t="s">
        <v>39</v>
      </c>
      <c r="Q258" s="196" t="s">
        <v>691</v>
      </c>
      <c r="R258" s="196" t="s">
        <v>692</v>
      </c>
      <c r="S258" s="1178" t="s">
        <v>685</v>
      </c>
      <c r="T258" s="1178" t="s">
        <v>686</v>
      </c>
      <c r="U258" s="1178" t="s">
        <v>687</v>
      </c>
      <c r="V258" s="1178" t="s">
        <v>1200</v>
      </c>
      <c r="W258" s="1178" t="s">
        <v>41</v>
      </c>
      <c r="X258" s="1178" t="s">
        <v>688</v>
      </c>
      <c r="Y258" s="1178" t="s">
        <v>689</v>
      </c>
      <c r="Z258" s="1178" t="s">
        <v>690</v>
      </c>
      <c r="AA258" s="1178" t="s">
        <v>718</v>
      </c>
      <c r="AB258" s="1178" t="s">
        <v>717</v>
      </c>
      <c r="AC258" s="1178" t="s">
        <v>730</v>
      </c>
      <c r="AD258" s="1178" t="s">
        <v>102</v>
      </c>
      <c r="AE258" s="196" t="s">
        <v>1</v>
      </c>
      <c r="AF258" s="1178" t="s">
        <v>719</v>
      </c>
      <c r="AG258" s="108" t="s">
        <v>105</v>
      </c>
      <c r="AH258" s="1178" t="s">
        <v>720</v>
      </c>
      <c r="AI258" s="1178" t="s">
        <v>722</v>
      </c>
      <c r="AJ258" s="1178" t="s">
        <v>57</v>
      </c>
      <c r="AK258" s="1178" t="s">
        <v>723</v>
      </c>
      <c r="AL258" s="1178" t="s">
        <v>101</v>
      </c>
      <c r="AM258" s="196" t="s">
        <v>724</v>
      </c>
      <c r="AN258" s="196" t="s">
        <v>100</v>
      </c>
      <c r="AO258" s="1178" t="s">
        <v>725</v>
      </c>
      <c r="AP258" s="1178" t="s">
        <v>0</v>
      </c>
      <c r="AQ258" s="1178" t="s">
        <v>1204</v>
      </c>
      <c r="AR258" s="1178" t="s">
        <v>731</v>
      </c>
      <c r="AS258" s="1178" t="s">
        <v>727</v>
      </c>
      <c r="AT258" s="1178" t="s">
        <v>726</v>
      </c>
      <c r="AU258" s="1178" t="s">
        <v>728</v>
      </c>
      <c r="AV258" s="1178" t="s">
        <v>729</v>
      </c>
      <c r="AW258" s="1178" t="s">
        <v>751</v>
      </c>
      <c r="AX258" s="1178" t="s">
        <v>763</v>
      </c>
      <c r="AY258" s="1178" t="s">
        <v>764</v>
      </c>
      <c r="AZ258" s="1178" t="s">
        <v>765</v>
      </c>
      <c r="BA258" s="1178" t="s">
        <v>752</v>
      </c>
      <c r="BB258" s="1178" t="s">
        <v>32</v>
      </c>
      <c r="BC258" s="1178" t="s">
        <v>753</v>
      </c>
      <c r="BD258" s="1178" t="s">
        <v>754</v>
      </c>
      <c r="BE258" s="1178" t="s">
        <v>755</v>
      </c>
      <c r="BF258" s="1178" t="s">
        <v>756</v>
      </c>
      <c r="BG258" s="196" t="s">
        <v>757</v>
      </c>
      <c r="BH258" s="196" t="s">
        <v>766</v>
      </c>
      <c r="BI258" s="1178" t="s">
        <v>762</v>
      </c>
      <c r="BJ258" s="1178" t="s">
        <v>40</v>
      </c>
      <c r="BK258" s="1178" t="s">
        <v>56</v>
      </c>
      <c r="BL258" s="1178" t="s">
        <v>758</v>
      </c>
      <c r="BM258" s="1178" t="s">
        <v>2</v>
      </c>
      <c r="BN258" s="1178" t="s">
        <v>777</v>
      </c>
      <c r="BO258" s="1178" t="s">
        <v>104</v>
      </c>
      <c r="BP258" s="1178" t="s">
        <v>759</v>
      </c>
      <c r="BQ258" s="1178" t="s">
        <v>386</v>
      </c>
      <c r="BR258" s="1178" t="s">
        <v>778</v>
      </c>
      <c r="BS258" s="1178" t="s">
        <v>107</v>
      </c>
      <c r="BT258" s="1178" t="s">
        <v>780</v>
      </c>
      <c r="BU258" s="880" t="s">
        <v>118</v>
      </c>
      <c r="BV258" s="1392" t="s">
        <v>118</v>
      </c>
      <c r="BW258" s="880" t="s">
        <v>118</v>
      </c>
      <c r="BX258" s="880" t="s">
        <v>118</v>
      </c>
      <c r="BY258" s="946" t="s">
        <v>797</v>
      </c>
      <c r="BZ258" s="1178" t="s">
        <v>721</v>
      </c>
      <c r="CA258" s="946" t="s">
        <v>42</v>
      </c>
      <c r="CB258" s="1178" t="s">
        <v>1357</v>
      </c>
      <c r="CC258" s="1178"/>
    </row>
    <row r="259" spans="1:81" s="128" customFormat="1" ht="15" customHeight="1">
      <c r="A259" s="16"/>
      <c r="B259" s="164"/>
      <c r="C259" s="164"/>
      <c r="D259" s="164"/>
      <c r="E259" s="178"/>
      <c r="F259" s="178"/>
      <c r="G259" s="545"/>
      <c r="H259" s="1182"/>
      <c r="I259" s="1182"/>
      <c r="J259" s="1182"/>
      <c r="K259" s="107"/>
      <c r="L259" s="1182"/>
      <c r="M259" s="1182"/>
      <c r="N259" s="1182"/>
      <c r="O259" s="1182"/>
      <c r="P259" s="1182"/>
      <c r="Q259" s="1182"/>
      <c r="R259" s="1182"/>
      <c r="S259" s="1182"/>
      <c r="T259" s="1182"/>
      <c r="U259" s="1182"/>
      <c r="V259" s="1182"/>
      <c r="W259" s="1182"/>
      <c r="X259" s="1182"/>
      <c r="Y259" s="1182"/>
      <c r="Z259" s="1182"/>
      <c r="AA259" s="1182"/>
      <c r="AB259" s="1182"/>
      <c r="AC259" s="1182"/>
      <c r="AD259" s="1182"/>
      <c r="AE259" s="1182"/>
      <c r="AF259" s="1182"/>
      <c r="AG259" s="107"/>
      <c r="AH259" s="1182"/>
      <c r="AI259" s="1182"/>
      <c r="AJ259" s="1182"/>
      <c r="AK259" s="1182"/>
      <c r="AL259" s="1182"/>
      <c r="AM259" s="1182"/>
      <c r="AN259" s="1182"/>
      <c r="AO259" s="1182"/>
      <c r="AP259" s="1182"/>
      <c r="AQ259" s="1182"/>
      <c r="AR259" s="1182"/>
      <c r="AS259" s="1182"/>
      <c r="AT259" s="1182"/>
      <c r="AU259" s="1182"/>
      <c r="AV259" s="1182"/>
      <c r="AW259" s="1182"/>
      <c r="AX259" s="1182"/>
      <c r="AY259" s="1182"/>
      <c r="AZ259" s="1182"/>
      <c r="BA259" s="1182"/>
      <c r="BB259" s="1182"/>
      <c r="BC259" s="1182"/>
      <c r="BD259" s="1182"/>
      <c r="BE259" s="1182"/>
      <c r="BF259" s="1182"/>
      <c r="BG259" s="1182"/>
      <c r="BH259" s="1182"/>
      <c r="BI259" s="1182"/>
      <c r="BJ259" s="1182"/>
      <c r="BK259" s="1182"/>
      <c r="BL259" s="1182"/>
      <c r="BM259" s="1182"/>
      <c r="BN259" s="1182"/>
      <c r="BO259" s="1182"/>
      <c r="BP259" s="1182"/>
      <c r="BQ259" s="1182"/>
      <c r="BR259" s="1182"/>
      <c r="BS259" s="1182"/>
      <c r="BT259" s="1182"/>
      <c r="BU259" s="101" t="s">
        <v>244</v>
      </c>
      <c r="BV259" s="1163" t="s">
        <v>1476</v>
      </c>
      <c r="BW259" s="101" t="s">
        <v>1352</v>
      </c>
      <c r="BX259" s="101" t="s">
        <v>1353</v>
      </c>
      <c r="BY259" s="1526" t="s">
        <v>1196</v>
      </c>
      <c r="BZ259" s="1526" t="s">
        <v>1197</v>
      </c>
      <c r="CA259" s="1530" t="s">
        <v>1198</v>
      </c>
      <c r="CB259" s="1526" t="s">
        <v>1050</v>
      </c>
      <c r="CC259" s="1526" t="s">
        <v>1202</v>
      </c>
    </row>
    <row r="260" spans="1:81" ht="15" customHeight="1">
      <c r="A260" s="16"/>
      <c r="B260" s="174"/>
      <c r="C260" s="185" t="s">
        <v>43</v>
      </c>
      <c r="D260" s="185"/>
      <c r="E260" s="185"/>
      <c r="F260" s="174"/>
      <c r="G260" s="546"/>
      <c r="H260" s="1183"/>
      <c r="I260" s="1183"/>
      <c r="J260" s="1183"/>
      <c r="K260" s="547"/>
      <c r="L260" s="1183"/>
      <c r="M260" s="1183"/>
      <c r="N260" s="1183"/>
      <c r="O260" s="1183"/>
      <c r="P260" s="1183"/>
      <c r="Q260" s="1183"/>
      <c r="R260" s="1183"/>
      <c r="S260" s="1183"/>
      <c r="T260" s="1183"/>
      <c r="U260" s="1183"/>
      <c r="V260" s="1183"/>
      <c r="W260" s="1183"/>
      <c r="X260" s="1183"/>
      <c r="Y260" s="1183"/>
      <c r="Z260" s="1183"/>
      <c r="AA260" s="1183"/>
      <c r="AB260" s="1183"/>
      <c r="AC260" s="1183"/>
      <c r="AD260" s="1183"/>
      <c r="AE260" s="1183"/>
      <c r="AF260" s="1183"/>
      <c r="AG260" s="547"/>
      <c r="AH260" s="1183"/>
      <c r="AI260" s="1183"/>
      <c r="AJ260" s="1183"/>
      <c r="AK260" s="1183"/>
      <c r="AL260" s="1183"/>
      <c r="AM260" s="1183"/>
      <c r="AN260" s="1183"/>
      <c r="AO260" s="1183"/>
      <c r="AP260" s="1183"/>
      <c r="AQ260" s="1183"/>
      <c r="AR260" s="1183"/>
      <c r="AS260" s="1183"/>
      <c r="AT260" s="1183"/>
      <c r="AU260" s="1183"/>
      <c r="AV260" s="1183"/>
      <c r="AW260" s="1183"/>
      <c r="AX260" s="1183"/>
      <c r="AY260" s="1183"/>
      <c r="AZ260" s="1183"/>
      <c r="BA260" s="1183"/>
      <c r="BB260" s="1183"/>
      <c r="BC260" s="1183"/>
      <c r="BD260" s="1183"/>
      <c r="BE260" s="1183"/>
      <c r="BF260" s="1183"/>
      <c r="BG260" s="1183"/>
      <c r="BH260" s="1183"/>
      <c r="BI260" s="1183"/>
      <c r="BJ260" s="1183"/>
      <c r="BK260" s="1183"/>
      <c r="BL260" s="1183"/>
      <c r="BM260" s="1183"/>
      <c r="BN260" s="1183"/>
      <c r="BO260" s="1183"/>
      <c r="BP260" s="1183"/>
      <c r="BQ260" s="1183"/>
      <c r="BR260" s="1183"/>
      <c r="BS260" s="1183"/>
      <c r="BT260" s="1183"/>
      <c r="BU260" s="1169"/>
      <c r="BV260" s="1169"/>
      <c r="BW260" s="1169"/>
      <c r="BY260" s="1526"/>
      <c r="BZ260" s="1526"/>
      <c r="CA260" s="1530"/>
      <c r="CB260" s="1526"/>
      <c r="CC260" s="1526"/>
    </row>
    <row r="261" spans="1:81" ht="15" customHeight="1">
      <c r="A261" s="16"/>
      <c r="B261" s="175"/>
      <c r="C261" s="185" t="s">
        <v>44</v>
      </c>
      <c r="D261" s="185"/>
      <c r="E261" s="185"/>
      <c r="F261" s="174"/>
      <c r="G261" s="546"/>
      <c r="H261" s="1183"/>
      <c r="I261" s="1183"/>
      <c r="J261" s="1183"/>
      <c r="K261" s="547"/>
      <c r="L261" s="1183"/>
      <c r="M261" s="1183"/>
      <c r="N261" s="1183"/>
      <c r="O261" s="1183"/>
      <c r="P261" s="1183"/>
      <c r="Q261" s="1183"/>
      <c r="R261" s="1183"/>
      <c r="S261" s="1183"/>
      <c r="T261" s="1183"/>
      <c r="U261" s="1183"/>
      <c r="V261" s="1183"/>
      <c r="W261" s="1183"/>
      <c r="X261" s="1183"/>
      <c r="Y261" s="1183"/>
      <c r="Z261" s="1183"/>
      <c r="AA261" s="1183"/>
      <c r="AB261" s="1183"/>
      <c r="AC261" s="1183"/>
      <c r="AD261" s="1183"/>
      <c r="AE261" s="1183"/>
      <c r="AF261" s="1183"/>
      <c r="AG261" s="547"/>
      <c r="AH261" s="1183"/>
      <c r="AI261" s="1183"/>
      <c r="AJ261" s="1183"/>
      <c r="AK261" s="1183"/>
      <c r="AL261" s="1183"/>
      <c r="AM261" s="1183"/>
      <c r="AN261" s="1183"/>
      <c r="AO261" s="1183"/>
      <c r="AP261" s="1183"/>
      <c r="AQ261" s="1183"/>
      <c r="AR261" s="1183"/>
      <c r="AS261" s="1183"/>
      <c r="AT261" s="1183"/>
      <c r="AU261" s="1183"/>
      <c r="AV261" s="1183"/>
      <c r="AW261" s="1183"/>
      <c r="AX261" s="1183"/>
      <c r="AY261" s="1183"/>
      <c r="AZ261" s="1183"/>
      <c r="BA261" s="1183"/>
      <c r="BB261" s="1183"/>
      <c r="BC261" s="1183"/>
      <c r="BD261" s="1183"/>
      <c r="BE261" s="1183"/>
      <c r="BF261" s="1183"/>
      <c r="BG261" s="1183"/>
      <c r="BH261" s="1183"/>
      <c r="BI261" s="1183"/>
      <c r="BJ261" s="1183"/>
      <c r="BK261" s="1183"/>
      <c r="BL261" s="1183"/>
      <c r="BM261" s="1183"/>
      <c r="BN261" s="1183"/>
      <c r="BO261" s="1183"/>
      <c r="BP261" s="1183"/>
      <c r="BQ261" s="1183"/>
      <c r="BR261" s="1183"/>
      <c r="BS261" s="1183"/>
      <c r="BT261" s="1183"/>
      <c r="BU261" s="1169"/>
      <c r="BV261" s="1169"/>
      <c r="BW261" s="1169"/>
      <c r="BY261" s="1527"/>
      <c r="BZ261" s="1527"/>
      <c r="CA261" s="1530"/>
      <c r="CB261" s="1527"/>
      <c r="CC261" s="1527"/>
    </row>
    <row r="262" spans="1:81" ht="15" customHeight="1">
      <c r="A262" s="16"/>
      <c r="B262" s="175"/>
      <c r="C262" s="185"/>
      <c r="D262" s="185" t="s">
        <v>320</v>
      </c>
      <c r="E262" s="185" t="s">
        <v>45</v>
      </c>
      <c r="F262" s="174"/>
      <c r="G262" s="1051">
        <v>1</v>
      </c>
      <c r="H262" s="1051">
        <v>0</v>
      </c>
      <c r="I262" s="1051">
        <v>1</v>
      </c>
      <c r="J262" s="1051">
        <v>1</v>
      </c>
      <c r="K262" s="1051">
        <v>0</v>
      </c>
      <c r="L262" s="1051">
        <v>1</v>
      </c>
      <c r="M262" s="1051">
        <v>0</v>
      </c>
      <c r="N262" s="1051">
        <v>0</v>
      </c>
      <c r="O262" s="1051">
        <v>0</v>
      </c>
      <c r="P262" s="1051">
        <v>1</v>
      </c>
      <c r="Q262" s="1051">
        <v>0</v>
      </c>
      <c r="R262" s="1051">
        <v>1</v>
      </c>
      <c r="S262" s="1051">
        <v>1</v>
      </c>
      <c r="T262" s="1051">
        <v>1</v>
      </c>
      <c r="U262" s="1051">
        <v>1</v>
      </c>
      <c r="V262" s="1051">
        <v>0</v>
      </c>
      <c r="W262" s="1051">
        <v>1</v>
      </c>
      <c r="X262" s="1051">
        <v>1</v>
      </c>
      <c r="Y262" s="1051">
        <v>1</v>
      </c>
      <c r="Z262" s="1051">
        <v>1</v>
      </c>
      <c r="AA262" s="1051">
        <v>1</v>
      </c>
      <c r="AB262" s="1051">
        <v>1</v>
      </c>
      <c r="AC262" s="1051">
        <v>1</v>
      </c>
      <c r="AD262" s="1051">
        <v>0</v>
      </c>
      <c r="AE262" s="1051">
        <v>0</v>
      </c>
      <c r="AF262" s="1051">
        <v>1</v>
      </c>
      <c r="AG262" s="1051">
        <v>0</v>
      </c>
      <c r="AH262" s="1051">
        <v>1</v>
      </c>
      <c r="AI262" s="1051">
        <v>1</v>
      </c>
      <c r="AJ262" s="1051">
        <v>0</v>
      </c>
      <c r="AK262" s="1051">
        <v>0</v>
      </c>
      <c r="AL262" s="1051">
        <v>0</v>
      </c>
      <c r="AM262" s="1051">
        <v>1</v>
      </c>
      <c r="AN262" s="1051">
        <v>0</v>
      </c>
      <c r="AO262" s="1051">
        <v>1</v>
      </c>
      <c r="AP262" s="1051">
        <v>0</v>
      </c>
      <c r="AQ262" s="1051">
        <v>1</v>
      </c>
      <c r="AR262" s="1051">
        <v>0</v>
      </c>
      <c r="AS262" s="1051">
        <v>1</v>
      </c>
      <c r="AT262" s="1051">
        <v>1</v>
      </c>
      <c r="AU262" s="1051">
        <v>1</v>
      </c>
      <c r="AV262" s="1051">
        <v>1</v>
      </c>
      <c r="AW262" s="1051">
        <v>1</v>
      </c>
      <c r="AX262" s="1051">
        <v>0</v>
      </c>
      <c r="AY262" s="1051">
        <v>1</v>
      </c>
      <c r="AZ262" s="1051">
        <v>0</v>
      </c>
      <c r="BA262" s="1051">
        <v>0</v>
      </c>
      <c r="BB262" s="1051">
        <v>0</v>
      </c>
      <c r="BC262" s="1051">
        <v>1</v>
      </c>
      <c r="BD262" s="1051">
        <v>1</v>
      </c>
      <c r="BE262" s="1051">
        <v>1</v>
      </c>
      <c r="BF262" s="1051">
        <v>1</v>
      </c>
      <c r="BG262" s="1051">
        <v>1</v>
      </c>
      <c r="BH262" s="1051">
        <v>1</v>
      </c>
      <c r="BI262" s="1051">
        <v>1</v>
      </c>
      <c r="BJ262" s="1051">
        <v>0</v>
      </c>
      <c r="BK262" s="1051">
        <v>1</v>
      </c>
      <c r="BL262" s="1051">
        <v>1</v>
      </c>
      <c r="BM262" s="1051">
        <v>1</v>
      </c>
      <c r="BN262" s="1051">
        <v>1</v>
      </c>
      <c r="BO262" s="1051">
        <v>0</v>
      </c>
      <c r="BP262" s="1051">
        <v>1</v>
      </c>
      <c r="BQ262" s="1051">
        <v>1</v>
      </c>
      <c r="BR262" s="1051">
        <v>1</v>
      </c>
      <c r="BS262" s="1051">
        <v>1</v>
      </c>
      <c r="BT262" s="1051">
        <v>1</v>
      </c>
      <c r="BU262" s="919"/>
      <c r="BV262" s="920"/>
      <c r="BW262" s="920"/>
      <c r="BX262" s="920"/>
      <c r="BY262" s="1051">
        <v>0</v>
      </c>
      <c r="BZ262" s="1059">
        <v>0</v>
      </c>
      <c r="CA262" s="1226">
        <v>1</v>
      </c>
      <c r="CB262" s="1473">
        <v>0.6</v>
      </c>
      <c r="CC262" s="1051">
        <v>1</v>
      </c>
    </row>
    <row r="263" spans="1:81" ht="15" customHeight="1">
      <c r="A263" s="16"/>
      <c r="B263" s="175"/>
      <c r="C263" s="185"/>
      <c r="D263" s="185" t="s">
        <v>321</v>
      </c>
      <c r="E263" s="185" t="s">
        <v>45</v>
      </c>
      <c r="F263" s="174"/>
      <c r="G263" s="1051">
        <v>0</v>
      </c>
      <c r="H263" s="1051">
        <v>1</v>
      </c>
      <c r="I263" s="1051">
        <v>1</v>
      </c>
      <c r="J263" s="1051">
        <v>1</v>
      </c>
      <c r="K263" s="1051">
        <v>0</v>
      </c>
      <c r="L263" s="1051">
        <v>1</v>
      </c>
      <c r="M263" s="1051">
        <v>1</v>
      </c>
      <c r="N263" s="1051">
        <v>1</v>
      </c>
      <c r="O263" s="1051">
        <v>0</v>
      </c>
      <c r="P263" s="1051">
        <v>1</v>
      </c>
      <c r="Q263" s="1051">
        <v>1</v>
      </c>
      <c r="R263" s="1051">
        <v>0</v>
      </c>
      <c r="S263" s="1051">
        <v>0</v>
      </c>
      <c r="T263" s="1051">
        <v>1</v>
      </c>
      <c r="U263" s="1051">
        <v>0</v>
      </c>
      <c r="V263" s="1051">
        <v>1</v>
      </c>
      <c r="W263" s="1051">
        <v>0</v>
      </c>
      <c r="X263" s="1051">
        <v>1</v>
      </c>
      <c r="Y263" s="1051">
        <v>0</v>
      </c>
      <c r="Z263" s="1051">
        <v>0</v>
      </c>
      <c r="AA263" s="1051">
        <v>1</v>
      </c>
      <c r="AB263" s="1051">
        <v>1</v>
      </c>
      <c r="AC263" s="1051">
        <v>0</v>
      </c>
      <c r="AD263" s="1051">
        <v>1</v>
      </c>
      <c r="AE263" s="1051">
        <v>0</v>
      </c>
      <c r="AF263" s="1051">
        <v>0</v>
      </c>
      <c r="AG263" s="1051">
        <v>0</v>
      </c>
      <c r="AH263" s="1051">
        <v>0</v>
      </c>
      <c r="AI263" s="1051">
        <v>0</v>
      </c>
      <c r="AJ263" s="1051">
        <v>0</v>
      </c>
      <c r="AK263" s="1051">
        <v>1</v>
      </c>
      <c r="AL263" s="1051">
        <v>0</v>
      </c>
      <c r="AM263" s="1051">
        <v>0</v>
      </c>
      <c r="AN263" s="1051">
        <v>1</v>
      </c>
      <c r="AO263" s="1051">
        <v>0</v>
      </c>
      <c r="AP263" s="1051">
        <v>1</v>
      </c>
      <c r="AQ263" s="1051">
        <v>1</v>
      </c>
      <c r="AR263" s="1051">
        <v>1</v>
      </c>
      <c r="AS263" s="1051">
        <v>0</v>
      </c>
      <c r="AT263" s="1051">
        <v>1</v>
      </c>
      <c r="AU263" s="1051">
        <v>0</v>
      </c>
      <c r="AV263" s="1051">
        <v>1</v>
      </c>
      <c r="AW263" s="1051">
        <v>1</v>
      </c>
      <c r="AX263" s="1051">
        <v>0</v>
      </c>
      <c r="AY263" s="1051">
        <v>0</v>
      </c>
      <c r="AZ263" s="1051">
        <v>1</v>
      </c>
      <c r="BA263" s="1051">
        <v>0</v>
      </c>
      <c r="BB263" s="1051">
        <v>0</v>
      </c>
      <c r="BC263" s="1051">
        <v>0</v>
      </c>
      <c r="BD263" s="1051">
        <v>0</v>
      </c>
      <c r="BE263" s="1051">
        <v>0</v>
      </c>
      <c r="BF263" s="1051">
        <v>0</v>
      </c>
      <c r="BG263" s="1051">
        <v>0</v>
      </c>
      <c r="BH263" s="1051">
        <v>1</v>
      </c>
      <c r="BI263" s="1051">
        <v>1</v>
      </c>
      <c r="BJ263" s="1051">
        <v>0</v>
      </c>
      <c r="BK263" s="1051">
        <v>1</v>
      </c>
      <c r="BL263" s="1051">
        <v>1</v>
      </c>
      <c r="BM263" s="1051">
        <v>1</v>
      </c>
      <c r="BN263" s="1051">
        <v>0</v>
      </c>
      <c r="BO263" s="1051">
        <v>0</v>
      </c>
      <c r="BP263" s="1051">
        <v>1</v>
      </c>
      <c r="BQ263" s="1051">
        <v>0</v>
      </c>
      <c r="BR263" s="1051">
        <v>1</v>
      </c>
      <c r="BS263" s="1051">
        <v>0</v>
      </c>
      <c r="BT263" s="1051">
        <v>0</v>
      </c>
      <c r="BU263" s="919"/>
      <c r="BV263" s="920"/>
      <c r="BW263" s="920"/>
      <c r="BX263" s="920"/>
      <c r="BY263" s="1051">
        <v>0.83242200064329364</v>
      </c>
      <c r="BZ263" s="1059">
        <v>1</v>
      </c>
      <c r="CA263" s="1226">
        <v>0</v>
      </c>
      <c r="CB263" s="1473">
        <v>1</v>
      </c>
      <c r="CC263" s="1051">
        <v>0.4</v>
      </c>
    </row>
    <row r="264" spans="1:81" ht="15" customHeight="1">
      <c r="A264" s="16"/>
      <c r="B264" s="175"/>
      <c r="C264" s="185"/>
      <c r="D264" s="185" t="s">
        <v>322</v>
      </c>
      <c r="E264" s="185" t="s">
        <v>45</v>
      </c>
      <c r="F264" s="174"/>
      <c r="G264" s="1051">
        <v>1</v>
      </c>
      <c r="H264" s="1051">
        <v>1</v>
      </c>
      <c r="I264" s="1051">
        <v>0</v>
      </c>
      <c r="J264" s="1051">
        <v>0</v>
      </c>
      <c r="K264" s="1051">
        <v>0</v>
      </c>
      <c r="L264" s="1051">
        <v>0</v>
      </c>
      <c r="M264" s="1051">
        <v>0</v>
      </c>
      <c r="N264" s="1051">
        <v>1</v>
      </c>
      <c r="O264" s="1051">
        <v>1</v>
      </c>
      <c r="P264" s="1051">
        <v>1</v>
      </c>
      <c r="Q264" s="1051">
        <v>0</v>
      </c>
      <c r="R264" s="1051">
        <v>0</v>
      </c>
      <c r="S264" s="1051">
        <v>0</v>
      </c>
      <c r="T264" s="1051">
        <v>1</v>
      </c>
      <c r="U264" s="1051">
        <v>0</v>
      </c>
      <c r="V264" s="1051">
        <v>0</v>
      </c>
      <c r="W264" s="1051">
        <v>0</v>
      </c>
      <c r="X264" s="1051">
        <v>0</v>
      </c>
      <c r="Y264" s="1051">
        <v>0</v>
      </c>
      <c r="Z264" s="1051">
        <v>1</v>
      </c>
      <c r="AA264" s="1051">
        <v>0</v>
      </c>
      <c r="AB264" s="1051">
        <v>0</v>
      </c>
      <c r="AC264" s="1051">
        <v>0</v>
      </c>
      <c r="AD264" s="1051">
        <v>0</v>
      </c>
      <c r="AE264" s="1051">
        <v>1</v>
      </c>
      <c r="AF264" s="1051">
        <v>0</v>
      </c>
      <c r="AG264" s="1051">
        <v>0</v>
      </c>
      <c r="AH264" s="1051">
        <v>0</v>
      </c>
      <c r="AI264" s="1051">
        <v>0</v>
      </c>
      <c r="AJ264" s="1051">
        <v>1</v>
      </c>
      <c r="AK264" s="1051">
        <v>0</v>
      </c>
      <c r="AL264" s="1051">
        <v>0</v>
      </c>
      <c r="AM264" s="1051">
        <v>0</v>
      </c>
      <c r="AN264" s="1051">
        <v>0</v>
      </c>
      <c r="AO264" s="1051">
        <v>0</v>
      </c>
      <c r="AP264" s="1051">
        <v>1</v>
      </c>
      <c r="AQ264" s="1051">
        <v>1</v>
      </c>
      <c r="AR264" s="1051">
        <v>1</v>
      </c>
      <c r="AS264" s="1051">
        <v>1</v>
      </c>
      <c r="AT264" s="1051">
        <v>1</v>
      </c>
      <c r="AU264" s="1051">
        <v>0</v>
      </c>
      <c r="AV264" s="1051">
        <v>0</v>
      </c>
      <c r="AW264" s="1051">
        <v>0</v>
      </c>
      <c r="AX264" s="1051">
        <v>0</v>
      </c>
      <c r="AY264" s="1051">
        <v>0</v>
      </c>
      <c r="AZ264" s="1051">
        <v>0</v>
      </c>
      <c r="BA264" s="1051">
        <v>1</v>
      </c>
      <c r="BB264" s="1051">
        <v>1</v>
      </c>
      <c r="BC264" s="1051">
        <v>0</v>
      </c>
      <c r="BD264" s="1051">
        <v>0</v>
      </c>
      <c r="BE264" s="1051">
        <v>0</v>
      </c>
      <c r="BF264" s="1051">
        <v>0</v>
      </c>
      <c r="BG264" s="1051">
        <v>0</v>
      </c>
      <c r="BH264" s="1051">
        <v>0</v>
      </c>
      <c r="BI264" s="1051">
        <v>0</v>
      </c>
      <c r="BJ264" s="1051">
        <v>0</v>
      </c>
      <c r="BK264" s="1051">
        <v>0</v>
      </c>
      <c r="BL264" s="1051">
        <v>1</v>
      </c>
      <c r="BM264" s="1051">
        <v>0</v>
      </c>
      <c r="BN264" s="1051">
        <v>0</v>
      </c>
      <c r="BO264" s="1051">
        <v>0</v>
      </c>
      <c r="BP264" s="1051">
        <v>0</v>
      </c>
      <c r="BQ264" s="1051">
        <v>0</v>
      </c>
      <c r="BR264" s="1051">
        <v>1</v>
      </c>
      <c r="BS264" s="1051">
        <v>0</v>
      </c>
      <c r="BT264" s="1051">
        <v>0</v>
      </c>
      <c r="BU264" s="919"/>
      <c r="BV264" s="920"/>
      <c r="BW264" s="920"/>
      <c r="BX264" s="920"/>
      <c r="BY264" s="1051">
        <v>0.16757799935670636</v>
      </c>
      <c r="BZ264" s="1059">
        <v>0</v>
      </c>
      <c r="CA264" s="1226">
        <v>1</v>
      </c>
      <c r="CB264" s="1473">
        <v>0</v>
      </c>
      <c r="CC264" s="1051">
        <v>0</v>
      </c>
    </row>
    <row r="265" spans="1:81" ht="15" customHeight="1">
      <c r="A265" s="16"/>
      <c r="B265" s="175"/>
      <c r="C265" s="185"/>
      <c r="D265" s="185" t="s">
        <v>323</v>
      </c>
      <c r="E265" s="185" t="s">
        <v>45</v>
      </c>
      <c r="F265" s="174"/>
      <c r="G265" s="1051">
        <v>0</v>
      </c>
      <c r="H265" s="1051">
        <v>0</v>
      </c>
      <c r="I265" s="1051">
        <v>0</v>
      </c>
      <c r="J265" s="1051">
        <v>0</v>
      </c>
      <c r="K265" s="1051">
        <v>0</v>
      </c>
      <c r="L265" s="1051">
        <v>0</v>
      </c>
      <c r="M265" s="1051">
        <v>0</v>
      </c>
      <c r="N265" s="1051">
        <v>0</v>
      </c>
      <c r="O265" s="1051">
        <v>0</v>
      </c>
      <c r="P265" s="1051">
        <v>0</v>
      </c>
      <c r="Q265" s="1051">
        <v>0</v>
      </c>
      <c r="R265" s="1051">
        <v>1</v>
      </c>
      <c r="S265" s="1051">
        <v>0</v>
      </c>
      <c r="T265" s="1051">
        <v>0</v>
      </c>
      <c r="U265" s="1051">
        <v>1</v>
      </c>
      <c r="V265" s="1051">
        <v>1</v>
      </c>
      <c r="W265" s="1051">
        <v>0</v>
      </c>
      <c r="X265" s="1051">
        <v>0</v>
      </c>
      <c r="Y265" s="1051">
        <v>0</v>
      </c>
      <c r="Z265" s="1051">
        <v>0</v>
      </c>
      <c r="AA265" s="1051">
        <v>0</v>
      </c>
      <c r="AB265" s="1051">
        <v>0</v>
      </c>
      <c r="AC265" s="1051">
        <v>0</v>
      </c>
      <c r="AD265" s="1051">
        <v>0</v>
      </c>
      <c r="AE265" s="1051">
        <v>0</v>
      </c>
      <c r="AF265" s="1051">
        <v>0</v>
      </c>
      <c r="AG265" s="1051">
        <v>1</v>
      </c>
      <c r="AH265" s="1051">
        <v>0</v>
      </c>
      <c r="AI265" s="1051">
        <v>0</v>
      </c>
      <c r="AJ265" s="1051">
        <v>1</v>
      </c>
      <c r="AK265" s="1051">
        <v>0</v>
      </c>
      <c r="AL265" s="1051">
        <v>0</v>
      </c>
      <c r="AM265" s="1051">
        <v>0</v>
      </c>
      <c r="AN265" s="1051">
        <v>0</v>
      </c>
      <c r="AO265" s="1051">
        <v>0</v>
      </c>
      <c r="AP265" s="1051">
        <v>0</v>
      </c>
      <c r="AQ265" s="1051">
        <v>0</v>
      </c>
      <c r="AR265" s="1051">
        <v>0</v>
      </c>
      <c r="AS265" s="1051">
        <v>0</v>
      </c>
      <c r="AT265" s="1051">
        <v>0</v>
      </c>
      <c r="AU265" s="1051">
        <v>1</v>
      </c>
      <c r="AV265" s="1051">
        <v>1</v>
      </c>
      <c r="AW265" s="1051">
        <v>0</v>
      </c>
      <c r="AX265" s="1051">
        <v>0</v>
      </c>
      <c r="AY265" s="1051">
        <v>0</v>
      </c>
      <c r="AZ265" s="1051">
        <v>0</v>
      </c>
      <c r="BA265" s="1051">
        <v>0</v>
      </c>
      <c r="BB265" s="1051">
        <v>1</v>
      </c>
      <c r="BC265" s="1051">
        <v>0</v>
      </c>
      <c r="BD265" s="1051">
        <v>0</v>
      </c>
      <c r="BE265" s="1051">
        <v>0</v>
      </c>
      <c r="BF265" s="1051">
        <v>0</v>
      </c>
      <c r="BG265" s="1051">
        <v>0</v>
      </c>
      <c r="BH265" s="1051">
        <v>1</v>
      </c>
      <c r="BI265" s="1051">
        <v>0</v>
      </c>
      <c r="BJ265" s="1051">
        <v>1</v>
      </c>
      <c r="BK265" s="1051">
        <v>0</v>
      </c>
      <c r="BL265" s="1051">
        <v>0</v>
      </c>
      <c r="BM265" s="1051">
        <v>0</v>
      </c>
      <c r="BN265" s="1051">
        <v>0</v>
      </c>
      <c r="BO265" s="1051">
        <v>1</v>
      </c>
      <c r="BP265" s="1051">
        <v>0</v>
      </c>
      <c r="BQ265" s="1051">
        <v>1</v>
      </c>
      <c r="BR265" s="1051">
        <v>1</v>
      </c>
      <c r="BS265" s="1051">
        <v>0</v>
      </c>
      <c r="BT265" s="1051">
        <v>0</v>
      </c>
      <c r="BU265" s="919"/>
      <c r="BV265" s="920"/>
      <c r="BW265" s="920"/>
      <c r="BX265" s="920"/>
      <c r="BY265" s="1051">
        <v>0</v>
      </c>
      <c r="BZ265" s="1059">
        <v>0</v>
      </c>
      <c r="CA265" s="1226">
        <v>0</v>
      </c>
      <c r="CB265" s="1473">
        <v>0</v>
      </c>
      <c r="CC265" s="1051">
        <v>0</v>
      </c>
    </row>
    <row r="266" spans="1:81" ht="15" customHeight="1">
      <c r="A266" s="16"/>
      <c r="B266" s="175"/>
      <c r="C266" s="185"/>
      <c r="D266" s="185" t="s">
        <v>324</v>
      </c>
      <c r="E266" s="185" t="s">
        <v>45</v>
      </c>
      <c r="F266" s="174"/>
      <c r="G266" s="1051">
        <v>0</v>
      </c>
      <c r="H266" s="1051">
        <v>1</v>
      </c>
      <c r="I266" s="1051">
        <v>0</v>
      </c>
      <c r="J266" s="1051">
        <v>0</v>
      </c>
      <c r="K266" s="1051">
        <v>1</v>
      </c>
      <c r="L266" s="1051">
        <v>0</v>
      </c>
      <c r="M266" s="1051">
        <v>1</v>
      </c>
      <c r="N266" s="1051">
        <v>1</v>
      </c>
      <c r="O266" s="1051">
        <v>0</v>
      </c>
      <c r="P266" s="1051">
        <v>0</v>
      </c>
      <c r="Q266" s="1051">
        <v>1</v>
      </c>
      <c r="R266" s="1051">
        <v>0</v>
      </c>
      <c r="S266" s="1051">
        <v>0</v>
      </c>
      <c r="T266" s="1051">
        <v>0</v>
      </c>
      <c r="U266" s="1051">
        <v>0</v>
      </c>
      <c r="V266" s="1051">
        <v>1</v>
      </c>
      <c r="W266" s="1051">
        <v>0</v>
      </c>
      <c r="X266" s="1051">
        <v>0</v>
      </c>
      <c r="Y266" s="1051">
        <v>0</v>
      </c>
      <c r="Z266" s="1051">
        <v>0</v>
      </c>
      <c r="AA266" s="1051">
        <v>0</v>
      </c>
      <c r="AB266" s="1051">
        <v>0</v>
      </c>
      <c r="AC266" s="1051">
        <v>0</v>
      </c>
      <c r="AD266" s="1051">
        <v>0</v>
      </c>
      <c r="AE266" s="1051">
        <v>0</v>
      </c>
      <c r="AF266" s="1051">
        <v>0</v>
      </c>
      <c r="AG266" s="1051">
        <v>0</v>
      </c>
      <c r="AH266" s="1051">
        <v>0</v>
      </c>
      <c r="AI266" s="1051">
        <v>0</v>
      </c>
      <c r="AJ266" s="1051">
        <v>0</v>
      </c>
      <c r="AK266" s="1051">
        <v>1</v>
      </c>
      <c r="AL266" s="1051">
        <v>0</v>
      </c>
      <c r="AM266" s="1051">
        <v>0</v>
      </c>
      <c r="AN266" s="1051">
        <v>1</v>
      </c>
      <c r="AO266" s="1051">
        <v>0</v>
      </c>
      <c r="AP266" s="1051">
        <v>0</v>
      </c>
      <c r="AQ266" s="1051">
        <v>0</v>
      </c>
      <c r="AR266" s="1051">
        <v>0</v>
      </c>
      <c r="AS266" s="1051">
        <v>0</v>
      </c>
      <c r="AT266" s="1051">
        <v>0</v>
      </c>
      <c r="AU266" s="1051">
        <v>0</v>
      </c>
      <c r="AV266" s="1051">
        <v>0</v>
      </c>
      <c r="AW266" s="1051">
        <v>0</v>
      </c>
      <c r="AX266" s="1051">
        <v>1</v>
      </c>
      <c r="AY266" s="1051">
        <v>0</v>
      </c>
      <c r="AZ266" s="1051">
        <v>1</v>
      </c>
      <c r="BA266" s="1051">
        <v>0</v>
      </c>
      <c r="BB266" s="1051">
        <v>1</v>
      </c>
      <c r="BC266" s="1051">
        <v>0</v>
      </c>
      <c r="BD266" s="1051">
        <v>0</v>
      </c>
      <c r="BE266" s="1051">
        <v>0</v>
      </c>
      <c r="BF266" s="1051">
        <v>0</v>
      </c>
      <c r="BG266" s="1051">
        <v>0</v>
      </c>
      <c r="BH266" s="1051">
        <v>0</v>
      </c>
      <c r="BI266" s="1051">
        <v>0</v>
      </c>
      <c r="BJ266" s="1051">
        <v>0</v>
      </c>
      <c r="BK266" s="1051">
        <v>0</v>
      </c>
      <c r="BL266" s="1051">
        <v>0</v>
      </c>
      <c r="BM266" s="1051">
        <v>0</v>
      </c>
      <c r="BN266" s="1051">
        <v>0</v>
      </c>
      <c r="BO266" s="1051">
        <v>0</v>
      </c>
      <c r="BP266" s="1051">
        <v>0</v>
      </c>
      <c r="BQ266" s="1051">
        <v>0</v>
      </c>
      <c r="BR266" s="1051">
        <v>0</v>
      </c>
      <c r="BS266" s="1051">
        <v>0</v>
      </c>
      <c r="BT266" s="1051">
        <v>0</v>
      </c>
      <c r="BU266" s="921"/>
      <c r="BV266" s="922"/>
      <c r="BW266" s="922"/>
      <c r="BX266" s="922"/>
      <c r="BY266" s="1051">
        <v>0</v>
      </c>
      <c r="BZ266" s="1059">
        <v>1</v>
      </c>
      <c r="CA266" s="1226">
        <v>0</v>
      </c>
      <c r="CB266" s="1473">
        <v>0.4</v>
      </c>
      <c r="CC266" s="1051">
        <v>0</v>
      </c>
    </row>
    <row r="267" spans="1:81" ht="15" customHeight="1">
      <c r="A267" s="16"/>
      <c r="B267" s="175"/>
      <c r="C267" s="185"/>
      <c r="D267" s="185" t="s">
        <v>325</v>
      </c>
      <c r="E267" s="185" t="s">
        <v>45</v>
      </c>
      <c r="F267" s="174"/>
      <c r="G267" s="1051">
        <v>0</v>
      </c>
      <c r="H267" s="1051">
        <v>0</v>
      </c>
      <c r="I267" s="1051">
        <v>0</v>
      </c>
      <c r="J267" s="1051">
        <v>0</v>
      </c>
      <c r="K267" s="1051">
        <v>0</v>
      </c>
      <c r="L267" s="1051">
        <v>0</v>
      </c>
      <c r="M267" s="1051">
        <v>0</v>
      </c>
      <c r="N267" s="1051">
        <v>0</v>
      </c>
      <c r="O267" s="1051">
        <v>0</v>
      </c>
      <c r="P267" s="1051">
        <v>0</v>
      </c>
      <c r="Q267" s="1051">
        <v>0</v>
      </c>
      <c r="R267" s="1051">
        <v>0</v>
      </c>
      <c r="S267" s="1051">
        <v>0</v>
      </c>
      <c r="T267" s="1051">
        <v>0</v>
      </c>
      <c r="U267" s="1051">
        <v>0</v>
      </c>
      <c r="V267" s="1051">
        <v>0</v>
      </c>
      <c r="W267" s="1051">
        <v>0</v>
      </c>
      <c r="X267" s="1051">
        <v>0</v>
      </c>
      <c r="Y267" s="1051">
        <v>0</v>
      </c>
      <c r="Z267" s="1051">
        <v>0</v>
      </c>
      <c r="AA267" s="1051">
        <v>0</v>
      </c>
      <c r="AB267" s="1051">
        <v>0</v>
      </c>
      <c r="AC267" s="1051">
        <v>0</v>
      </c>
      <c r="AD267" s="1051">
        <v>0</v>
      </c>
      <c r="AE267" s="1051">
        <v>0</v>
      </c>
      <c r="AF267" s="1051">
        <v>0</v>
      </c>
      <c r="AG267" s="1051">
        <v>0</v>
      </c>
      <c r="AH267" s="1051">
        <v>0</v>
      </c>
      <c r="AI267" s="1051">
        <v>0</v>
      </c>
      <c r="AJ267" s="1051">
        <v>0</v>
      </c>
      <c r="AK267" s="1051">
        <v>0</v>
      </c>
      <c r="AL267" s="1051">
        <v>0</v>
      </c>
      <c r="AM267" s="1051">
        <v>0</v>
      </c>
      <c r="AN267" s="1051">
        <v>0</v>
      </c>
      <c r="AO267" s="1051">
        <v>0</v>
      </c>
      <c r="AP267" s="1051">
        <v>0</v>
      </c>
      <c r="AQ267" s="1051">
        <v>0</v>
      </c>
      <c r="AR267" s="1051">
        <v>0</v>
      </c>
      <c r="AS267" s="1051">
        <v>0</v>
      </c>
      <c r="AT267" s="1051">
        <v>0</v>
      </c>
      <c r="AU267" s="1051">
        <v>0</v>
      </c>
      <c r="AV267" s="1051">
        <v>0</v>
      </c>
      <c r="AW267" s="1051">
        <v>0</v>
      </c>
      <c r="AX267" s="1051">
        <v>0</v>
      </c>
      <c r="AY267" s="1051">
        <v>0</v>
      </c>
      <c r="AZ267" s="1051">
        <v>0</v>
      </c>
      <c r="BA267" s="1051">
        <v>0</v>
      </c>
      <c r="BB267" s="1051">
        <v>0</v>
      </c>
      <c r="BC267" s="1051">
        <v>0</v>
      </c>
      <c r="BD267" s="1051">
        <v>0</v>
      </c>
      <c r="BE267" s="1051">
        <v>0</v>
      </c>
      <c r="BF267" s="1051">
        <v>0</v>
      </c>
      <c r="BG267" s="1051">
        <v>0</v>
      </c>
      <c r="BH267" s="1051">
        <v>0</v>
      </c>
      <c r="BI267" s="1051">
        <v>0</v>
      </c>
      <c r="BJ267" s="1051">
        <v>0</v>
      </c>
      <c r="BK267" s="1051">
        <v>0</v>
      </c>
      <c r="BL267" s="1051">
        <v>0</v>
      </c>
      <c r="BM267" s="1051">
        <v>0</v>
      </c>
      <c r="BN267" s="1051">
        <v>0</v>
      </c>
      <c r="BO267" s="1051">
        <v>0</v>
      </c>
      <c r="BP267" s="1051">
        <v>0</v>
      </c>
      <c r="BQ267" s="1051">
        <v>0</v>
      </c>
      <c r="BR267" s="1051">
        <v>0</v>
      </c>
      <c r="BS267" s="1051">
        <v>0</v>
      </c>
      <c r="BT267" s="1051">
        <v>0</v>
      </c>
      <c r="BU267" s="921"/>
      <c r="BV267" s="922"/>
      <c r="BW267" s="922"/>
      <c r="BX267" s="922"/>
      <c r="BY267" s="1051">
        <v>0</v>
      </c>
      <c r="BZ267" s="1059">
        <v>1</v>
      </c>
      <c r="CA267" s="1226">
        <v>0</v>
      </c>
      <c r="CB267" s="1473">
        <v>0</v>
      </c>
      <c r="CC267" s="1051">
        <v>0</v>
      </c>
    </row>
    <row r="268" spans="1:81" ht="15" customHeight="1">
      <c r="A268" s="16"/>
      <c r="B268" s="175"/>
      <c r="C268" s="185"/>
      <c r="D268" s="185" t="s">
        <v>326</v>
      </c>
      <c r="E268" s="185" t="s">
        <v>45</v>
      </c>
      <c r="F268" s="174"/>
      <c r="G268" s="1051">
        <v>0</v>
      </c>
      <c r="H268" s="1051">
        <v>0</v>
      </c>
      <c r="I268" s="1051">
        <v>0</v>
      </c>
      <c r="J268" s="1051">
        <v>0</v>
      </c>
      <c r="K268" s="1051">
        <v>0</v>
      </c>
      <c r="L268" s="1051">
        <v>0</v>
      </c>
      <c r="M268" s="1051">
        <v>0</v>
      </c>
      <c r="N268" s="1051">
        <v>0</v>
      </c>
      <c r="O268" s="1051">
        <v>0</v>
      </c>
      <c r="P268" s="1051">
        <v>0</v>
      </c>
      <c r="Q268" s="1051">
        <v>0</v>
      </c>
      <c r="R268" s="1051">
        <v>0</v>
      </c>
      <c r="S268" s="1051">
        <v>0</v>
      </c>
      <c r="T268" s="1051">
        <v>0</v>
      </c>
      <c r="U268" s="1051">
        <v>0</v>
      </c>
      <c r="V268" s="1051">
        <v>0</v>
      </c>
      <c r="W268" s="1051">
        <v>1</v>
      </c>
      <c r="X268" s="1051">
        <v>0</v>
      </c>
      <c r="Y268" s="1051">
        <v>0</v>
      </c>
      <c r="Z268" s="1051">
        <v>0</v>
      </c>
      <c r="AA268" s="1051">
        <v>0</v>
      </c>
      <c r="AB268" s="1051">
        <v>0</v>
      </c>
      <c r="AC268" s="1051">
        <v>0</v>
      </c>
      <c r="AD268" s="1051">
        <v>0</v>
      </c>
      <c r="AE268" s="1051">
        <v>0</v>
      </c>
      <c r="AF268" s="1051">
        <v>0</v>
      </c>
      <c r="AG268" s="1051">
        <v>0</v>
      </c>
      <c r="AH268" s="1051">
        <v>0</v>
      </c>
      <c r="AI268" s="1051">
        <v>0</v>
      </c>
      <c r="AJ268" s="1051">
        <v>0</v>
      </c>
      <c r="AK268" s="1051">
        <v>0</v>
      </c>
      <c r="AL268" s="1051">
        <v>0</v>
      </c>
      <c r="AM268" s="1051">
        <v>0</v>
      </c>
      <c r="AN268" s="1051">
        <v>0</v>
      </c>
      <c r="AO268" s="1051">
        <v>0</v>
      </c>
      <c r="AP268" s="1051">
        <v>0</v>
      </c>
      <c r="AQ268" s="1051">
        <v>0</v>
      </c>
      <c r="AR268" s="1051">
        <v>0</v>
      </c>
      <c r="AS268" s="1051">
        <v>0</v>
      </c>
      <c r="AT268" s="1051">
        <v>0</v>
      </c>
      <c r="AU268" s="1051">
        <v>0</v>
      </c>
      <c r="AV268" s="1051">
        <v>0</v>
      </c>
      <c r="AW268" s="1051">
        <v>0</v>
      </c>
      <c r="AX268" s="1051">
        <v>0</v>
      </c>
      <c r="AY268" s="1051">
        <v>0</v>
      </c>
      <c r="AZ268" s="1051">
        <v>0</v>
      </c>
      <c r="BA268" s="1051">
        <v>0</v>
      </c>
      <c r="BB268" s="1051">
        <v>0</v>
      </c>
      <c r="BC268" s="1051">
        <v>0</v>
      </c>
      <c r="BD268" s="1051">
        <v>0</v>
      </c>
      <c r="BE268" s="1051">
        <v>0</v>
      </c>
      <c r="BF268" s="1051">
        <v>0</v>
      </c>
      <c r="BG268" s="1051">
        <v>0</v>
      </c>
      <c r="BH268" s="1051">
        <v>0</v>
      </c>
      <c r="BI268" s="1051">
        <v>0</v>
      </c>
      <c r="BJ268" s="1051">
        <v>0</v>
      </c>
      <c r="BK268" s="1051">
        <v>1</v>
      </c>
      <c r="BL268" s="1051">
        <v>0</v>
      </c>
      <c r="BM268" s="1051">
        <v>1</v>
      </c>
      <c r="BN268" s="1051">
        <v>0</v>
      </c>
      <c r="BO268" s="1051">
        <v>0</v>
      </c>
      <c r="BP268" s="1051">
        <v>0</v>
      </c>
      <c r="BQ268" s="1051">
        <v>0</v>
      </c>
      <c r="BR268" s="1051">
        <v>0</v>
      </c>
      <c r="BS268" s="1051">
        <v>0</v>
      </c>
      <c r="BT268" s="1051">
        <v>1</v>
      </c>
      <c r="BU268" s="921"/>
      <c r="BV268" s="922"/>
      <c r="BW268" s="922"/>
      <c r="BX268" s="922"/>
      <c r="BY268" s="1051">
        <v>0</v>
      </c>
      <c r="BZ268" s="1059">
        <v>0</v>
      </c>
      <c r="CA268" s="1226">
        <v>0</v>
      </c>
      <c r="CB268" s="1473">
        <v>0</v>
      </c>
      <c r="CC268" s="1051">
        <v>0.6</v>
      </c>
    </row>
    <row r="269" spans="1:81" ht="15" customHeight="1">
      <c r="A269" s="16"/>
      <c r="B269" s="175"/>
      <c r="C269" s="185"/>
      <c r="D269" s="185"/>
      <c r="E269" s="185"/>
      <c r="F269" s="174"/>
      <c r="G269" s="688"/>
      <c r="H269" s="688"/>
      <c r="I269" s="688"/>
      <c r="J269" s="688"/>
      <c r="K269" s="688"/>
      <c r="L269" s="688"/>
      <c r="M269" s="688"/>
      <c r="N269" s="688"/>
      <c r="O269" s="688"/>
      <c r="P269" s="688"/>
      <c r="Q269" s="688"/>
      <c r="R269" s="688"/>
      <c r="S269" s="688"/>
      <c r="T269" s="689"/>
      <c r="U269" s="689"/>
      <c r="V269" s="689"/>
      <c r="W269" s="689"/>
      <c r="X269" s="689"/>
      <c r="Y269" s="689"/>
      <c r="Z269" s="689"/>
      <c r="AA269" s="689"/>
      <c r="AB269" s="689"/>
      <c r="AC269" s="689"/>
      <c r="AD269" s="689"/>
      <c r="AE269" s="689"/>
      <c r="AF269" s="689"/>
      <c r="AG269" s="689"/>
      <c r="AH269" s="689"/>
      <c r="AI269" s="689"/>
      <c r="AJ269" s="689"/>
      <c r="AK269" s="689"/>
      <c r="AL269" s="689"/>
      <c r="AM269" s="689"/>
      <c r="AN269" s="689"/>
      <c r="AO269" s="689"/>
      <c r="AP269" s="689"/>
      <c r="AQ269" s="689"/>
      <c r="AR269" s="689"/>
      <c r="AS269" s="689"/>
      <c r="AT269" s="689"/>
      <c r="AU269" s="689"/>
      <c r="AV269" s="689"/>
      <c r="AW269" s="689"/>
      <c r="AX269" s="689"/>
      <c r="AY269" s="689"/>
      <c r="AZ269" s="689"/>
      <c r="BA269" s="689"/>
      <c r="BB269" s="689"/>
      <c r="BC269" s="689"/>
      <c r="BD269" s="689"/>
      <c r="BE269" s="688"/>
      <c r="BF269" s="688"/>
      <c r="BG269" s="688"/>
      <c r="BH269" s="688"/>
      <c r="BI269" s="688"/>
      <c r="BJ269" s="688"/>
      <c r="BK269" s="688"/>
      <c r="BL269" s="688"/>
      <c r="BM269" s="688"/>
      <c r="BN269" s="688"/>
      <c r="BO269" s="688"/>
      <c r="BP269" s="688"/>
      <c r="BQ269" s="688"/>
      <c r="BR269" s="688"/>
      <c r="BS269" s="688"/>
      <c r="BT269" s="688"/>
      <c r="BU269" s="93"/>
      <c r="BV269" s="93"/>
      <c r="BW269" s="93"/>
      <c r="BX269" s="93"/>
      <c r="BY269" s="688"/>
      <c r="BZ269" s="688"/>
      <c r="CA269" s="548"/>
      <c r="CB269" s="718"/>
      <c r="CC269" s="688"/>
    </row>
    <row r="270" spans="1:81" ht="15" customHeight="1">
      <c r="A270" s="16"/>
      <c r="B270" s="175"/>
      <c r="C270" s="185" t="s">
        <v>46</v>
      </c>
      <c r="D270" s="185"/>
      <c r="E270" s="185"/>
      <c r="F270" s="174"/>
      <c r="G270" s="690"/>
      <c r="H270" s="690"/>
      <c r="I270" s="690"/>
      <c r="J270" s="690"/>
      <c r="K270" s="690"/>
      <c r="L270" s="690"/>
      <c r="M270" s="690"/>
      <c r="N270" s="690"/>
      <c r="O270" s="690"/>
      <c r="P270" s="690"/>
      <c r="Q270" s="690"/>
      <c r="R270" s="690"/>
      <c r="S270" s="690"/>
      <c r="T270" s="691"/>
      <c r="U270" s="691"/>
      <c r="V270" s="691"/>
      <c r="W270" s="691"/>
      <c r="X270" s="691"/>
      <c r="Y270" s="691"/>
      <c r="Z270" s="691"/>
      <c r="AA270" s="691"/>
      <c r="AB270" s="691"/>
      <c r="AC270" s="691"/>
      <c r="AD270" s="691"/>
      <c r="AE270" s="691"/>
      <c r="AF270" s="691"/>
      <c r="AG270" s="691"/>
      <c r="AH270" s="691"/>
      <c r="AI270" s="691"/>
      <c r="AJ270" s="691"/>
      <c r="AK270" s="691"/>
      <c r="AL270" s="691"/>
      <c r="AM270" s="691"/>
      <c r="AN270" s="691"/>
      <c r="AO270" s="691"/>
      <c r="AP270" s="691"/>
      <c r="AQ270" s="691"/>
      <c r="AR270" s="691"/>
      <c r="AS270" s="691"/>
      <c r="AT270" s="691"/>
      <c r="AU270" s="691"/>
      <c r="AV270" s="691"/>
      <c r="AW270" s="691"/>
      <c r="AX270" s="691"/>
      <c r="AY270" s="691"/>
      <c r="AZ270" s="691"/>
      <c r="BA270" s="691"/>
      <c r="BB270" s="691"/>
      <c r="BC270" s="691"/>
      <c r="BD270" s="691"/>
      <c r="BE270" s="688"/>
      <c r="BF270" s="688"/>
      <c r="BG270" s="688"/>
      <c r="BH270" s="688"/>
      <c r="BI270" s="688"/>
      <c r="BJ270" s="688"/>
      <c r="BK270" s="688"/>
      <c r="BL270" s="688"/>
      <c r="BM270" s="688"/>
      <c r="BN270" s="688"/>
      <c r="BO270" s="688"/>
      <c r="BP270" s="688"/>
      <c r="BQ270" s="688"/>
      <c r="BR270" s="688"/>
      <c r="BS270" s="688"/>
      <c r="BT270" s="688"/>
      <c r="BU270" s="94"/>
      <c r="BV270" s="94"/>
      <c r="BW270" s="94"/>
      <c r="BX270" s="94"/>
      <c r="BY270" s="690"/>
      <c r="BZ270" s="690"/>
      <c r="CA270" s="1072"/>
      <c r="CB270" s="718"/>
      <c r="CC270" s="690"/>
    </row>
    <row r="271" spans="1:81" ht="15" customHeight="1">
      <c r="A271" s="16"/>
      <c r="B271" s="175"/>
      <c r="C271" s="185"/>
      <c r="D271" s="185" t="s">
        <v>327</v>
      </c>
      <c r="E271" s="185" t="s">
        <v>45</v>
      </c>
      <c r="F271" s="174"/>
      <c r="G271" s="1051" t="s">
        <v>675</v>
      </c>
      <c r="H271" s="1051" t="s">
        <v>48</v>
      </c>
      <c r="I271" s="1051" t="s">
        <v>48</v>
      </c>
      <c r="J271" s="1051" t="s">
        <v>48</v>
      </c>
      <c r="K271" s="1051" t="s">
        <v>676</v>
      </c>
      <c r="L271" s="1051" t="s">
        <v>248</v>
      </c>
      <c r="M271" s="1051" t="s">
        <v>49</v>
      </c>
      <c r="N271" s="1051" t="s">
        <v>49</v>
      </c>
      <c r="O271" s="1051" t="s">
        <v>118</v>
      </c>
      <c r="P271" s="1051" t="s">
        <v>51</v>
      </c>
      <c r="Q271" s="1051" t="s">
        <v>51</v>
      </c>
      <c r="R271" s="1051" t="s">
        <v>51</v>
      </c>
      <c r="S271" s="1051" t="s">
        <v>677</v>
      </c>
      <c r="T271" s="1051" t="s">
        <v>677</v>
      </c>
      <c r="U271" s="1051" t="s">
        <v>679</v>
      </c>
      <c r="V271" s="1051" t="s">
        <v>1203</v>
      </c>
      <c r="W271" s="1051" t="s">
        <v>113</v>
      </c>
      <c r="X271" s="1051" t="s">
        <v>113</v>
      </c>
      <c r="Y271" s="1051" t="s">
        <v>680</v>
      </c>
      <c r="Z271" s="1051" t="s">
        <v>680</v>
      </c>
      <c r="AA271" s="1051" t="s">
        <v>114</v>
      </c>
      <c r="AB271" s="1051" t="s">
        <v>114</v>
      </c>
      <c r="AC271" s="1051" t="s">
        <v>114</v>
      </c>
      <c r="AD271" s="1051" t="s">
        <v>114</v>
      </c>
      <c r="AE271" s="1051" t="s">
        <v>140</v>
      </c>
      <c r="AF271" s="1051" t="s">
        <v>115</v>
      </c>
      <c r="AG271" s="1051" t="s">
        <v>115</v>
      </c>
      <c r="AH271" s="1051" t="s">
        <v>714</v>
      </c>
      <c r="AI271" s="1051" t="s">
        <v>715</v>
      </c>
      <c r="AJ271" s="1051" t="s">
        <v>52</v>
      </c>
      <c r="AK271" s="1051" t="s">
        <v>52</v>
      </c>
      <c r="AL271" s="1051" t="s">
        <v>52</v>
      </c>
      <c r="AM271" s="1051" t="s">
        <v>52</v>
      </c>
      <c r="AN271" s="1051" t="s">
        <v>52</v>
      </c>
      <c r="AO271" s="1051" t="s">
        <v>52</v>
      </c>
      <c r="AP271" s="1051" t="s">
        <v>116</v>
      </c>
      <c r="AQ271" s="1051" t="s">
        <v>116</v>
      </c>
      <c r="AR271" s="1051" t="s">
        <v>116</v>
      </c>
      <c r="AS271" s="1051" t="s">
        <v>716</v>
      </c>
      <c r="AT271" s="1051" t="s">
        <v>716</v>
      </c>
      <c r="AU271" s="1051" t="s">
        <v>55</v>
      </c>
      <c r="AV271" s="1051" t="s">
        <v>55</v>
      </c>
      <c r="AW271" s="1051" t="s">
        <v>760</v>
      </c>
      <c r="AX271" s="1051" t="s">
        <v>760</v>
      </c>
      <c r="AY271" s="1051" t="s">
        <v>760</v>
      </c>
      <c r="AZ271" s="1051" t="s">
        <v>750</v>
      </c>
      <c r="BA271" s="1051" t="s">
        <v>750</v>
      </c>
      <c r="BB271" s="1051" t="s">
        <v>53</v>
      </c>
      <c r="BC271" s="1051" t="s">
        <v>50</v>
      </c>
      <c r="BD271" s="1051" t="s">
        <v>50</v>
      </c>
      <c r="BE271" s="1051" t="s">
        <v>50</v>
      </c>
      <c r="BF271" s="1051" t="s">
        <v>50</v>
      </c>
      <c r="BG271" s="1051" t="s">
        <v>50</v>
      </c>
      <c r="BH271" s="1051" t="s">
        <v>50</v>
      </c>
      <c r="BI271" s="1051" t="s">
        <v>50</v>
      </c>
      <c r="BJ271" s="1051" t="s">
        <v>50</v>
      </c>
      <c r="BK271" s="1051" t="s">
        <v>50</v>
      </c>
      <c r="BL271" s="1051" t="s">
        <v>50</v>
      </c>
      <c r="BM271" s="1051" t="s">
        <v>50</v>
      </c>
      <c r="BN271" s="1051" t="s">
        <v>50</v>
      </c>
      <c r="BO271" s="1051" t="s">
        <v>50</v>
      </c>
      <c r="BP271" s="1051" t="s">
        <v>50</v>
      </c>
      <c r="BQ271" s="1051" t="s">
        <v>50</v>
      </c>
      <c r="BR271" s="1051" t="s">
        <v>50</v>
      </c>
      <c r="BS271" s="1051" t="s">
        <v>117</v>
      </c>
      <c r="BT271" s="1051" t="s">
        <v>117</v>
      </c>
      <c r="BU271" s="923"/>
      <c r="BV271" s="924"/>
      <c r="BW271" s="924"/>
      <c r="BX271" s="924"/>
      <c r="BY271" s="1051" t="s">
        <v>678</v>
      </c>
      <c r="BZ271" s="1059" t="s">
        <v>715</v>
      </c>
      <c r="CA271" s="1226" t="s">
        <v>55</v>
      </c>
      <c r="CB271" s="1473" t="s">
        <v>317</v>
      </c>
      <c r="CC271" s="1051" t="s">
        <v>117</v>
      </c>
    </row>
    <row r="272" spans="1:81" ht="15" customHeight="1">
      <c r="A272" s="16"/>
      <c r="B272" s="175"/>
      <c r="C272" s="185"/>
      <c r="D272" s="185" t="s">
        <v>328</v>
      </c>
      <c r="E272" s="185" t="s">
        <v>45</v>
      </c>
      <c r="F272" s="174"/>
      <c r="G272" s="1051" t="s">
        <v>681</v>
      </c>
      <c r="H272" s="1051" t="s">
        <v>37</v>
      </c>
      <c r="I272" s="1051" t="s">
        <v>247</v>
      </c>
      <c r="J272" s="1051" t="s">
        <v>682</v>
      </c>
      <c r="K272" s="1051" t="s">
        <v>683</v>
      </c>
      <c r="L272" s="1051" t="s">
        <v>387</v>
      </c>
      <c r="M272" s="1051" t="s">
        <v>38</v>
      </c>
      <c r="N272" s="1051" t="s">
        <v>103</v>
      </c>
      <c r="O272" s="1051" t="s">
        <v>287</v>
      </c>
      <c r="P272" s="1051" t="s">
        <v>39</v>
      </c>
      <c r="Q272" s="1051" t="s">
        <v>691</v>
      </c>
      <c r="R272" s="1051" t="s">
        <v>692</v>
      </c>
      <c r="S272" s="1051" t="s">
        <v>685</v>
      </c>
      <c r="T272" s="1051" t="s">
        <v>686</v>
      </c>
      <c r="U272" s="1051" t="s">
        <v>687</v>
      </c>
      <c r="V272" s="1051" t="s">
        <v>1200</v>
      </c>
      <c r="W272" s="1051" t="s">
        <v>41</v>
      </c>
      <c r="X272" s="1051" t="s">
        <v>688</v>
      </c>
      <c r="Y272" s="1051" t="s">
        <v>1363</v>
      </c>
      <c r="Z272" s="1051" t="s">
        <v>690</v>
      </c>
      <c r="AA272" s="1051" t="s">
        <v>718</v>
      </c>
      <c r="AB272" s="1051" t="s">
        <v>717</v>
      </c>
      <c r="AC272" s="1051" t="s">
        <v>730</v>
      </c>
      <c r="AD272" s="1051" t="s">
        <v>102</v>
      </c>
      <c r="AE272" s="1051" t="s">
        <v>1</v>
      </c>
      <c r="AF272" s="1051" t="s">
        <v>719</v>
      </c>
      <c r="AG272" s="1051" t="s">
        <v>105</v>
      </c>
      <c r="AH272" s="1051" t="s">
        <v>720</v>
      </c>
      <c r="AI272" s="1051" t="s">
        <v>722</v>
      </c>
      <c r="AJ272" s="1051" t="s">
        <v>57</v>
      </c>
      <c r="AK272" s="1051" t="s">
        <v>723</v>
      </c>
      <c r="AL272" s="1051" t="s">
        <v>101</v>
      </c>
      <c r="AM272" s="1051" t="s">
        <v>724</v>
      </c>
      <c r="AN272" s="1051" t="s">
        <v>100</v>
      </c>
      <c r="AO272" s="1051" t="s">
        <v>725</v>
      </c>
      <c r="AP272" s="1051" t="s">
        <v>0</v>
      </c>
      <c r="AQ272" s="1051" t="s">
        <v>1204</v>
      </c>
      <c r="AR272" s="1051" t="s">
        <v>731</v>
      </c>
      <c r="AS272" s="1051" t="s">
        <v>727</v>
      </c>
      <c r="AT272" s="1051" t="s">
        <v>726</v>
      </c>
      <c r="AU272" s="1051" t="s">
        <v>728</v>
      </c>
      <c r="AV272" s="1051" t="s">
        <v>729</v>
      </c>
      <c r="AW272" s="1051" t="s">
        <v>751</v>
      </c>
      <c r="AX272" s="1051" t="s">
        <v>763</v>
      </c>
      <c r="AY272" s="1051" t="s">
        <v>764</v>
      </c>
      <c r="AZ272" s="1051" t="s">
        <v>765</v>
      </c>
      <c r="BA272" s="1051" t="s">
        <v>752</v>
      </c>
      <c r="BB272" s="1051" t="s">
        <v>32</v>
      </c>
      <c r="BC272" s="1051" t="s">
        <v>753</v>
      </c>
      <c r="BD272" s="1051" t="s">
        <v>754</v>
      </c>
      <c r="BE272" s="1051" t="s">
        <v>755</v>
      </c>
      <c r="BF272" s="1051" t="s">
        <v>756</v>
      </c>
      <c r="BG272" s="1051" t="s">
        <v>757</v>
      </c>
      <c r="BH272" s="1051" t="s">
        <v>766</v>
      </c>
      <c r="BI272" s="1051" t="s">
        <v>762</v>
      </c>
      <c r="BJ272" s="1051" t="s">
        <v>40</v>
      </c>
      <c r="BK272" s="1051" t="s">
        <v>56</v>
      </c>
      <c r="BL272" s="1051" t="s">
        <v>758</v>
      </c>
      <c r="BM272" s="1051" t="s">
        <v>2</v>
      </c>
      <c r="BN272" s="1051" t="s">
        <v>1571</v>
      </c>
      <c r="BO272" s="1051" t="s">
        <v>104</v>
      </c>
      <c r="BP272" s="1051" t="s">
        <v>759</v>
      </c>
      <c r="BQ272" s="1051" t="s">
        <v>386</v>
      </c>
      <c r="BR272" s="1051" t="s">
        <v>778</v>
      </c>
      <c r="BS272" s="1051" t="s">
        <v>107</v>
      </c>
      <c r="BT272" s="1051" t="s">
        <v>780</v>
      </c>
      <c r="BU272" s="921"/>
      <c r="BV272" s="922"/>
      <c r="BW272" s="922"/>
      <c r="BX272" s="922"/>
      <c r="BY272" s="1051" t="s">
        <v>797</v>
      </c>
      <c r="BZ272" s="1059" t="s">
        <v>721</v>
      </c>
      <c r="CA272" s="1226" t="s">
        <v>42</v>
      </c>
      <c r="CB272" s="1473" t="s">
        <v>761</v>
      </c>
      <c r="CC272" s="1051" t="s">
        <v>1205</v>
      </c>
    </row>
    <row r="273" spans="1:81" ht="15" customHeight="1">
      <c r="A273" s="16"/>
      <c r="B273" s="175"/>
      <c r="C273" s="185"/>
      <c r="D273" s="185" t="s">
        <v>329</v>
      </c>
      <c r="E273" s="185" t="s">
        <v>58</v>
      </c>
      <c r="F273" s="174"/>
      <c r="G273" s="1051">
        <v>48</v>
      </c>
      <c r="H273" s="1051">
        <v>12</v>
      </c>
      <c r="I273" s="1051">
        <v>15</v>
      </c>
      <c r="J273" s="1051">
        <v>35</v>
      </c>
      <c r="K273" s="1051">
        <v>27</v>
      </c>
      <c r="L273" s="1051">
        <v>17</v>
      </c>
      <c r="M273" s="1051">
        <v>4</v>
      </c>
      <c r="N273" s="1051">
        <v>3</v>
      </c>
      <c r="O273" s="1051">
        <v>15</v>
      </c>
      <c r="P273" s="1051">
        <v>23</v>
      </c>
      <c r="Q273" s="1051">
        <v>25</v>
      </c>
      <c r="R273" s="1051">
        <v>16</v>
      </c>
      <c r="S273" s="1051">
        <v>32</v>
      </c>
      <c r="T273" s="1051">
        <v>24</v>
      </c>
      <c r="U273" s="1051">
        <v>49</v>
      </c>
      <c r="V273" s="1051">
        <v>41</v>
      </c>
      <c r="W273" s="1051">
        <v>55</v>
      </c>
      <c r="X273" s="1051">
        <v>58</v>
      </c>
      <c r="Y273" s="1051">
        <v>46</v>
      </c>
      <c r="Z273" s="1051">
        <v>51</v>
      </c>
      <c r="AA273" s="1051">
        <v>83</v>
      </c>
      <c r="AB273" s="1051">
        <v>45</v>
      </c>
      <c r="AC273" s="1051">
        <v>2</v>
      </c>
      <c r="AD273" s="1051">
        <v>60</v>
      </c>
      <c r="AE273" s="1051">
        <v>22</v>
      </c>
      <c r="AF273" s="1051">
        <v>69</v>
      </c>
      <c r="AG273" s="1051">
        <v>57</v>
      </c>
      <c r="AH273" s="1051">
        <v>56</v>
      </c>
      <c r="AI273" s="1051">
        <v>33</v>
      </c>
      <c r="AJ273" s="1051">
        <v>5</v>
      </c>
      <c r="AK273" s="1051">
        <v>9</v>
      </c>
      <c r="AL273" s="1051">
        <v>40</v>
      </c>
      <c r="AM273" s="1051">
        <v>45</v>
      </c>
      <c r="AN273" s="1051">
        <v>47</v>
      </c>
      <c r="AO273" s="1053">
        <v>35</v>
      </c>
      <c r="AP273" s="1051">
        <v>42</v>
      </c>
      <c r="AQ273" s="1051">
        <v>28</v>
      </c>
      <c r="AR273" s="1051">
        <v>2</v>
      </c>
      <c r="AS273" s="1051">
        <v>45</v>
      </c>
      <c r="AT273" s="1051">
        <v>77</v>
      </c>
      <c r="AU273" s="1051">
        <v>69</v>
      </c>
      <c r="AV273" s="1051">
        <v>48</v>
      </c>
      <c r="AW273" s="1051">
        <v>63</v>
      </c>
      <c r="AX273" s="1051">
        <v>64</v>
      </c>
      <c r="AY273" s="1051">
        <v>42</v>
      </c>
      <c r="AZ273" s="1051">
        <v>49</v>
      </c>
      <c r="BA273" s="1051">
        <v>54</v>
      </c>
      <c r="BB273" s="1051">
        <v>45</v>
      </c>
      <c r="BC273" s="1051">
        <v>5</v>
      </c>
      <c r="BD273" s="1051">
        <v>5</v>
      </c>
      <c r="BE273" s="1051">
        <v>6</v>
      </c>
      <c r="BF273" s="1051">
        <v>6</v>
      </c>
      <c r="BG273" s="1051">
        <v>6</v>
      </c>
      <c r="BH273" s="1051">
        <v>87</v>
      </c>
      <c r="BI273" s="1051">
        <v>82</v>
      </c>
      <c r="BJ273" s="1051">
        <v>17</v>
      </c>
      <c r="BK273" s="1051">
        <v>120</v>
      </c>
      <c r="BL273" s="1051">
        <v>120</v>
      </c>
      <c r="BM273" s="1051">
        <v>103</v>
      </c>
      <c r="BN273" s="1051">
        <v>68</v>
      </c>
      <c r="BO273" s="1051">
        <v>5</v>
      </c>
      <c r="BP273" s="1051">
        <v>13</v>
      </c>
      <c r="BQ273" s="1051">
        <v>82</v>
      </c>
      <c r="BR273" s="1051">
        <v>91</v>
      </c>
      <c r="BS273" s="1051">
        <v>13</v>
      </c>
      <c r="BT273" s="1051">
        <v>72</v>
      </c>
      <c r="BU273" s="921">
        <v>39</v>
      </c>
      <c r="BV273" s="922">
        <v>15</v>
      </c>
      <c r="BW273" s="922">
        <v>48</v>
      </c>
      <c r="BX273" s="922">
        <v>37</v>
      </c>
      <c r="BY273" s="1051">
        <v>39.821486008362818</v>
      </c>
      <c r="BZ273" s="1059">
        <v>35</v>
      </c>
      <c r="CA273" s="1226">
        <v>8</v>
      </c>
      <c r="CB273" s="1473">
        <v>38</v>
      </c>
      <c r="CC273" s="1051">
        <v>87.8</v>
      </c>
    </row>
    <row r="274" spans="1:81" ht="15" customHeight="1">
      <c r="A274" s="16"/>
      <c r="B274" s="175"/>
      <c r="C274" s="185"/>
      <c r="D274" s="185" t="s">
        <v>330</v>
      </c>
      <c r="E274" s="185" t="s">
        <v>59</v>
      </c>
      <c r="F274" s="174"/>
      <c r="G274" s="1051">
        <v>7309</v>
      </c>
      <c r="H274" s="1051">
        <v>3937</v>
      </c>
      <c r="I274" s="1053">
        <v>7240</v>
      </c>
      <c r="J274" s="1051">
        <v>188</v>
      </c>
      <c r="K274" s="1051">
        <v>9719</v>
      </c>
      <c r="L274" s="1051">
        <v>9075</v>
      </c>
      <c r="M274" s="1051">
        <v>6730</v>
      </c>
      <c r="N274" s="1051">
        <v>19737</v>
      </c>
      <c r="O274" s="1051">
        <v>10065</v>
      </c>
      <c r="P274" s="1051">
        <v>10500</v>
      </c>
      <c r="Q274" s="1053">
        <v>7240</v>
      </c>
      <c r="R274" s="1051">
        <v>65</v>
      </c>
      <c r="S274" s="1051">
        <v>7600</v>
      </c>
      <c r="T274" s="1051">
        <v>15000</v>
      </c>
      <c r="U274" s="1051">
        <v>9700</v>
      </c>
      <c r="V274" s="1051">
        <v>4624</v>
      </c>
      <c r="W274" s="1051">
        <v>600</v>
      </c>
      <c r="X274" s="1051">
        <v>2000</v>
      </c>
      <c r="Y274" s="1051">
        <v>2800</v>
      </c>
      <c r="Z274" s="1051">
        <v>9501</v>
      </c>
      <c r="AA274" s="1051">
        <v>2600</v>
      </c>
      <c r="AB274" s="1051">
        <v>9022</v>
      </c>
      <c r="AC274" s="1051">
        <v>7223.76</v>
      </c>
      <c r="AD274" s="1051">
        <v>11000</v>
      </c>
      <c r="AE274" s="1051">
        <v>11843</v>
      </c>
      <c r="AF274" s="1051">
        <v>4800</v>
      </c>
      <c r="AG274" s="1051">
        <v>6500</v>
      </c>
      <c r="AH274" s="1051">
        <v>6000</v>
      </c>
      <c r="AI274" s="1051">
        <v>13100</v>
      </c>
      <c r="AJ274" s="1051">
        <v>13000</v>
      </c>
      <c r="AK274" s="1051">
        <v>8200</v>
      </c>
      <c r="AL274" s="1051">
        <v>11500</v>
      </c>
      <c r="AM274" s="1051">
        <v>8175</v>
      </c>
      <c r="AN274" s="1051">
        <v>2050</v>
      </c>
      <c r="AO274" s="1051">
        <v>11000</v>
      </c>
      <c r="AP274" s="1051">
        <v>10000</v>
      </c>
      <c r="AQ274" s="1051">
        <v>8200</v>
      </c>
      <c r="AR274" s="1051">
        <v>11500</v>
      </c>
      <c r="AS274" s="1051">
        <v>7650</v>
      </c>
      <c r="AT274" s="1051">
        <v>3000</v>
      </c>
      <c r="AU274" s="1051">
        <v>5294</v>
      </c>
      <c r="AV274" s="1051">
        <v>6561</v>
      </c>
      <c r="AW274" s="1051">
        <v>6920</v>
      </c>
      <c r="AX274" s="1051">
        <v>5100</v>
      </c>
      <c r="AY274" s="1051">
        <v>5800</v>
      </c>
      <c r="AZ274" s="1051">
        <v>8300</v>
      </c>
      <c r="BA274" s="1051">
        <v>8000</v>
      </c>
      <c r="BB274" s="1051">
        <v>7700</v>
      </c>
      <c r="BC274" s="1051">
        <v>10533</v>
      </c>
      <c r="BD274" s="1051">
        <v>10533</v>
      </c>
      <c r="BE274" s="1051">
        <v>9978</v>
      </c>
      <c r="BF274" s="1051">
        <v>9978</v>
      </c>
      <c r="BG274" s="1051">
        <v>9978</v>
      </c>
      <c r="BH274" s="1051">
        <v>3500</v>
      </c>
      <c r="BI274" s="1051">
        <v>11000</v>
      </c>
      <c r="BJ274" s="1051">
        <v>16000</v>
      </c>
      <c r="BK274" s="1051">
        <v>2698</v>
      </c>
      <c r="BL274" s="1051">
        <v>2883</v>
      </c>
      <c r="BM274" s="1051">
        <v>779</v>
      </c>
      <c r="BN274" s="1051">
        <v>8400</v>
      </c>
      <c r="BO274" s="1051">
        <v>16000</v>
      </c>
      <c r="BP274" s="1051">
        <v>6500</v>
      </c>
      <c r="BQ274" s="1051">
        <v>2824</v>
      </c>
      <c r="BR274" s="1053">
        <v>7240</v>
      </c>
      <c r="BS274" s="1051">
        <v>2200</v>
      </c>
      <c r="BT274" s="1051">
        <v>2250</v>
      </c>
      <c r="BU274" s="921">
        <v>120</v>
      </c>
      <c r="BV274" s="922">
        <v>2460</v>
      </c>
      <c r="BW274" s="922"/>
      <c r="BX274" s="922"/>
      <c r="BY274" s="1051">
        <v>6600</v>
      </c>
      <c r="BZ274" s="1059">
        <v>8100</v>
      </c>
      <c r="CA274" s="1226">
        <v>36000</v>
      </c>
      <c r="CB274" s="1473">
        <v>7311</v>
      </c>
      <c r="CC274" s="1051">
        <v>7708</v>
      </c>
    </row>
    <row r="275" spans="1:81" ht="15" customHeight="1">
      <c r="A275" s="16"/>
      <c r="B275" s="175"/>
      <c r="C275" s="185"/>
      <c r="D275" s="185" t="s">
        <v>331</v>
      </c>
      <c r="E275" s="185" t="s">
        <v>3</v>
      </c>
      <c r="F275" s="174"/>
      <c r="G275" s="1051">
        <v>180000</v>
      </c>
      <c r="H275" s="1051">
        <v>175000</v>
      </c>
      <c r="I275" s="1051">
        <v>50000</v>
      </c>
      <c r="J275" s="1051">
        <v>105000</v>
      </c>
      <c r="K275" s="1051">
        <v>60000</v>
      </c>
      <c r="L275" s="1051">
        <v>655700</v>
      </c>
      <c r="M275" s="1051">
        <v>16912</v>
      </c>
      <c r="N275" s="1051">
        <v>100000</v>
      </c>
      <c r="O275" s="1051">
        <v>135483</v>
      </c>
      <c r="P275" s="1051">
        <v>90000</v>
      </c>
      <c r="Q275" s="1051">
        <v>12403</v>
      </c>
      <c r="R275" s="1051">
        <v>36000</v>
      </c>
      <c r="S275" s="1051">
        <v>76533</v>
      </c>
      <c r="T275" s="1051">
        <v>220000</v>
      </c>
      <c r="U275" s="1051">
        <v>390000</v>
      </c>
      <c r="V275" s="1051">
        <v>270000</v>
      </c>
      <c r="W275" s="1051">
        <v>165057</v>
      </c>
      <c r="X275" s="1051">
        <v>70000</v>
      </c>
      <c r="Y275" s="1051">
        <v>140000</v>
      </c>
      <c r="Z275" s="1051">
        <v>520000</v>
      </c>
      <c r="AA275" s="1051">
        <v>250000</v>
      </c>
      <c r="AB275" s="1051">
        <v>1060000</v>
      </c>
      <c r="AC275" s="1051">
        <v>400000</v>
      </c>
      <c r="AD275" s="1051">
        <v>125130</v>
      </c>
      <c r="AE275" s="1051">
        <v>528767</v>
      </c>
      <c r="AF275" s="1051">
        <v>1400000</v>
      </c>
      <c r="AG275" s="1051">
        <v>90000</v>
      </c>
      <c r="AH275" s="1051">
        <v>345000</v>
      </c>
      <c r="AI275" s="1051">
        <v>69000</v>
      </c>
      <c r="AJ275" s="1051">
        <v>233000</v>
      </c>
      <c r="AK275" s="1051">
        <v>97260</v>
      </c>
      <c r="AL275" s="1051">
        <v>2234</v>
      </c>
      <c r="AM275" s="1051">
        <v>3540</v>
      </c>
      <c r="AN275" s="1051">
        <v>9910</v>
      </c>
      <c r="AO275" s="1051">
        <v>266</v>
      </c>
      <c r="AP275" s="1051">
        <v>102000</v>
      </c>
      <c r="AQ275" s="1051">
        <v>57122</v>
      </c>
      <c r="AR275" s="1051">
        <v>51000</v>
      </c>
      <c r="AS275" s="1051">
        <v>45000</v>
      </c>
      <c r="AT275" s="1051">
        <v>335000</v>
      </c>
      <c r="AU275" s="1051">
        <v>300000</v>
      </c>
      <c r="AV275" s="1051">
        <v>750000</v>
      </c>
      <c r="AW275" s="1051">
        <v>5000000</v>
      </c>
      <c r="AX275" s="1051">
        <v>1500000</v>
      </c>
      <c r="AY275" s="1051">
        <v>450000</v>
      </c>
      <c r="AZ275" s="1051">
        <v>140000</v>
      </c>
      <c r="BA275" s="1051">
        <v>360000</v>
      </c>
      <c r="BB275" s="1051">
        <v>507770</v>
      </c>
      <c r="BC275" s="1051">
        <v>646704</v>
      </c>
      <c r="BD275" s="1051">
        <v>277158</v>
      </c>
      <c r="BE275" s="1051">
        <v>462000</v>
      </c>
      <c r="BF275" s="1051">
        <v>382000</v>
      </c>
      <c r="BG275" s="1051">
        <v>82000</v>
      </c>
      <c r="BH275" s="1051">
        <v>97424</v>
      </c>
      <c r="BI275" s="1051">
        <v>259683</v>
      </c>
      <c r="BJ275" s="1051">
        <v>60000</v>
      </c>
      <c r="BK275" s="1051">
        <v>78918</v>
      </c>
      <c r="BL275" s="1051">
        <v>12329</v>
      </c>
      <c r="BM275" s="1051">
        <v>64245</v>
      </c>
      <c r="BN275" s="1051">
        <v>340114.06451612903</v>
      </c>
      <c r="BO275" s="1051">
        <v>30098</v>
      </c>
      <c r="BP275" s="1051">
        <v>26494</v>
      </c>
      <c r="BQ275" s="1051">
        <v>36344.517808219178</v>
      </c>
      <c r="BR275" s="1051">
        <v>20548</v>
      </c>
      <c r="BS275" s="1051">
        <v>190000</v>
      </c>
      <c r="BT275" s="1051">
        <v>100000</v>
      </c>
      <c r="BU275" s="921">
        <f>BU126</f>
        <v>154100</v>
      </c>
      <c r="BV275" s="921">
        <f>BV126</f>
        <v>27000</v>
      </c>
      <c r="BW275" s="922">
        <f>288542/2</f>
        <v>144271</v>
      </c>
      <c r="BX275" s="922">
        <v>274421</v>
      </c>
      <c r="BY275" s="1051">
        <v>38568.082764576546</v>
      </c>
      <c r="BZ275" s="1059">
        <v>750000</v>
      </c>
      <c r="CA275" s="1226">
        <v>250000</v>
      </c>
      <c r="CB275" s="1473">
        <v>46410</v>
      </c>
      <c r="CC275" s="1051">
        <v>390000</v>
      </c>
    </row>
    <row r="276" spans="1:81" ht="15" customHeight="1">
      <c r="A276" s="16"/>
      <c r="B276" s="175"/>
      <c r="C276" s="185"/>
      <c r="D276" s="185" t="s">
        <v>332</v>
      </c>
      <c r="E276" s="185" t="s">
        <v>60</v>
      </c>
      <c r="F276" s="174"/>
      <c r="G276" s="1051">
        <v>160</v>
      </c>
      <c r="H276" s="1051">
        <v>24</v>
      </c>
      <c r="I276" s="1051">
        <v>19</v>
      </c>
      <c r="J276" s="1051">
        <v>69</v>
      </c>
      <c r="K276" s="1051">
        <v>12</v>
      </c>
      <c r="L276" s="1051">
        <v>77</v>
      </c>
      <c r="M276" s="1051">
        <v>12</v>
      </c>
      <c r="N276" s="1051">
        <v>6</v>
      </c>
      <c r="O276" s="1053">
        <v>740</v>
      </c>
      <c r="P276" s="1051">
        <v>88</v>
      </c>
      <c r="Q276" s="1051">
        <v>10</v>
      </c>
      <c r="R276" s="1051">
        <v>99</v>
      </c>
      <c r="S276" s="1051">
        <v>49</v>
      </c>
      <c r="T276" s="1051">
        <v>90</v>
      </c>
      <c r="U276" s="1051">
        <v>300</v>
      </c>
      <c r="V276" s="1051">
        <v>580</v>
      </c>
      <c r="W276" s="1051">
        <v>2500</v>
      </c>
      <c r="X276" s="1051">
        <v>1400</v>
      </c>
      <c r="Y276" s="1051">
        <v>90</v>
      </c>
      <c r="Z276" s="1051">
        <v>370</v>
      </c>
      <c r="AA276" s="1051">
        <v>150</v>
      </c>
      <c r="AB276" s="1051">
        <v>200</v>
      </c>
      <c r="AC276" s="1051">
        <v>67</v>
      </c>
      <c r="AD276" s="1051">
        <v>30</v>
      </c>
      <c r="AE276" s="1051">
        <v>70</v>
      </c>
      <c r="AF276" s="1051">
        <v>1000</v>
      </c>
      <c r="AG276" s="1051">
        <v>140</v>
      </c>
      <c r="AH276" s="1053">
        <v>1885</v>
      </c>
      <c r="AI276" s="1051">
        <v>19</v>
      </c>
      <c r="AJ276" s="1051">
        <v>22</v>
      </c>
      <c r="AK276" s="1051">
        <v>13</v>
      </c>
      <c r="AL276" s="1051">
        <v>33</v>
      </c>
      <c r="AM276" s="1053">
        <v>19</v>
      </c>
      <c r="AN276" s="1051">
        <v>56</v>
      </c>
      <c r="AO276" s="1051">
        <v>1</v>
      </c>
      <c r="AP276" s="1051">
        <v>80</v>
      </c>
      <c r="AQ276" s="1051">
        <v>30</v>
      </c>
      <c r="AR276" s="1051">
        <v>12</v>
      </c>
      <c r="AS276" s="1053">
        <v>246</v>
      </c>
      <c r="AT276" s="1051">
        <v>300</v>
      </c>
      <c r="AU276" s="1053">
        <v>1639</v>
      </c>
      <c r="AV276" s="1051">
        <v>13400</v>
      </c>
      <c r="AW276" s="1051">
        <v>3400</v>
      </c>
      <c r="AX276" s="1051">
        <v>500</v>
      </c>
      <c r="AY276" s="1051">
        <v>270</v>
      </c>
      <c r="AZ276" s="1051">
        <v>240</v>
      </c>
      <c r="BA276" s="1053">
        <v>1967</v>
      </c>
      <c r="BB276" s="1051">
        <v>1515</v>
      </c>
      <c r="BC276" s="1051">
        <v>3656</v>
      </c>
      <c r="BD276" s="1051">
        <v>2141</v>
      </c>
      <c r="BE276" s="1051">
        <v>3695</v>
      </c>
      <c r="BF276" s="1051">
        <v>2855</v>
      </c>
      <c r="BG276" s="1051">
        <v>1237</v>
      </c>
      <c r="BH276" s="1051">
        <v>30340</v>
      </c>
      <c r="BI276" s="1053">
        <v>1419</v>
      </c>
      <c r="BJ276" s="1051">
        <v>21</v>
      </c>
      <c r="BK276" s="1051">
        <v>10460</v>
      </c>
      <c r="BL276" s="1051">
        <v>679</v>
      </c>
      <c r="BM276" s="1051">
        <v>5135</v>
      </c>
      <c r="BN276" s="1051">
        <v>22538</v>
      </c>
      <c r="BO276" s="1051">
        <v>4</v>
      </c>
      <c r="BP276" s="1051">
        <v>758</v>
      </c>
      <c r="BQ276" s="1051">
        <v>1315</v>
      </c>
      <c r="BR276" s="1051">
        <v>360</v>
      </c>
      <c r="BS276" s="1051">
        <v>190</v>
      </c>
      <c r="BT276" s="1051">
        <v>1800</v>
      </c>
      <c r="BU276" s="921"/>
      <c r="BV276" s="922"/>
      <c r="BW276" s="922"/>
      <c r="BX276" s="922"/>
      <c r="BY276" s="1051">
        <v>79.469926021228687</v>
      </c>
      <c r="BZ276" s="1059">
        <v>210</v>
      </c>
      <c r="CA276" s="1226">
        <v>26</v>
      </c>
      <c r="CB276" s="1473">
        <v>80</v>
      </c>
      <c r="CC276" s="1051">
        <v>465.2</v>
      </c>
    </row>
    <row r="277" spans="1:81" ht="15" customHeight="1">
      <c r="A277" s="16"/>
      <c r="B277" s="175"/>
      <c r="C277" s="185"/>
      <c r="D277" s="185" t="s">
        <v>333</v>
      </c>
      <c r="E277" s="185" t="s">
        <v>60</v>
      </c>
      <c r="F277" s="174"/>
      <c r="G277" s="1053">
        <v>133</v>
      </c>
      <c r="H277" s="1051">
        <v>20</v>
      </c>
      <c r="I277" s="1051">
        <v>9</v>
      </c>
      <c r="J277" s="1051">
        <v>21</v>
      </c>
      <c r="K277" s="1051">
        <v>0</v>
      </c>
      <c r="L277" s="1051">
        <v>30</v>
      </c>
      <c r="M277" s="1051">
        <v>7</v>
      </c>
      <c r="N277" s="1051">
        <v>1</v>
      </c>
      <c r="O277" s="1053">
        <v>394</v>
      </c>
      <c r="P277" s="1051">
        <v>36</v>
      </c>
      <c r="Q277" s="1051">
        <v>4</v>
      </c>
      <c r="R277" s="1053">
        <v>53</v>
      </c>
      <c r="S277" s="1053">
        <v>41</v>
      </c>
      <c r="T277" s="1053">
        <v>75</v>
      </c>
      <c r="U277" s="1053">
        <v>250</v>
      </c>
      <c r="V277" s="1051">
        <v>190</v>
      </c>
      <c r="W277" s="1051">
        <v>1000</v>
      </c>
      <c r="X277" s="1053">
        <v>356</v>
      </c>
      <c r="Y277" s="1053">
        <v>75</v>
      </c>
      <c r="Z277" s="1053">
        <v>308</v>
      </c>
      <c r="AA277" s="1051">
        <v>7</v>
      </c>
      <c r="AB277" s="1053">
        <v>167</v>
      </c>
      <c r="AC277" s="1053">
        <v>56</v>
      </c>
      <c r="AD277" s="1051">
        <v>14</v>
      </c>
      <c r="AE277" s="1051">
        <v>8</v>
      </c>
      <c r="AF277" s="1051">
        <v>50</v>
      </c>
      <c r="AG277" s="1051">
        <v>32</v>
      </c>
      <c r="AH277" s="1053">
        <v>1003</v>
      </c>
      <c r="AI277" s="1053">
        <v>16</v>
      </c>
      <c r="AJ277" s="1051">
        <v>11</v>
      </c>
      <c r="AK277" s="1051">
        <v>8</v>
      </c>
      <c r="AL277" s="1051">
        <v>0</v>
      </c>
      <c r="AM277" s="1053">
        <v>11</v>
      </c>
      <c r="AN277" s="1051">
        <v>12</v>
      </c>
      <c r="AO277" s="1053">
        <v>1</v>
      </c>
      <c r="AP277" s="1051">
        <v>20</v>
      </c>
      <c r="AQ277" s="1051">
        <v>10</v>
      </c>
      <c r="AR277" s="1051">
        <v>4</v>
      </c>
      <c r="AS277" s="1053">
        <v>131</v>
      </c>
      <c r="AT277" s="1051">
        <v>182</v>
      </c>
      <c r="AU277" s="1053">
        <v>872</v>
      </c>
      <c r="AV277" s="1051">
        <v>4500</v>
      </c>
      <c r="AW277" s="1053">
        <v>2826</v>
      </c>
      <c r="AX277" s="1053">
        <v>416</v>
      </c>
      <c r="AY277" s="1053">
        <v>225</v>
      </c>
      <c r="AZ277" s="1051">
        <v>140</v>
      </c>
      <c r="BA277" s="1053">
        <v>1047</v>
      </c>
      <c r="BB277" s="1051">
        <v>853</v>
      </c>
      <c r="BC277" s="1051">
        <v>0</v>
      </c>
      <c r="BD277" s="1051">
        <v>0</v>
      </c>
      <c r="BE277" s="1051">
        <v>0</v>
      </c>
      <c r="BF277" s="1051">
        <v>0</v>
      </c>
      <c r="BG277" s="1051">
        <v>0</v>
      </c>
      <c r="BH277" s="1053">
        <v>4339</v>
      </c>
      <c r="BI277" s="1053">
        <v>755</v>
      </c>
      <c r="BJ277" s="1051">
        <v>3</v>
      </c>
      <c r="BK277" s="1051">
        <v>110</v>
      </c>
      <c r="BL277" s="1051">
        <v>173</v>
      </c>
      <c r="BM277" s="1051">
        <v>1090</v>
      </c>
      <c r="BN277" s="1053">
        <v>5725</v>
      </c>
      <c r="BO277" s="1051">
        <v>2</v>
      </c>
      <c r="BP277" s="1051">
        <v>193</v>
      </c>
      <c r="BQ277" s="1051">
        <v>715</v>
      </c>
      <c r="BR277" s="1051">
        <v>57</v>
      </c>
      <c r="BS277" s="1051">
        <v>0</v>
      </c>
      <c r="BT277" s="1053">
        <v>458</v>
      </c>
      <c r="BU277" s="921"/>
      <c r="BV277" s="922"/>
      <c r="BW277" s="922"/>
      <c r="BX277" s="922"/>
      <c r="BY277" s="1051">
        <v>57.134770022515283</v>
      </c>
      <c r="BZ277" s="1059">
        <v>9</v>
      </c>
      <c r="CA277" s="1226">
        <v>0</v>
      </c>
      <c r="CB277" s="1473">
        <v>11</v>
      </c>
      <c r="CC277" s="1051">
        <v>268.59999999999997</v>
      </c>
    </row>
    <row r="278" spans="1:81" ht="15" customHeight="1">
      <c r="A278" s="16"/>
      <c r="B278" s="175"/>
      <c r="C278" s="185"/>
      <c r="D278" s="185" t="s">
        <v>334</v>
      </c>
      <c r="E278" s="185" t="s">
        <v>61</v>
      </c>
      <c r="F278" s="174"/>
      <c r="G278" s="1053">
        <v>2.7749999999999999</v>
      </c>
      <c r="H278" s="1051">
        <v>8</v>
      </c>
      <c r="I278" s="1051">
        <v>6</v>
      </c>
      <c r="J278" s="1053">
        <v>2.7749999999999999</v>
      </c>
      <c r="K278" s="1051">
        <v>5</v>
      </c>
      <c r="L278" s="1034">
        <v>3.7749999999999999</v>
      </c>
      <c r="M278" s="1053">
        <v>2.7749999999999999</v>
      </c>
      <c r="N278" s="1034">
        <v>3.5249999999999999</v>
      </c>
      <c r="O278" s="1053">
        <v>2.7749999999999999</v>
      </c>
      <c r="P278" s="1051">
        <v>3.5</v>
      </c>
      <c r="Q278" s="1053">
        <v>2.7749999999999999</v>
      </c>
      <c r="R278" s="1053">
        <v>2.7749999999999999</v>
      </c>
      <c r="S278" s="1053">
        <v>2.7749999999999999</v>
      </c>
      <c r="T278" s="1053">
        <v>2.7749999999999999</v>
      </c>
      <c r="U278" s="1053">
        <v>2.7749999999999999</v>
      </c>
      <c r="V278" s="1053">
        <v>2.7749999999999999</v>
      </c>
      <c r="W278" s="1051">
        <v>4.5</v>
      </c>
      <c r="X278" s="1051">
        <v>7</v>
      </c>
      <c r="Y278" s="1053">
        <v>2.7749999999999999</v>
      </c>
      <c r="Z278" s="1034">
        <v>3.2749999999999999</v>
      </c>
      <c r="AA278" s="1053">
        <v>2.7749999999999999</v>
      </c>
      <c r="AB278" s="1034">
        <v>3.2749999999999999</v>
      </c>
      <c r="AC278" s="1053">
        <v>2.7749999999999999</v>
      </c>
      <c r="AD278" s="1034">
        <v>3.0249999999999999</v>
      </c>
      <c r="AE278" s="1053">
        <v>2.7749999999999999</v>
      </c>
      <c r="AF278" s="1051">
        <v>3.5</v>
      </c>
      <c r="AG278" s="1051">
        <v>6.25</v>
      </c>
      <c r="AH278" s="1053">
        <v>2.7749999999999999</v>
      </c>
      <c r="AI278" s="1034">
        <v>3.5249999999999999</v>
      </c>
      <c r="AJ278" s="1051">
        <v>4.5</v>
      </c>
      <c r="AK278" s="1053">
        <v>2.7749999999999999</v>
      </c>
      <c r="AL278" s="1053">
        <v>2.7749999999999999</v>
      </c>
      <c r="AM278" s="1053">
        <v>2.7749999999999999</v>
      </c>
      <c r="AN278" s="1053">
        <v>2.7749999999999999</v>
      </c>
      <c r="AO278" s="1053">
        <v>2.7749999999999999</v>
      </c>
      <c r="AP278" s="1053">
        <v>2.7749999999999999</v>
      </c>
      <c r="AQ278" s="1053">
        <v>2.7749999999999999</v>
      </c>
      <c r="AR278" s="1053">
        <v>2.7749999999999999</v>
      </c>
      <c r="AS278" s="1053">
        <v>2.7749999999999999</v>
      </c>
      <c r="AT278" s="1034">
        <v>4.2750000000000004</v>
      </c>
      <c r="AU278" s="1053">
        <v>2.7749999999999999</v>
      </c>
      <c r="AV278" s="1053">
        <v>2.7749999999999999</v>
      </c>
      <c r="AW278" s="1053">
        <v>2.7749999999999999</v>
      </c>
      <c r="AX278" s="1051">
        <v>4.5</v>
      </c>
      <c r="AY278" s="1034">
        <v>3.0249999999999999</v>
      </c>
      <c r="AZ278" s="1051">
        <v>4.5</v>
      </c>
      <c r="BA278" s="1053">
        <v>2.7749999999999999</v>
      </c>
      <c r="BB278" s="1053">
        <v>2.7749999999999999</v>
      </c>
      <c r="BC278" s="1051">
        <v>2.75</v>
      </c>
      <c r="BD278" s="1051">
        <v>2.75</v>
      </c>
      <c r="BE278" s="1053">
        <v>2.7749999999999999</v>
      </c>
      <c r="BF278" s="1053">
        <v>2.7749999999999999</v>
      </c>
      <c r="BG278" s="1053">
        <v>2.7749999999999999</v>
      </c>
      <c r="BH278" s="1053">
        <v>2.7749999999999999</v>
      </c>
      <c r="BI278" s="1053">
        <v>2.7749999999999999</v>
      </c>
      <c r="BJ278" s="1053">
        <v>2.7749999999999999</v>
      </c>
      <c r="BK278" s="1053">
        <v>2.7749999999999999</v>
      </c>
      <c r="BL278" s="1051">
        <v>4.5</v>
      </c>
      <c r="BM278" s="1053">
        <v>2.7749999999999999</v>
      </c>
      <c r="BN278" s="1053">
        <v>2.7749999999999999</v>
      </c>
      <c r="BO278" s="1051">
        <v>7</v>
      </c>
      <c r="BP278" s="1051">
        <v>4.5</v>
      </c>
      <c r="BQ278" s="1053">
        <v>2.7749999999999999</v>
      </c>
      <c r="BR278" s="1053">
        <v>2.7749999999999999</v>
      </c>
      <c r="BS278" s="1051">
        <v>5.5</v>
      </c>
      <c r="BT278" s="1053">
        <v>2.7749999999999999</v>
      </c>
      <c r="BU278" s="925"/>
      <c r="BV278" s="926"/>
      <c r="BW278" s="926"/>
      <c r="BX278" s="926"/>
      <c r="BY278" s="1053">
        <v>2.7749999999999999</v>
      </c>
      <c r="BZ278" s="1059">
        <v>9.625</v>
      </c>
      <c r="CA278" s="1226">
        <v>5.5</v>
      </c>
      <c r="CB278" s="1473">
        <v>4.5</v>
      </c>
      <c r="CC278" s="1051">
        <v>4.6950000000000003</v>
      </c>
    </row>
    <row r="279" spans="1:81" ht="15" customHeight="1">
      <c r="A279" s="16"/>
      <c r="B279" s="175"/>
      <c r="C279" s="185"/>
      <c r="D279" s="185" t="s">
        <v>335</v>
      </c>
      <c r="E279" s="185" t="s">
        <v>62</v>
      </c>
      <c r="F279" s="174"/>
      <c r="G279" s="1053">
        <v>3</v>
      </c>
      <c r="H279" s="1051">
        <v>90.9</v>
      </c>
      <c r="I279" s="1034">
        <v>4</v>
      </c>
      <c r="J279" s="1034">
        <v>6</v>
      </c>
      <c r="K279" s="1051">
        <v>50</v>
      </c>
      <c r="L279" s="1034">
        <v>11</v>
      </c>
      <c r="M279" s="1053">
        <v>3</v>
      </c>
      <c r="N279" s="1053">
        <v>3</v>
      </c>
      <c r="O279" s="1053">
        <v>3</v>
      </c>
      <c r="P279" s="1053">
        <v>3</v>
      </c>
      <c r="Q279" s="1034">
        <v>4</v>
      </c>
      <c r="R279" s="1337">
        <v>229</v>
      </c>
      <c r="S279" s="1051">
        <v>127</v>
      </c>
      <c r="T279" s="1053">
        <v>3</v>
      </c>
      <c r="U279" s="1053">
        <v>3</v>
      </c>
      <c r="V279" s="1051">
        <v>4.8</v>
      </c>
      <c r="W279" s="1053">
        <v>3</v>
      </c>
      <c r="X279" s="1053">
        <v>3</v>
      </c>
      <c r="Y279" s="1051">
        <v>20</v>
      </c>
      <c r="Z279" s="1034">
        <v>4</v>
      </c>
      <c r="AA279" s="1051">
        <v>10000</v>
      </c>
      <c r="AB279" s="1034">
        <v>7</v>
      </c>
      <c r="AC279" s="1051">
        <v>22.58</v>
      </c>
      <c r="AD279" s="1053">
        <v>3</v>
      </c>
      <c r="AE279" s="1051">
        <v>6</v>
      </c>
      <c r="AF279" s="1051">
        <v>90</v>
      </c>
      <c r="AG279" s="1053">
        <v>3</v>
      </c>
      <c r="AH279" s="1053">
        <v>3</v>
      </c>
      <c r="AI279" s="1034">
        <v>5</v>
      </c>
      <c r="AJ279" s="1053">
        <v>3</v>
      </c>
      <c r="AK279" s="1034">
        <v>6</v>
      </c>
      <c r="AL279" s="1053">
        <v>3</v>
      </c>
      <c r="AM279" s="1053">
        <v>3</v>
      </c>
      <c r="AN279" s="1053">
        <v>3</v>
      </c>
      <c r="AO279" s="1053">
        <v>3</v>
      </c>
      <c r="AP279" s="1053">
        <v>3</v>
      </c>
      <c r="AQ279" s="1053">
        <v>3</v>
      </c>
      <c r="AR279" s="1053">
        <v>3</v>
      </c>
      <c r="AS279" s="1053">
        <v>3</v>
      </c>
      <c r="AT279" s="1034">
        <v>47</v>
      </c>
      <c r="AU279" s="1053">
        <v>3</v>
      </c>
      <c r="AV279" s="1053">
        <v>3</v>
      </c>
      <c r="AW279" s="1053">
        <v>3</v>
      </c>
      <c r="AX279" s="1053">
        <v>3</v>
      </c>
      <c r="AY279" s="1051">
        <v>189</v>
      </c>
      <c r="AZ279" s="1053">
        <v>3</v>
      </c>
      <c r="BA279" s="1053">
        <v>3</v>
      </c>
      <c r="BB279" s="1053">
        <v>3</v>
      </c>
      <c r="BC279" s="1053">
        <v>3</v>
      </c>
      <c r="BD279" s="1053">
        <v>3</v>
      </c>
      <c r="BE279" s="1053">
        <v>3</v>
      </c>
      <c r="BF279" s="1053">
        <v>3</v>
      </c>
      <c r="BG279" s="1053">
        <v>3</v>
      </c>
      <c r="BH279" s="1053">
        <v>3</v>
      </c>
      <c r="BI279" s="1053">
        <v>3</v>
      </c>
      <c r="BJ279" s="1051">
        <v>30</v>
      </c>
      <c r="BK279" s="1053">
        <v>3</v>
      </c>
      <c r="BL279" s="1051">
        <v>3</v>
      </c>
      <c r="BM279" s="1053">
        <v>3</v>
      </c>
      <c r="BN279" s="1053">
        <v>3</v>
      </c>
      <c r="BO279" s="1053">
        <v>3</v>
      </c>
      <c r="BP279" s="1051">
        <v>3</v>
      </c>
      <c r="BQ279" s="1053">
        <v>3</v>
      </c>
      <c r="BR279" s="1053">
        <v>3</v>
      </c>
      <c r="BS279" s="1051">
        <v>10</v>
      </c>
      <c r="BT279" s="1053">
        <v>3</v>
      </c>
      <c r="BU279" s="926"/>
      <c r="BV279" s="926"/>
      <c r="BW279" s="926"/>
      <c r="BX279" s="926"/>
      <c r="BY279" s="1053">
        <v>3</v>
      </c>
      <c r="BZ279" s="1059">
        <v>150</v>
      </c>
      <c r="CA279" s="1227">
        <v>6</v>
      </c>
      <c r="CB279" s="1473">
        <v>3</v>
      </c>
      <c r="CC279" s="1051">
        <v>34.200000000000003</v>
      </c>
    </row>
    <row r="280" spans="1:81" ht="15" customHeight="1">
      <c r="A280" s="16"/>
      <c r="B280" s="175"/>
      <c r="C280" s="185"/>
      <c r="D280" s="185" t="s">
        <v>336</v>
      </c>
      <c r="E280" s="185" t="s">
        <v>63</v>
      </c>
      <c r="F280" s="174"/>
      <c r="G280" s="1030">
        <v>5874</v>
      </c>
      <c r="H280" s="1030">
        <v>3655</v>
      </c>
      <c r="I280" s="1025">
        <v>1556.6</v>
      </c>
      <c r="J280" s="1030">
        <v>1300</v>
      </c>
      <c r="K280" s="1030">
        <v>4000</v>
      </c>
      <c r="L280" s="1025">
        <v>1951.125</v>
      </c>
      <c r="M280" s="1030">
        <v>2900</v>
      </c>
      <c r="N280" s="1030">
        <v>8000</v>
      </c>
      <c r="O280" s="1025">
        <v>2163.9749999999999</v>
      </c>
      <c r="P280" s="1030">
        <v>1450</v>
      </c>
      <c r="Q280" s="1025">
        <v>1556.6</v>
      </c>
      <c r="R280" s="1025">
        <v>13.975</v>
      </c>
      <c r="S280" s="1030">
        <v>3213</v>
      </c>
      <c r="T280" s="1051">
        <v>6000</v>
      </c>
      <c r="U280" s="1053">
        <v>2085.5</v>
      </c>
      <c r="V280" s="1051">
        <v>2200</v>
      </c>
      <c r="W280" s="1051">
        <v>100</v>
      </c>
      <c r="X280" s="1051">
        <v>350</v>
      </c>
      <c r="Y280" s="1053">
        <v>602</v>
      </c>
      <c r="Z280" s="1051">
        <v>4000</v>
      </c>
      <c r="AA280" s="1051">
        <v>1100</v>
      </c>
      <c r="AB280" s="1053">
        <v>1939.73</v>
      </c>
      <c r="AC280" s="1051">
        <v>3965</v>
      </c>
      <c r="AD280" s="1051">
        <v>3800</v>
      </c>
      <c r="AE280" s="1051">
        <v>9000</v>
      </c>
      <c r="AF280" s="1051">
        <v>1875</v>
      </c>
      <c r="AG280" s="1051">
        <v>2000</v>
      </c>
      <c r="AH280" s="1053">
        <v>1290</v>
      </c>
      <c r="AI280" s="1051">
        <v>3925</v>
      </c>
      <c r="AJ280" s="1051">
        <v>7000</v>
      </c>
      <c r="AK280" s="1053">
        <v>1763</v>
      </c>
      <c r="AL280" s="1051">
        <v>2400</v>
      </c>
      <c r="AM280" s="1053">
        <v>1757.625</v>
      </c>
      <c r="AN280" s="1051">
        <v>2610</v>
      </c>
      <c r="AO280" s="1053">
        <v>2365</v>
      </c>
      <c r="AP280" s="1051">
        <v>5150</v>
      </c>
      <c r="AQ280" s="1053">
        <v>1763</v>
      </c>
      <c r="AR280" s="1053">
        <v>2472.5</v>
      </c>
      <c r="AS280" s="1053">
        <v>1644.75</v>
      </c>
      <c r="AT280" s="1053">
        <v>645</v>
      </c>
      <c r="AU280" s="1051">
        <v>1375</v>
      </c>
      <c r="AV280" s="1053">
        <v>1410.615</v>
      </c>
      <c r="AW280" s="1051">
        <v>2820</v>
      </c>
      <c r="AX280" s="1051">
        <v>2500</v>
      </c>
      <c r="AY280" s="1051">
        <v>2618</v>
      </c>
      <c r="AZ280" s="1051">
        <v>2500</v>
      </c>
      <c r="BA280" s="1053">
        <v>1720</v>
      </c>
      <c r="BB280" s="1051">
        <v>3200</v>
      </c>
      <c r="BC280" s="1051">
        <v>2000</v>
      </c>
      <c r="BD280" s="1051">
        <v>2000</v>
      </c>
      <c r="BE280" s="1051">
        <v>3300</v>
      </c>
      <c r="BF280" s="1051">
        <v>3300</v>
      </c>
      <c r="BG280" s="1051">
        <v>3300</v>
      </c>
      <c r="BH280" s="1051">
        <v>1375</v>
      </c>
      <c r="BI280" s="1053">
        <v>2365</v>
      </c>
      <c r="BJ280" s="1051">
        <v>5800</v>
      </c>
      <c r="BK280" s="1053">
        <v>580.06999999999994</v>
      </c>
      <c r="BL280" s="1051">
        <v>1146</v>
      </c>
      <c r="BM280" s="1053">
        <v>167.48499999999999</v>
      </c>
      <c r="BN280" s="1053">
        <v>1806</v>
      </c>
      <c r="BO280" s="1051">
        <v>15000</v>
      </c>
      <c r="BP280" s="1051">
        <v>1300</v>
      </c>
      <c r="BQ280" s="1051">
        <v>1557</v>
      </c>
      <c r="BR280" s="1053">
        <v>1556.6</v>
      </c>
      <c r="BS280" s="1051">
        <v>950</v>
      </c>
      <c r="BT280" s="1051">
        <v>1750</v>
      </c>
      <c r="BU280" s="927"/>
      <c r="BV280" s="927"/>
      <c r="BW280" s="927"/>
      <c r="BX280" s="927"/>
      <c r="BY280" s="1025">
        <v>1419</v>
      </c>
      <c r="BZ280" s="1060">
        <v>1470</v>
      </c>
      <c r="CA280" s="1228">
        <v>2600</v>
      </c>
      <c r="CB280" s="1473">
        <v>2900</v>
      </c>
      <c r="CC280" s="1051">
        <v>3452</v>
      </c>
    </row>
    <row r="281" spans="1:81" ht="15" customHeight="1">
      <c r="A281" s="16"/>
      <c r="B281" s="175"/>
      <c r="C281" s="185"/>
      <c r="D281" s="185"/>
      <c r="E281" s="185"/>
      <c r="F281" s="174"/>
      <c r="G281" s="690"/>
      <c r="H281" s="690"/>
      <c r="I281" s="690"/>
      <c r="J281" s="690"/>
      <c r="K281" s="690"/>
      <c r="L281" s="690"/>
      <c r="M281" s="690"/>
      <c r="N281" s="690"/>
      <c r="O281" s="690"/>
      <c r="P281" s="690"/>
      <c r="Q281" s="690"/>
      <c r="R281" s="690"/>
      <c r="S281" s="690"/>
      <c r="T281" s="691"/>
      <c r="U281" s="691"/>
      <c r="V281" s="691"/>
      <c r="W281" s="691"/>
      <c r="X281" s="691"/>
      <c r="Y281" s="691"/>
      <c r="Z281" s="691"/>
      <c r="AA281" s="691"/>
      <c r="AB281" s="691"/>
      <c r="AC281" s="691"/>
      <c r="AD281" s="691"/>
      <c r="AE281" s="691"/>
      <c r="AF281" s="691"/>
      <c r="AG281" s="691"/>
      <c r="AH281" s="691"/>
      <c r="AI281" s="691"/>
      <c r="AJ281" s="691"/>
      <c r="AK281" s="691"/>
      <c r="AL281" s="691"/>
      <c r="AM281" s="691"/>
      <c r="AN281" s="691"/>
      <c r="AO281" s="691"/>
      <c r="AP281" s="691"/>
      <c r="AQ281" s="691"/>
      <c r="AR281" s="691"/>
      <c r="AS281" s="691"/>
      <c r="AT281" s="691"/>
      <c r="AU281" s="691"/>
      <c r="AV281" s="691"/>
      <c r="AW281" s="691"/>
      <c r="AX281" s="691"/>
      <c r="AY281" s="691"/>
      <c r="AZ281" s="691"/>
      <c r="BA281" s="691"/>
      <c r="BB281" s="691"/>
      <c r="BC281" s="691"/>
      <c r="BD281" s="691"/>
      <c r="BE281" s="688"/>
      <c r="BF281" s="688"/>
      <c r="BG281" s="688"/>
      <c r="BH281" s="688"/>
      <c r="BI281" s="688"/>
      <c r="BJ281" s="688"/>
      <c r="BK281" s="688"/>
      <c r="BL281" s="688"/>
      <c r="BM281" s="688"/>
      <c r="BN281" s="688"/>
      <c r="BO281" s="688"/>
      <c r="BP281" s="688"/>
      <c r="BQ281" s="688"/>
      <c r="BR281" s="688"/>
      <c r="BS281" s="688"/>
      <c r="BT281" s="688"/>
      <c r="BU281" s="94"/>
      <c r="BV281" s="94"/>
      <c r="BW281" s="94"/>
      <c r="BX281" s="94"/>
      <c r="BY281" s="690"/>
      <c r="BZ281" s="690"/>
      <c r="CA281" s="1072"/>
      <c r="CB281" s="719"/>
      <c r="CC281" s="690"/>
    </row>
    <row r="282" spans="1:81" ht="15" customHeight="1">
      <c r="A282" s="16"/>
      <c r="B282" s="175"/>
      <c r="C282" s="185" t="s">
        <v>64</v>
      </c>
      <c r="D282" s="185"/>
      <c r="E282" s="185"/>
      <c r="F282" s="174"/>
      <c r="G282" s="690"/>
      <c r="H282" s="690"/>
      <c r="I282" s="690"/>
      <c r="J282" s="690"/>
      <c r="K282" s="690"/>
      <c r="L282" s="690"/>
      <c r="M282" s="690"/>
      <c r="N282" s="690"/>
      <c r="O282" s="690"/>
      <c r="P282" s="690"/>
      <c r="Q282" s="690"/>
      <c r="R282" s="690"/>
      <c r="S282" s="690"/>
      <c r="T282" s="691"/>
      <c r="U282" s="691"/>
      <c r="V282" s="691"/>
      <c r="W282" s="691"/>
      <c r="X282" s="691"/>
      <c r="Y282" s="691"/>
      <c r="Z282" s="691"/>
      <c r="AA282" s="691"/>
      <c r="AB282" s="691"/>
      <c r="AC282" s="691"/>
      <c r="AD282" s="691"/>
      <c r="AE282" s="691"/>
      <c r="AF282" s="691"/>
      <c r="AG282" s="691"/>
      <c r="AH282" s="691"/>
      <c r="AI282" s="691"/>
      <c r="AJ282" s="691"/>
      <c r="AK282" s="691"/>
      <c r="AL282" s="691"/>
      <c r="AM282" s="691"/>
      <c r="AN282" s="691"/>
      <c r="AO282" s="691"/>
      <c r="AP282" s="691"/>
      <c r="AQ282" s="691"/>
      <c r="AR282" s="691"/>
      <c r="AS282" s="691"/>
      <c r="AT282" s="691"/>
      <c r="AU282" s="691"/>
      <c r="AV282" s="691"/>
      <c r="AW282" s="691"/>
      <c r="AX282" s="691"/>
      <c r="AY282" s="691"/>
      <c r="AZ282" s="691"/>
      <c r="BA282" s="691"/>
      <c r="BB282" s="691"/>
      <c r="BC282" s="691"/>
      <c r="BD282" s="691"/>
      <c r="BE282" s="688"/>
      <c r="BF282" s="688"/>
      <c r="BG282" s="688"/>
      <c r="BH282" s="688"/>
      <c r="BI282" s="688"/>
      <c r="BJ282" s="688"/>
      <c r="BK282" s="688"/>
      <c r="BL282" s="688"/>
      <c r="BM282" s="688"/>
      <c r="BN282" s="688"/>
      <c r="BO282" s="688"/>
      <c r="BP282" s="688"/>
      <c r="BQ282" s="688"/>
      <c r="BR282" s="688"/>
      <c r="BS282" s="688"/>
      <c r="BT282" s="688"/>
      <c r="BU282" s="94"/>
      <c r="BV282" s="94"/>
      <c r="BW282" s="94"/>
      <c r="BX282" s="94"/>
      <c r="BY282" s="690"/>
      <c r="BZ282" s="690"/>
      <c r="CA282" s="1072"/>
      <c r="CB282" s="719"/>
      <c r="CC282" s="690"/>
    </row>
    <row r="283" spans="1:81" ht="15" customHeight="1">
      <c r="A283" s="16"/>
      <c r="B283" s="175"/>
      <c r="C283" s="185"/>
      <c r="D283" s="185" t="s">
        <v>337</v>
      </c>
      <c r="E283" s="185" t="s">
        <v>65</v>
      </c>
      <c r="F283" s="174"/>
      <c r="G283" s="1051">
        <v>66.64</v>
      </c>
      <c r="H283" s="1051">
        <v>32</v>
      </c>
      <c r="I283" s="1051">
        <v>21</v>
      </c>
      <c r="J283" s="1051">
        <v>32</v>
      </c>
      <c r="K283" s="1051">
        <v>47.3</v>
      </c>
      <c r="L283" s="1051">
        <v>35</v>
      </c>
      <c r="M283" s="1051">
        <v>19</v>
      </c>
      <c r="N283" s="1051">
        <v>28</v>
      </c>
      <c r="O283" s="1051">
        <v>34.6</v>
      </c>
      <c r="P283" s="1051">
        <v>17.5</v>
      </c>
      <c r="Q283" s="1051">
        <v>43.6</v>
      </c>
      <c r="R283" s="1051">
        <v>16.899999999999999</v>
      </c>
      <c r="S283" s="1051">
        <v>29</v>
      </c>
      <c r="T283" s="1051">
        <v>44</v>
      </c>
      <c r="U283" s="1051">
        <v>24.1</v>
      </c>
      <c r="V283" s="1051">
        <v>39.4</v>
      </c>
      <c r="W283" s="1051">
        <v>19</v>
      </c>
      <c r="X283" s="1051">
        <v>34</v>
      </c>
      <c r="Y283" s="1051">
        <v>26</v>
      </c>
      <c r="Z283" s="1051">
        <v>34</v>
      </c>
      <c r="AA283" s="1051">
        <v>36</v>
      </c>
      <c r="AB283" s="1051">
        <v>30</v>
      </c>
      <c r="AC283" s="1051">
        <v>21.6</v>
      </c>
      <c r="AD283" s="1051">
        <v>30.2</v>
      </c>
      <c r="AE283" s="1051">
        <v>46.4</v>
      </c>
      <c r="AF283" s="1051">
        <v>30.8</v>
      </c>
      <c r="AG283" s="1051">
        <v>24.2</v>
      </c>
      <c r="AH283" s="1051">
        <v>36.71</v>
      </c>
      <c r="AI283" s="1051">
        <v>33</v>
      </c>
      <c r="AJ283" s="1051">
        <v>47</v>
      </c>
      <c r="AK283" s="1053">
        <v>30</v>
      </c>
      <c r="AL283" s="1051">
        <v>35.299999999999997</v>
      </c>
      <c r="AM283" s="1051">
        <v>35.799999999999997</v>
      </c>
      <c r="AN283" s="1051">
        <v>35.299999999999997</v>
      </c>
      <c r="AO283" s="1051">
        <v>33.700000000000003</v>
      </c>
      <c r="AP283" s="1051">
        <v>38.4</v>
      </c>
      <c r="AQ283" s="1053">
        <v>30</v>
      </c>
      <c r="AR283" s="1051">
        <v>38.5</v>
      </c>
      <c r="AS283" s="1051">
        <v>35</v>
      </c>
      <c r="AT283" s="1051">
        <v>40</v>
      </c>
      <c r="AU283" s="1051">
        <v>31.78</v>
      </c>
      <c r="AV283" s="1051">
        <v>35</v>
      </c>
      <c r="AW283" s="1051">
        <v>34</v>
      </c>
      <c r="AX283" s="1051">
        <v>27</v>
      </c>
      <c r="AY283" s="1051">
        <v>32</v>
      </c>
      <c r="AZ283" s="1051">
        <v>31.8</v>
      </c>
      <c r="BA283" s="1051">
        <v>40</v>
      </c>
      <c r="BB283" s="1051">
        <v>28.3</v>
      </c>
      <c r="BC283" s="1051">
        <v>41.9</v>
      </c>
      <c r="BD283" s="1051">
        <v>41.9</v>
      </c>
      <c r="BE283" s="1051">
        <v>46.2</v>
      </c>
      <c r="BF283" s="1051">
        <v>46.2</v>
      </c>
      <c r="BG283" s="1051">
        <v>58</v>
      </c>
      <c r="BH283" s="1051">
        <v>38.9</v>
      </c>
      <c r="BI283" s="1051">
        <v>35.6</v>
      </c>
      <c r="BJ283" s="1051">
        <v>28.8</v>
      </c>
      <c r="BK283" s="1051">
        <v>22.6</v>
      </c>
      <c r="BL283" s="1051">
        <v>36.799999999999997</v>
      </c>
      <c r="BM283" s="1051">
        <v>15</v>
      </c>
      <c r="BN283" s="1051">
        <v>37.5</v>
      </c>
      <c r="BO283" s="1051">
        <v>34.5</v>
      </c>
      <c r="BP283" s="1051">
        <v>36.799999999999997</v>
      </c>
      <c r="BQ283" s="1051">
        <v>19.5</v>
      </c>
      <c r="BR283" s="1051">
        <v>30</v>
      </c>
      <c r="BS283" s="1051">
        <v>8.6</v>
      </c>
      <c r="BT283" s="1051">
        <v>12.1</v>
      </c>
      <c r="BU283" s="922"/>
      <c r="BV283" s="922"/>
      <c r="BW283" s="922"/>
      <c r="BX283" s="922"/>
      <c r="BY283" s="1053">
        <v>30</v>
      </c>
      <c r="BZ283" s="1059">
        <v>22</v>
      </c>
      <c r="CA283" s="1226">
        <v>36.4</v>
      </c>
      <c r="CB283" s="1473">
        <v>35</v>
      </c>
      <c r="CC283" s="1051">
        <v>16.82</v>
      </c>
    </row>
    <row r="284" spans="1:81" ht="15" customHeight="1">
      <c r="A284" s="16"/>
      <c r="B284" s="175"/>
      <c r="C284" s="185"/>
      <c r="D284" s="185" t="s">
        <v>338</v>
      </c>
      <c r="E284" s="185"/>
      <c r="F284" s="174"/>
      <c r="G284" s="1027"/>
      <c r="H284" s="1027"/>
      <c r="I284" s="1027"/>
      <c r="J284" s="1027"/>
      <c r="K284" s="1027"/>
      <c r="L284" s="1027"/>
      <c r="M284" s="1027"/>
      <c r="N284" s="1027"/>
      <c r="O284" s="1027"/>
      <c r="P284" s="1027"/>
      <c r="Q284" s="1027"/>
      <c r="R284" s="1027"/>
      <c r="S284" s="1027"/>
      <c r="T284" s="1044"/>
      <c r="U284" s="1044"/>
      <c r="V284" s="1044"/>
      <c r="W284" s="1044"/>
      <c r="X284" s="1044"/>
      <c r="Y284" s="1044"/>
      <c r="Z284" s="1044"/>
      <c r="AA284" s="1044"/>
      <c r="AB284" s="1044"/>
      <c r="AC284" s="1044"/>
      <c r="AD284" s="1044"/>
      <c r="AE284" s="1044"/>
      <c r="AF284" s="1044"/>
      <c r="AG284" s="1044"/>
      <c r="AH284" s="1044"/>
      <c r="AI284" s="1044"/>
      <c r="AJ284" s="1044"/>
      <c r="AK284" s="1044"/>
      <c r="AL284" s="1044"/>
      <c r="AM284" s="1044"/>
      <c r="AN284" s="1044"/>
      <c r="AO284" s="1044"/>
      <c r="AP284" s="1044"/>
      <c r="AQ284" s="1044"/>
      <c r="AR284" s="1044"/>
      <c r="AS284" s="1044"/>
      <c r="AT284" s="1044"/>
      <c r="AU284" s="1044"/>
      <c r="AV284" s="1044"/>
      <c r="AW284" s="1044"/>
      <c r="AX284" s="1044"/>
      <c r="AY284" s="1044"/>
      <c r="AZ284" s="1044"/>
      <c r="BA284" s="1044"/>
      <c r="BB284" s="1044"/>
      <c r="BC284" s="1044"/>
      <c r="BD284" s="1044"/>
      <c r="BE284" s="688"/>
      <c r="BF284" s="688"/>
      <c r="BG284" s="688"/>
      <c r="BH284" s="688"/>
      <c r="BI284" s="688"/>
      <c r="BJ284" s="688"/>
      <c r="BK284" s="688"/>
      <c r="BL284" s="688"/>
      <c r="BM284" s="688"/>
      <c r="BN284" s="688"/>
      <c r="BO284" s="688"/>
      <c r="BP284" s="688"/>
      <c r="BQ284" s="688"/>
      <c r="BR284" s="688"/>
      <c r="BS284" s="688"/>
      <c r="BT284" s="688"/>
      <c r="BU284" s="885"/>
      <c r="BV284" s="885"/>
      <c r="BW284" s="885"/>
      <c r="BX284" s="885"/>
      <c r="BY284" s="1027"/>
      <c r="BZ284" s="692"/>
      <c r="CA284" s="1071"/>
      <c r="CB284" s="720"/>
      <c r="CC284" s="1027"/>
    </row>
    <row r="285" spans="1:81" ht="15" customHeight="1">
      <c r="A285" s="16"/>
      <c r="B285" s="175"/>
      <c r="C285" s="185"/>
      <c r="D285" s="185" t="s">
        <v>495</v>
      </c>
      <c r="E285" s="185" t="s">
        <v>66</v>
      </c>
      <c r="F285" s="174"/>
      <c r="G285" s="1054">
        <v>2</v>
      </c>
      <c r="H285" s="1033">
        <v>2.0290930982495743</v>
      </c>
      <c r="I285" s="1054">
        <v>2</v>
      </c>
      <c r="J285" s="1054">
        <v>2</v>
      </c>
      <c r="K285" s="1033">
        <v>2.098400682450261</v>
      </c>
      <c r="L285" s="1054">
        <v>2</v>
      </c>
      <c r="M285" s="1033">
        <v>2.3262749670003222</v>
      </c>
      <c r="N285" s="1033">
        <v>2.197115438901915</v>
      </c>
      <c r="O285" s="1054">
        <v>2</v>
      </c>
      <c r="P285" s="1052">
        <v>1</v>
      </c>
      <c r="Q285" s="1033">
        <v>2.3221322042612078</v>
      </c>
      <c r="R285" s="1054">
        <v>2</v>
      </c>
      <c r="S285" s="1054">
        <v>2</v>
      </c>
      <c r="T285" s="1053">
        <v>2</v>
      </c>
      <c r="U285" s="1053">
        <v>2</v>
      </c>
      <c r="V285" s="1034">
        <v>0.293291261583979</v>
      </c>
      <c r="W285" s="1053">
        <v>2</v>
      </c>
      <c r="X285" s="1053">
        <v>2</v>
      </c>
      <c r="Y285" s="1053">
        <v>2</v>
      </c>
      <c r="Z285" s="1053">
        <v>2</v>
      </c>
      <c r="AA285" s="1053">
        <v>2</v>
      </c>
      <c r="AB285" s="1053">
        <v>2</v>
      </c>
      <c r="AC285" s="1053">
        <v>2</v>
      </c>
      <c r="AD285" s="1053">
        <v>2</v>
      </c>
      <c r="AE285" s="1051">
        <v>2</v>
      </c>
      <c r="AF285" s="1053">
        <v>2</v>
      </c>
      <c r="AG285" s="1053">
        <v>2</v>
      </c>
      <c r="AH285" s="1053">
        <v>2</v>
      </c>
      <c r="AI285" s="1053">
        <v>2</v>
      </c>
      <c r="AJ285" s="1053">
        <v>2</v>
      </c>
      <c r="AK285" s="1034">
        <v>2.0134841599693165</v>
      </c>
      <c r="AL285" s="1053">
        <v>2</v>
      </c>
      <c r="AM285" s="1053">
        <v>2</v>
      </c>
      <c r="AN285" s="1034">
        <v>2.0195076870245452</v>
      </c>
      <c r="AO285" s="1053">
        <v>2</v>
      </c>
      <c r="AP285" s="1051">
        <v>0.26205162066559184</v>
      </c>
      <c r="AQ285" s="1053">
        <v>2</v>
      </c>
      <c r="AR285" s="1053">
        <v>2</v>
      </c>
      <c r="AS285" s="1053">
        <v>2</v>
      </c>
      <c r="AT285" s="1053">
        <v>2</v>
      </c>
      <c r="AU285" s="1053">
        <v>2</v>
      </c>
      <c r="AV285" s="1053">
        <v>2</v>
      </c>
      <c r="AW285" s="1053">
        <v>2</v>
      </c>
      <c r="AX285" s="1034">
        <v>2</v>
      </c>
      <c r="AY285" s="1053">
        <v>2</v>
      </c>
      <c r="AZ285" s="1034">
        <v>2.3327882566324809</v>
      </c>
      <c r="BA285" s="1053">
        <v>2</v>
      </c>
      <c r="BB285" s="1034">
        <v>2.0345222012263333</v>
      </c>
      <c r="BC285" s="1051">
        <v>3.67</v>
      </c>
      <c r="BD285" s="1051">
        <v>3.67</v>
      </c>
      <c r="BE285" s="1051">
        <v>0.29699999999999999</v>
      </c>
      <c r="BF285" s="1051">
        <v>0.29699999999999999</v>
      </c>
      <c r="BG285" s="1051">
        <v>0.29699999999999999</v>
      </c>
      <c r="BH285" s="1053">
        <v>2</v>
      </c>
      <c r="BI285" s="1053">
        <v>2</v>
      </c>
      <c r="BJ285" s="1053">
        <v>2</v>
      </c>
      <c r="BK285" s="1053">
        <v>2</v>
      </c>
      <c r="BL285" s="1051">
        <v>0.83432683389400752</v>
      </c>
      <c r="BM285" s="1053">
        <v>2</v>
      </c>
      <c r="BN285" s="1053">
        <v>2</v>
      </c>
      <c r="BO285" s="1053">
        <v>2</v>
      </c>
      <c r="BP285" s="1051">
        <v>0.8</v>
      </c>
      <c r="BQ285" s="1053">
        <v>2</v>
      </c>
      <c r="BR285" s="1053">
        <v>2</v>
      </c>
      <c r="BS285" s="1051">
        <v>0.1</v>
      </c>
      <c r="BT285" s="1053">
        <v>2</v>
      </c>
      <c r="BU285" s="928"/>
      <c r="BV285" s="928"/>
      <c r="BW285" s="928"/>
      <c r="BX285" s="928"/>
      <c r="BY285" s="1054">
        <v>2</v>
      </c>
      <c r="BZ285" s="1061">
        <v>2.370869299565538</v>
      </c>
      <c r="CA285" s="1229">
        <v>2</v>
      </c>
      <c r="CB285" s="1473">
        <v>2.0622325799337786</v>
      </c>
      <c r="CC285" s="1051">
        <v>2</v>
      </c>
    </row>
    <row r="286" spans="1:81" ht="15" customHeight="1">
      <c r="A286" s="16"/>
      <c r="B286" s="175"/>
      <c r="C286" s="185"/>
      <c r="D286" s="185" t="s">
        <v>496</v>
      </c>
      <c r="E286" s="185" t="s">
        <v>66</v>
      </c>
      <c r="F286" s="174"/>
      <c r="G286" s="1054">
        <v>6</v>
      </c>
      <c r="H286" s="1033">
        <v>5.5674946004319645</v>
      </c>
      <c r="I286" s="1054">
        <v>6</v>
      </c>
      <c r="J286" s="1054">
        <v>6</v>
      </c>
      <c r="K286" s="1033">
        <v>4.3074360704696542</v>
      </c>
      <c r="L286" s="1054">
        <v>6</v>
      </c>
      <c r="M286" s="1033">
        <v>1.3028169014084505</v>
      </c>
      <c r="N286" s="1033">
        <v>2.7572879135276773</v>
      </c>
      <c r="O286" s="1054">
        <v>6</v>
      </c>
      <c r="P286" s="1052">
        <v>5.4</v>
      </c>
      <c r="Q286" s="1033">
        <v>1.0150242702773573</v>
      </c>
      <c r="R286" s="1054">
        <v>6</v>
      </c>
      <c r="S286" s="1054">
        <v>6</v>
      </c>
      <c r="T286" s="1053">
        <v>6</v>
      </c>
      <c r="U286" s="1053">
        <v>6</v>
      </c>
      <c r="V286" s="1034">
        <v>0.24159941730491452</v>
      </c>
      <c r="W286" s="1053">
        <v>6</v>
      </c>
      <c r="X286" s="1053">
        <v>6</v>
      </c>
      <c r="Y286" s="1053">
        <v>6</v>
      </c>
      <c r="Z286" s="1053">
        <v>6</v>
      </c>
      <c r="AA286" s="1053">
        <v>6</v>
      </c>
      <c r="AB286" s="1053">
        <v>6</v>
      </c>
      <c r="AC286" s="1053">
        <v>6</v>
      </c>
      <c r="AD286" s="1053">
        <v>6</v>
      </c>
      <c r="AE286" s="1051">
        <v>4</v>
      </c>
      <c r="AF286" s="1053">
        <v>6</v>
      </c>
      <c r="AG286" s="1053">
        <v>6</v>
      </c>
      <c r="AH286" s="1053">
        <v>6</v>
      </c>
      <c r="AI286" s="1053">
        <v>6</v>
      </c>
      <c r="AJ286" s="1053">
        <v>6</v>
      </c>
      <c r="AK286" s="1034">
        <v>5.7823274938964326</v>
      </c>
      <c r="AL286" s="1053">
        <v>6</v>
      </c>
      <c r="AM286" s="1053">
        <v>6</v>
      </c>
      <c r="AN286" s="1034">
        <v>5.6394729089107312</v>
      </c>
      <c r="AO286" s="1053">
        <v>6</v>
      </c>
      <c r="AP286" s="1051">
        <v>2.5428889813990421</v>
      </c>
      <c r="AQ286" s="1053">
        <v>6</v>
      </c>
      <c r="AR286" s="1053">
        <v>6</v>
      </c>
      <c r="AS286" s="1053">
        <v>6</v>
      </c>
      <c r="AT286" s="1053">
        <v>6</v>
      </c>
      <c r="AU286" s="1053">
        <v>6</v>
      </c>
      <c r="AV286" s="1053">
        <v>6</v>
      </c>
      <c r="AW286" s="1053">
        <v>6</v>
      </c>
      <c r="AX286" s="1034">
        <v>6</v>
      </c>
      <c r="AY286" s="1053">
        <v>6</v>
      </c>
      <c r="AZ286" s="1034">
        <v>0.88636363636363624</v>
      </c>
      <c r="BA286" s="1053">
        <v>6</v>
      </c>
      <c r="BB286" s="1034">
        <v>6.1028985619131033</v>
      </c>
      <c r="BC286" s="1051">
        <v>0.7</v>
      </c>
      <c r="BD286" s="1051">
        <v>0.7</v>
      </c>
      <c r="BE286" s="1051">
        <v>1.99</v>
      </c>
      <c r="BF286" s="1051">
        <v>1.99</v>
      </c>
      <c r="BG286" s="1051">
        <v>1.99</v>
      </c>
      <c r="BH286" s="1053">
        <v>6</v>
      </c>
      <c r="BI286" s="1053">
        <v>6</v>
      </c>
      <c r="BJ286" s="1053">
        <v>6</v>
      </c>
      <c r="BK286" s="1053">
        <v>6</v>
      </c>
      <c r="BL286" s="1051">
        <v>1.4410224994430829</v>
      </c>
      <c r="BM286" s="1053">
        <v>6</v>
      </c>
      <c r="BN286" s="1053">
        <v>6</v>
      </c>
      <c r="BO286" s="1053">
        <v>6</v>
      </c>
      <c r="BP286" s="1051">
        <v>2</v>
      </c>
      <c r="BQ286" s="1053">
        <v>6</v>
      </c>
      <c r="BR286" s="1053">
        <v>6</v>
      </c>
      <c r="BS286" s="1051">
        <v>5.9</v>
      </c>
      <c r="BT286" s="1053">
        <v>6</v>
      </c>
      <c r="BU286" s="928"/>
      <c r="BV286" s="928"/>
      <c r="BW286" s="928"/>
      <c r="BX286" s="928"/>
      <c r="BY286" s="1054">
        <v>6</v>
      </c>
      <c r="BZ286" s="1061">
        <v>0.70588235294117652</v>
      </c>
      <c r="CA286" s="1229">
        <v>6</v>
      </c>
      <c r="CB286" s="1473">
        <v>5.4098859315589349</v>
      </c>
      <c r="CC286" s="1051">
        <v>6</v>
      </c>
    </row>
    <row r="287" spans="1:81" ht="15" customHeight="1">
      <c r="A287" s="16"/>
      <c r="B287" s="175"/>
      <c r="C287" s="185"/>
      <c r="D287" s="185" t="s">
        <v>497</v>
      </c>
      <c r="E287" s="185" t="s">
        <v>66</v>
      </c>
      <c r="F287" s="174"/>
      <c r="G287" s="1054">
        <v>84</v>
      </c>
      <c r="H287" s="1033">
        <v>84.948924582339643</v>
      </c>
      <c r="I287" s="1054">
        <v>84</v>
      </c>
      <c r="J287" s="1054">
        <v>84</v>
      </c>
      <c r="K287" s="1033">
        <v>87.759344928400623</v>
      </c>
      <c r="L287" s="1054">
        <v>84</v>
      </c>
      <c r="M287" s="1033">
        <v>94.558448400929393</v>
      </c>
      <c r="N287" s="1033">
        <v>91.258264547987295</v>
      </c>
      <c r="O287" s="1054">
        <v>84</v>
      </c>
      <c r="P287" s="1052">
        <v>75</v>
      </c>
      <c r="Q287" s="1033">
        <v>95.247718395703828</v>
      </c>
      <c r="R287" s="1054">
        <v>84</v>
      </c>
      <c r="S287" s="1054">
        <v>84</v>
      </c>
      <c r="T287" s="1053">
        <v>84</v>
      </c>
      <c r="U287" s="1053">
        <v>84</v>
      </c>
      <c r="V287" s="1034">
        <v>97.489717356781</v>
      </c>
      <c r="W287" s="1053">
        <v>84</v>
      </c>
      <c r="X287" s="1053">
        <v>84</v>
      </c>
      <c r="Y287" s="1053">
        <v>84</v>
      </c>
      <c r="Z287" s="1053">
        <v>84</v>
      </c>
      <c r="AA287" s="1053">
        <v>84</v>
      </c>
      <c r="AB287" s="1053">
        <v>84</v>
      </c>
      <c r="AC287" s="1053">
        <v>84</v>
      </c>
      <c r="AD287" s="1053">
        <v>84</v>
      </c>
      <c r="AE287" s="1051">
        <v>60</v>
      </c>
      <c r="AF287" s="1053">
        <v>84</v>
      </c>
      <c r="AG287" s="1053">
        <v>84</v>
      </c>
      <c r="AH287" s="1053">
        <v>84</v>
      </c>
      <c r="AI287" s="1053">
        <v>84</v>
      </c>
      <c r="AJ287" s="1053">
        <v>84</v>
      </c>
      <c r="AK287" s="1034">
        <v>84.478258532222327</v>
      </c>
      <c r="AL287" s="1053">
        <v>84</v>
      </c>
      <c r="AM287" s="1053">
        <v>84</v>
      </c>
      <c r="AN287" s="1034">
        <v>84.796067862330645</v>
      </c>
      <c r="AO287" s="1053">
        <v>84</v>
      </c>
      <c r="AP287" s="1051">
        <v>78.740242827923083</v>
      </c>
      <c r="AQ287" s="1053">
        <v>84</v>
      </c>
      <c r="AR287" s="1053">
        <v>84</v>
      </c>
      <c r="AS287" s="1053">
        <v>84</v>
      </c>
      <c r="AT287" s="1053">
        <v>84</v>
      </c>
      <c r="AU287" s="1053">
        <v>84</v>
      </c>
      <c r="AV287" s="1053">
        <v>84</v>
      </c>
      <c r="AW287" s="1053">
        <v>84</v>
      </c>
      <c r="AX287" s="1034">
        <v>84</v>
      </c>
      <c r="AY287" s="1053">
        <v>84</v>
      </c>
      <c r="AZ287" s="1034">
        <v>95.543796151780199</v>
      </c>
      <c r="BA287" s="1053">
        <v>84</v>
      </c>
      <c r="BB287" s="1034">
        <v>85.382291266878937</v>
      </c>
      <c r="BC287" s="1051">
        <v>49.24</v>
      </c>
      <c r="BD287" s="1051">
        <v>49.24</v>
      </c>
      <c r="BE287" s="1051">
        <v>66.62</v>
      </c>
      <c r="BF287" s="1051">
        <v>66.62</v>
      </c>
      <c r="BG287" s="1051">
        <v>66.62</v>
      </c>
      <c r="BH287" s="1053">
        <v>84</v>
      </c>
      <c r="BI287" s="1053">
        <v>84</v>
      </c>
      <c r="BJ287" s="1053">
        <v>84</v>
      </c>
      <c r="BK287" s="1053">
        <v>84</v>
      </c>
      <c r="BL287" s="1051">
        <v>81.474216928514011</v>
      </c>
      <c r="BM287" s="1053">
        <v>84</v>
      </c>
      <c r="BN287" s="1053">
        <v>84</v>
      </c>
      <c r="BO287" s="1053">
        <v>84</v>
      </c>
      <c r="BP287" s="1051">
        <v>55</v>
      </c>
      <c r="BQ287" s="1053">
        <v>84</v>
      </c>
      <c r="BR287" s="1053">
        <v>84</v>
      </c>
      <c r="BS287" s="1051">
        <v>91.9</v>
      </c>
      <c r="BT287" s="1053">
        <v>84</v>
      </c>
      <c r="BU287" s="928"/>
      <c r="BV287" s="928"/>
      <c r="BW287" s="928"/>
      <c r="BX287" s="928"/>
      <c r="BY287" s="1054">
        <v>84</v>
      </c>
      <c r="BZ287" s="1061">
        <v>95.936476909622343</v>
      </c>
      <c r="CA287" s="1229">
        <v>84</v>
      </c>
      <c r="CB287" s="1473">
        <v>85.278752171299899</v>
      </c>
      <c r="CC287" s="1051">
        <v>84</v>
      </c>
    </row>
    <row r="288" spans="1:81" ht="15" customHeight="1">
      <c r="A288" s="16"/>
      <c r="B288" s="175"/>
      <c r="C288" s="185"/>
      <c r="D288" s="185" t="s">
        <v>498</v>
      </c>
      <c r="E288" s="185" t="s">
        <v>66</v>
      </c>
      <c r="F288" s="174"/>
      <c r="G288" s="1054">
        <v>4</v>
      </c>
      <c r="H288" s="1033">
        <v>3.7428246520241735</v>
      </c>
      <c r="I288" s="1054">
        <v>4</v>
      </c>
      <c r="J288" s="1054">
        <v>4</v>
      </c>
      <c r="K288" s="1033">
        <v>2.9631942716997135</v>
      </c>
      <c r="L288" s="1054">
        <v>4</v>
      </c>
      <c r="M288" s="1033">
        <v>0.94391512972286684</v>
      </c>
      <c r="N288" s="1033">
        <v>1.9491401572313189</v>
      </c>
      <c r="O288" s="1054">
        <v>4</v>
      </c>
      <c r="P288" s="1052">
        <v>12.1</v>
      </c>
      <c r="Q288" s="1033">
        <v>0.73844228290605984</v>
      </c>
      <c r="R288" s="1054">
        <v>4</v>
      </c>
      <c r="S288" s="1054">
        <v>4</v>
      </c>
      <c r="T288" s="1053">
        <v>4</v>
      </c>
      <c r="U288" s="1053">
        <v>4</v>
      </c>
      <c r="V288" s="1034">
        <v>0.97496620816609392</v>
      </c>
      <c r="W288" s="1053">
        <v>4</v>
      </c>
      <c r="X288" s="1053">
        <v>4</v>
      </c>
      <c r="Y288" s="1053">
        <v>4</v>
      </c>
      <c r="Z288" s="1053">
        <v>4</v>
      </c>
      <c r="AA288" s="1053">
        <v>4</v>
      </c>
      <c r="AB288" s="1053">
        <v>4</v>
      </c>
      <c r="AC288" s="1053">
        <v>4</v>
      </c>
      <c r="AD288" s="1053">
        <v>4</v>
      </c>
      <c r="AE288" s="1051">
        <v>10</v>
      </c>
      <c r="AF288" s="1053">
        <v>4</v>
      </c>
      <c r="AG288" s="1053">
        <v>4</v>
      </c>
      <c r="AH288" s="1053">
        <v>4</v>
      </c>
      <c r="AI288" s="1053">
        <v>4</v>
      </c>
      <c r="AJ288" s="1053">
        <v>4</v>
      </c>
      <c r="AK288" s="1034">
        <v>3.8710448179809847</v>
      </c>
      <c r="AL288" s="1053">
        <v>4</v>
      </c>
      <c r="AM288" s="1053">
        <v>4</v>
      </c>
      <c r="AN288" s="1034">
        <v>3.7853029357935819</v>
      </c>
      <c r="AO288" s="1053">
        <v>4</v>
      </c>
      <c r="AP288" s="1051">
        <v>9.8125504367495253</v>
      </c>
      <c r="AQ288" s="1053">
        <v>4</v>
      </c>
      <c r="AR288" s="1053">
        <v>4</v>
      </c>
      <c r="AS288" s="1053">
        <v>4</v>
      </c>
      <c r="AT288" s="1053">
        <v>4</v>
      </c>
      <c r="AU288" s="1053">
        <v>4</v>
      </c>
      <c r="AV288" s="1053">
        <v>4</v>
      </c>
      <c r="AW288" s="1053">
        <v>4</v>
      </c>
      <c r="AX288" s="1034">
        <v>4</v>
      </c>
      <c r="AY288" s="1053">
        <v>4</v>
      </c>
      <c r="AZ288" s="1034">
        <v>0.64614286431459966</v>
      </c>
      <c r="BA288" s="1053">
        <v>4</v>
      </c>
      <c r="BB288" s="1034">
        <v>3.15396297635214</v>
      </c>
      <c r="BC288" s="1051">
        <v>21.03</v>
      </c>
      <c r="BD288" s="1051">
        <v>21.03</v>
      </c>
      <c r="BE288" s="1051">
        <v>16.23</v>
      </c>
      <c r="BF288" s="1051">
        <v>16.23</v>
      </c>
      <c r="BG288" s="1051">
        <v>16.23</v>
      </c>
      <c r="BH288" s="1053">
        <v>4</v>
      </c>
      <c r="BI288" s="1053">
        <v>4</v>
      </c>
      <c r="BJ288" s="1053">
        <v>4</v>
      </c>
      <c r="BK288" s="1053">
        <v>4</v>
      </c>
      <c r="BL288" s="1051">
        <v>8.9935922281329752</v>
      </c>
      <c r="BM288" s="1053">
        <v>4</v>
      </c>
      <c r="BN288" s="1053">
        <v>4</v>
      </c>
      <c r="BO288" s="1053">
        <v>4</v>
      </c>
      <c r="BP288" s="1051">
        <v>15</v>
      </c>
      <c r="BQ288" s="1053">
        <v>4</v>
      </c>
      <c r="BR288" s="1053">
        <v>4</v>
      </c>
      <c r="BS288" s="1051">
        <v>0.86</v>
      </c>
      <c r="BT288" s="1053">
        <v>4</v>
      </c>
      <c r="BU288" s="928"/>
      <c r="BV288" s="928"/>
      <c r="BW288" s="928"/>
      <c r="BX288" s="928"/>
      <c r="BY288" s="1054">
        <v>4</v>
      </c>
      <c r="BZ288" s="1061">
        <v>0.51618320257682326</v>
      </c>
      <c r="CA288" s="1229">
        <v>4</v>
      </c>
      <c r="CB288" s="1473">
        <v>3.6425386961680957</v>
      </c>
      <c r="CC288" s="1051">
        <v>4</v>
      </c>
    </row>
    <row r="289" spans="1:81" ht="15" customHeight="1">
      <c r="A289" s="16"/>
      <c r="B289" s="175"/>
      <c r="C289" s="185"/>
      <c r="D289" s="185" t="s">
        <v>499</v>
      </c>
      <c r="E289" s="185" t="s">
        <v>66</v>
      </c>
      <c r="F289" s="174"/>
      <c r="G289" s="1054">
        <v>2</v>
      </c>
      <c r="H289" s="1033">
        <v>1.8558315334773219</v>
      </c>
      <c r="I289" s="1054">
        <v>2</v>
      </c>
      <c r="J289" s="1054">
        <v>2</v>
      </c>
      <c r="K289" s="1033">
        <v>1.4358120234898848</v>
      </c>
      <c r="L289" s="1054">
        <v>2</v>
      </c>
      <c r="M289" s="1033">
        <v>0.43427230046948356</v>
      </c>
      <c r="N289" s="1033">
        <v>0.91909597117589226</v>
      </c>
      <c r="O289" s="1054">
        <v>2</v>
      </c>
      <c r="P289" s="1052">
        <v>2.9</v>
      </c>
      <c r="Q289" s="1033">
        <v>0.33834142342578583</v>
      </c>
      <c r="R289" s="1054">
        <v>2</v>
      </c>
      <c r="S289" s="1054">
        <v>2</v>
      </c>
      <c r="T289" s="1053">
        <v>2</v>
      </c>
      <c r="U289" s="1053">
        <v>2</v>
      </c>
      <c r="V289" s="1034">
        <v>0.56600051284109087</v>
      </c>
      <c r="W289" s="1053">
        <v>2</v>
      </c>
      <c r="X289" s="1053">
        <v>2</v>
      </c>
      <c r="Y289" s="1053">
        <v>2</v>
      </c>
      <c r="Z289" s="1053">
        <v>2</v>
      </c>
      <c r="AA289" s="1053">
        <v>2</v>
      </c>
      <c r="AB289" s="1053">
        <v>2</v>
      </c>
      <c r="AC289" s="1053">
        <v>2</v>
      </c>
      <c r="AD289" s="1053">
        <v>2</v>
      </c>
      <c r="AE289" s="1051">
        <v>3</v>
      </c>
      <c r="AF289" s="1053">
        <v>2</v>
      </c>
      <c r="AG289" s="1053">
        <v>2</v>
      </c>
      <c r="AH289" s="1053">
        <v>2</v>
      </c>
      <c r="AI289" s="1053">
        <v>2</v>
      </c>
      <c r="AJ289" s="1053">
        <v>2</v>
      </c>
      <c r="AK289" s="1034">
        <v>1.9274424979654776</v>
      </c>
      <c r="AL289" s="1053">
        <v>2</v>
      </c>
      <c r="AM289" s="1053">
        <v>2</v>
      </c>
      <c r="AN289" s="1034">
        <v>1.8798243029702439</v>
      </c>
      <c r="AO289" s="1053">
        <v>2</v>
      </c>
      <c r="AP289" s="1051">
        <v>4.3031688716702359</v>
      </c>
      <c r="AQ289" s="1053">
        <v>2</v>
      </c>
      <c r="AR289" s="1053">
        <v>2</v>
      </c>
      <c r="AS289" s="1053">
        <v>2</v>
      </c>
      <c r="AT289" s="1053">
        <v>2</v>
      </c>
      <c r="AU289" s="1053">
        <v>2</v>
      </c>
      <c r="AV289" s="1053">
        <v>2</v>
      </c>
      <c r="AW289" s="1053">
        <v>2</v>
      </c>
      <c r="AX289" s="1034">
        <v>2</v>
      </c>
      <c r="AY289" s="1053">
        <v>2</v>
      </c>
      <c r="AZ289" s="1034">
        <v>0.29545454545454547</v>
      </c>
      <c r="BA289" s="1053">
        <v>2</v>
      </c>
      <c r="BB289" s="1034">
        <v>1.5393759286775637</v>
      </c>
      <c r="BC289" s="1051">
        <v>15.09</v>
      </c>
      <c r="BD289" s="1051">
        <v>15.09</v>
      </c>
      <c r="BE289" s="1051">
        <v>8.52</v>
      </c>
      <c r="BF289" s="1051">
        <v>8.52</v>
      </c>
      <c r="BG289" s="1051">
        <v>8.52</v>
      </c>
      <c r="BH289" s="1053">
        <v>2</v>
      </c>
      <c r="BI289" s="1053">
        <v>2</v>
      </c>
      <c r="BJ289" s="1053">
        <v>2</v>
      </c>
      <c r="BK289" s="1053">
        <v>2</v>
      </c>
      <c r="BL289" s="1051">
        <v>4.1309311650701712</v>
      </c>
      <c r="BM289" s="1053">
        <v>2</v>
      </c>
      <c r="BN289" s="1053">
        <v>2</v>
      </c>
      <c r="BO289" s="1053">
        <v>2</v>
      </c>
      <c r="BP289" s="1051">
        <v>15</v>
      </c>
      <c r="BQ289" s="1053">
        <v>2</v>
      </c>
      <c r="BR289" s="1053">
        <v>2</v>
      </c>
      <c r="BS289" s="1051">
        <v>0.39</v>
      </c>
      <c r="BT289" s="1053">
        <v>2</v>
      </c>
      <c r="BU289" s="928"/>
      <c r="BV289" s="928"/>
      <c r="BW289" s="928"/>
      <c r="BX289" s="928"/>
      <c r="BY289" s="1054">
        <v>2</v>
      </c>
      <c r="BZ289" s="1061">
        <v>0.23529411764705882</v>
      </c>
      <c r="CA289" s="1229">
        <v>2</v>
      </c>
      <c r="CB289" s="1473">
        <v>1.8032953105196452</v>
      </c>
      <c r="CC289" s="1051">
        <v>2</v>
      </c>
    </row>
    <row r="290" spans="1:81" ht="15" customHeight="1">
      <c r="A290" s="16"/>
      <c r="B290" s="175"/>
      <c r="C290" s="185"/>
      <c r="D290" s="185" t="s">
        <v>500</v>
      </c>
      <c r="E290" s="185" t="s">
        <v>66</v>
      </c>
      <c r="F290" s="174"/>
      <c r="G290" s="1054">
        <v>1</v>
      </c>
      <c r="H290" s="1033">
        <v>0.92791576673866094</v>
      </c>
      <c r="I290" s="1054">
        <v>1</v>
      </c>
      <c r="J290" s="1054">
        <v>1</v>
      </c>
      <c r="K290" s="1033">
        <v>0.7179060117449424</v>
      </c>
      <c r="L290" s="1054">
        <v>1</v>
      </c>
      <c r="M290" s="1033">
        <v>0.21713615023474178</v>
      </c>
      <c r="N290" s="1033">
        <v>0.45954798558794613</v>
      </c>
      <c r="O290" s="1054">
        <v>1</v>
      </c>
      <c r="P290" s="1052">
        <v>3.6</v>
      </c>
      <c r="Q290" s="1033">
        <v>0.16917071171289291</v>
      </c>
      <c r="R290" s="1054">
        <v>1</v>
      </c>
      <c r="S290" s="1054">
        <v>1</v>
      </c>
      <c r="T290" s="1053">
        <v>1</v>
      </c>
      <c r="U290" s="1053">
        <v>1</v>
      </c>
      <c r="V290" s="1034">
        <v>0.43442524332292143</v>
      </c>
      <c r="W290" s="1053">
        <v>1</v>
      </c>
      <c r="X290" s="1053">
        <v>1</v>
      </c>
      <c r="Y290" s="1053">
        <v>1</v>
      </c>
      <c r="Z290" s="1053">
        <v>1</v>
      </c>
      <c r="AA290" s="1053">
        <v>1</v>
      </c>
      <c r="AB290" s="1053">
        <v>1</v>
      </c>
      <c r="AC290" s="1053">
        <v>1</v>
      </c>
      <c r="AD290" s="1053">
        <v>1</v>
      </c>
      <c r="AE290" s="1051">
        <v>6</v>
      </c>
      <c r="AF290" s="1053">
        <v>1</v>
      </c>
      <c r="AG290" s="1053">
        <v>1</v>
      </c>
      <c r="AH290" s="1053">
        <v>1</v>
      </c>
      <c r="AI290" s="1053">
        <v>1</v>
      </c>
      <c r="AJ290" s="1053">
        <v>1</v>
      </c>
      <c r="AK290" s="1034">
        <v>0.96372124898273881</v>
      </c>
      <c r="AL290" s="1053">
        <v>1</v>
      </c>
      <c r="AM290" s="1053">
        <v>1</v>
      </c>
      <c r="AN290" s="1034">
        <v>0.93991215148512197</v>
      </c>
      <c r="AO290" s="1053">
        <v>1</v>
      </c>
      <c r="AP290" s="1051">
        <v>3.339097261592511</v>
      </c>
      <c r="AQ290" s="1053">
        <v>1</v>
      </c>
      <c r="AR290" s="1053">
        <v>1</v>
      </c>
      <c r="AS290" s="1053">
        <v>1</v>
      </c>
      <c r="AT290" s="1053">
        <v>1</v>
      </c>
      <c r="AU290" s="1053">
        <v>1</v>
      </c>
      <c r="AV290" s="1053">
        <v>1</v>
      </c>
      <c r="AW290" s="1053">
        <v>1</v>
      </c>
      <c r="AX290" s="1034">
        <v>1</v>
      </c>
      <c r="AY290" s="1053">
        <v>1</v>
      </c>
      <c r="AZ290" s="1034">
        <v>0.14772727272727273</v>
      </c>
      <c r="BA290" s="1053">
        <v>1</v>
      </c>
      <c r="BB290" s="1034">
        <v>0.76968796433878184</v>
      </c>
      <c r="BC290" s="1051">
        <v>10.264999999999992</v>
      </c>
      <c r="BD290" s="1051">
        <v>10.264999999999992</v>
      </c>
      <c r="BE290" s="1051">
        <v>6.3430000000000035</v>
      </c>
      <c r="BF290" s="1051">
        <v>6.3430000000000035</v>
      </c>
      <c r="BG290" s="1051">
        <v>6.3430000000000035</v>
      </c>
      <c r="BH290" s="1053">
        <v>1</v>
      </c>
      <c r="BI290" s="1053">
        <v>1</v>
      </c>
      <c r="BJ290" s="1053">
        <v>1</v>
      </c>
      <c r="BK290" s="1053">
        <v>1</v>
      </c>
      <c r="BL290" s="1051">
        <v>3.125910344945765</v>
      </c>
      <c r="BM290" s="1053">
        <v>1</v>
      </c>
      <c r="BN290" s="1053">
        <v>1</v>
      </c>
      <c r="BO290" s="1053">
        <v>1</v>
      </c>
      <c r="BP290" s="1051">
        <v>12.2</v>
      </c>
      <c r="BQ290" s="1053">
        <v>1</v>
      </c>
      <c r="BR290" s="1053">
        <v>1</v>
      </c>
      <c r="BS290" s="1051">
        <v>0.85</v>
      </c>
      <c r="BT290" s="1053">
        <v>1</v>
      </c>
      <c r="BU290" s="928"/>
      <c r="BV290" s="928"/>
      <c r="BW290" s="928"/>
      <c r="BX290" s="928"/>
      <c r="BY290" s="1054">
        <v>1</v>
      </c>
      <c r="BZ290" s="1061">
        <v>0.11764705882352941</v>
      </c>
      <c r="CA290" s="1229">
        <v>1</v>
      </c>
      <c r="CB290" s="1473">
        <v>0.9016476552598226</v>
      </c>
      <c r="CC290" s="1051">
        <v>1</v>
      </c>
    </row>
    <row r="291" spans="1:81" ht="15" customHeight="1">
      <c r="A291" s="16"/>
      <c r="B291" s="175"/>
      <c r="C291" s="185"/>
      <c r="D291" s="185" t="s">
        <v>501</v>
      </c>
      <c r="E291" s="185" t="s">
        <v>66</v>
      </c>
      <c r="F291" s="174"/>
      <c r="G291" s="1054">
        <v>1</v>
      </c>
      <c r="H291" s="1033">
        <v>0.92791576673866094</v>
      </c>
      <c r="I291" s="1054">
        <v>1</v>
      </c>
      <c r="J291" s="1054">
        <v>1</v>
      </c>
      <c r="K291" s="1033">
        <v>0.7179060117449424</v>
      </c>
      <c r="L291" s="1054">
        <v>1</v>
      </c>
      <c r="M291" s="1033">
        <v>0.21713615023474178</v>
      </c>
      <c r="N291" s="1033">
        <v>0.45954798558794613</v>
      </c>
      <c r="O291" s="1054">
        <v>1</v>
      </c>
      <c r="P291" s="1052">
        <v>0</v>
      </c>
      <c r="Q291" s="1033">
        <v>0.16917071171289291</v>
      </c>
      <c r="R291" s="1054">
        <v>1</v>
      </c>
      <c r="S291" s="1054">
        <v>1</v>
      </c>
      <c r="T291" s="1053">
        <v>1</v>
      </c>
      <c r="U291" s="1053">
        <v>1</v>
      </c>
      <c r="V291" s="1034">
        <v>0</v>
      </c>
      <c r="W291" s="1053">
        <v>1</v>
      </c>
      <c r="X291" s="1053">
        <v>1</v>
      </c>
      <c r="Y291" s="1053">
        <v>1</v>
      </c>
      <c r="Z291" s="1053">
        <v>1</v>
      </c>
      <c r="AA291" s="1053">
        <v>1</v>
      </c>
      <c r="AB291" s="1053">
        <v>1</v>
      </c>
      <c r="AC291" s="1053">
        <v>1</v>
      </c>
      <c r="AD291" s="1053">
        <v>1</v>
      </c>
      <c r="AE291" s="1051">
        <v>15</v>
      </c>
      <c r="AF291" s="1053">
        <v>1</v>
      </c>
      <c r="AG291" s="1053">
        <v>1</v>
      </c>
      <c r="AH291" s="1053">
        <v>1</v>
      </c>
      <c r="AI291" s="1053">
        <v>1</v>
      </c>
      <c r="AJ291" s="1053">
        <v>1</v>
      </c>
      <c r="AK291" s="1034">
        <v>0.96372124898273881</v>
      </c>
      <c r="AL291" s="1053">
        <v>1</v>
      </c>
      <c r="AM291" s="1053">
        <v>1</v>
      </c>
      <c r="AN291" s="1034">
        <v>0.93991215148512197</v>
      </c>
      <c r="AO291" s="1053">
        <v>1</v>
      </c>
      <c r="AP291" s="1051">
        <v>1</v>
      </c>
      <c r="AQ291" s="1053">
        <v>1</v>
      </c>
      <c r="AR291" s="1053">
        <v>1</v>
      </c>
      <c r="AS291" s="1053">
        <v>1</v>
      </c>
      <c r="AT291" s="1053">
        <v>1</v>
      </c>
      <c r="AU291" s="1053">
        <v>1</v>
      </c>
      <c r="AV291" s="1053">
        <v>1</v>
      </c>
      <c r="AW291" s="1053">
        <v>1</v>
      </c>
      <c r="AX291" s="1034">
        <v>1</v>
      </c>
      <c r="AY291" s="1053">
        <v>1</v>
      </c>
      <c r="AZ291" s="1034">
        <v>0.14772727272727273</v>
      </c>
      <c r="BA291" s="1053">
        <v>1</v>
      </c>
      <c r="BB291" s="1034">
        <v>1.0172611006131667</v>
      </c>
      <c r="BC291" s="1051">
        <v>5.0000000000000001E-3</v>
      </c>
      <c r="BD291" s="1051">
        <v>5.0000000000000001E-3</v>
      </c>
      <c r="BE291" s="1051">
        <v>0</v>
      </c>
      <c r="BF291" s="1051">
        <v>0</v>
      </c>
      <c r="BG291" s="1051">
        <v>0</v>
      </c>
      <c r="BH291" s="1053">
        <v>1</v>
      </c>
      <c r="BI291" s="1053">
        <v>1</v>
      </c>
      <c r="BJ291" s="1053">
        <v>1</v>
      </c>
      <c r="BK291" s="1053">
        <v>1</v>
      </c>
      <c r="BL291" s="1051">
        <v>0</v>
      </c>
      <c r="BM291" s="1053">
        <v>1</v>
      </c>
      <c r="BN291" s="1053">
        <v>1</v>
      </c>
      <c r="BO291" s="1053">
        <v>1</v>
      </c>
      <c r="BP291" s="1051">
        <v>0</v>
      </c>
      <c r="BQ291" s="1053">
        <v>1</v>
      </c>
      <c r="BR291" s="1053">
        <v>1</v>
      </c>
      <c r="BS291" s="1051">
        <v>0</v>
      </c>
      <c r="BT291" s="1053">
        <v>1</v>
      </c>
      <c r="BU291" s="928"/>
      <c r="BV291" s="928"/>
      <c r="BW291" s="928"/>
      <c r="BX291" s="928"/>
      <c r="BY291" s="1054">
        <v>1</v>
      </c>
      <c r="BZ291" s="1061">
        <v>0.11764705882352941</v>
      </c>
      <c r="CA291" s="1229">
        <v>1</v>
      </c>
      <c r="CB291" s="1473">
        <v>0.9016476552598226</v>
      </c>
      <c r="CC291" s="1051">
        <v>1</v>
      </c>
    </row>
    <row r="292" spans="1:81" ht="15" customHeight="1">
      <c r="A292" s="16"/>
      <c r="B292" s="175"/>
      <c r="C292" s="185"/>
      <c r="D292" s="185"/>
      <c r="E292" s="185"/>
      <c r="F292" s="174"/>
      <c r="G292" s="1035"/>
      <c r="H292" s="1035"/>
      <c r="I292" s="1035"/>
      <c r="J292" s="1035"/>
      <c r="K292" s="1035"/>
      <c r="L292" s="1035"/>
      <c r="M292" s="1035"/>
      <c r="N292" s="1035"/>
      <c r="O292" s="1035"/>
      <c r="P292" s="1035"/>
      <c r="Q292" s="1035"/>
      <c r="R292" s="1035"/>
      <c r="S292" s="1035"/>
      <c r="T292" s="1035"/>
      <c r="U292" s="1035"/>
      <c r="V292" s="1035"/>
      <c r="W292" s="1035"/>
      <c r="X292" s="1035"/>
      <c r="Y292" s="1035"/>
      <c r="Z292" s="1035"/>
      <c r="AA292" s="1035"/>
      <c r="AB292" s="1035"/>
      <c r="AC292" s="1035"/>
      <c r="AD292" s="1035"/>
      <c r="AE292" s="1035"/>
      <c r="AF292" s="1035"/>
      <c r="AG292" s="1035"/>
      <c r="AH292" s="1035"/>
      <c r="AI292" s="1035"/>
      <c r="AJ292" s="1035"/>
      <c r="AK292" s="1035"/>
      <c r="AL292" s="1035"/>
      <c r="AM292" s="1035"/>
      <c r="AN292" s="1035"/>
      <c r="AO292" s="1035"/>
      <c r="AP292" s="1035"/>
      <c r="AQ292" s="1035"/>
      <c r="AR292" s="1035"/>
      <c r="AS292" s="1035"/>
      <c r="AT292" s="1035"/>
      <c r="AU292" s="1035"/>
      <c r="AV292" s="1035"/>
      <c r="AW292" s="1035"/>
      <c r="AX292" s="1035"/>
      <c r="AY292" s="1035"/>
      <c r="AZ292" s="1035"/>
      <c r="BA292" s="1035"/>
      <c r="BB292" s="1035"/>
      <c r="BC292" s="1035"/>
      <c r="BD292" s="1035"/>
      <c r="BE292" s="688"/>
      <c r="BF292" s="688"/>
      <c r="BG292" s="688"/>
      <c r="BH292" s="688"/>
      <c r="BI292" s="688"/>
      <c r="BJ292" s="688"/>
      <c r="BK292" s="688"/>
      <c r="BL292" s="688"/>
      <c r="BM292" s="688"/>
      <c r="BN292" s="688"/>
      <c r="BO292" s="688"/>
      <c r="BP292" s="688"/>
      <c r="BQ292" s="688"/>
      <c r="BR292" s="688"/>
      <c r="BS292" s="688"/>
      <c r="BT292" s="688"/>
      <c r="BU292" s="713"/>
      <c r="BV292" s="713"/>
      <c r="BW292" s="713"/>
      <c r="BX292" s="713"/>
      <c r="BY292" s="1035"/>
      <c r="BZ292" s="1035"/>
      <c r="CA292" s="1073"/>
      <c r="CB292" s="721"/>
      <c r="CC292" s="1035"/>
    </row>
    <row r="293" spans="1:81" ht="15" customHeight="1">
      <c r="A293" s="16"/>
      <c r="B293" s="175"/>
      <c r="C293" s="185" t="s">
        <v>67</v>
      </c>
      <c r="D293" s="185"/>
      <c r="E293" s="185"/>
      <c r="F293" s="174"/>
      <c r="G293" s="1028"/>
      <c r="H293" s="1028"/>
      <c r="I293" s="1028"/>
      <c r="J293" s="1028"/>
      <c r="K293" s="1028"/>
      <c r="L293" s="1028"/>
      <c r="M293" s="1028"/>
      <c r="N293" s="1028"/>
      <c r="O293" s="1028"/>
      <c r="P293" s="1028"/>
      <c r="Q293" s="1028"/>
      <c r="R293" s="1028"/>
      <c r="S293" s="1028"/>
      <c r="T293" s="1045"/>
      <c r="U293" s="1045"/>
      <c r="V293" s="1045"/>
      <c r="W293" s="1045"/>
      <c r="X293" s="1045"/>
      <c r="Y293" s="1045"/>
      <c r="Z293" s="1045"/>
      <c r="AA293" s="1045"/>
      <c r="AB293" s="1045"/>
      <c r="AC293" s="1045"/>
      <c r="AD293" s="1045"/>
      <c r="AE293" s="1045"/>
      <c r="AF293" s="1045"/>
      <c r="AG293" s="1045"/>
      <c r="AH293" s="1045"/>
      <c r="AI293" s="1045"/>
      <c r="AJ293" s="1045"/>
      <c r="AK293" s="1045"/>
      <c r="AL293" s="1045"/>
      <c r="AM293" s="1045"/>
      <c r="AN293" s="1045"/>
      <c r="AO293" s="1045"/>
      <c r="AP293" s="1045"/>
      <c r="AQ293" s="1045"/>
      <c r="AR293" s="1045"/>
      <c r="AS293" s="1045"/>
      <c r="AT293" s="1045"/>
      <c r="AU293" s="1045"/>
      <c r="AV293" s="1045"/>
      <c r="AW293" s="1045"/>
      <c r="AX293" s="1045"/>
      <c r="AY293" s="1045"/>
      <c r="AZ293" s="1045"/>
      <c r="BA293" s="1045"/>
      <c r="BB293" s="1045"/>
      <c r="BC293" s="1045"/>
      <c r="BD293" s="1045"/>
      <c r="BE293" s="688"/>
      <c r="BF293" s="688"/>
      <c r="BG293" s="688"/>
      <c r="BH293" s="688"/>
      <c r="BI293" s="688"/>
      <c r="BJ293" s="688"/>
      <c r="BK293" s="688"/>
      <c r="BL293" s="688"/>
      <c r="BM293" s="688"/>
      <c r="BN293" s="688"/>
      <c r="BO293" s="688"/>
      <c r="BP293" s="688"/>
      <c r="BQ293" s="688"/>
      <c r="BR293" s="688"/>
      <c r="BS293" s="688"/>
      <c r="BT293" s="688"/>
      <c r="BU293" s="95"/>
      <c r="BV293" s="95"/>
      <c r="BW293" s="95"/>
      <c r="BX293" s="95"/>
      <c r="BY293" s="1028"/>
      <c r="BZ293" s="1028"/>
      <c r="CA293" s="1028"/>
      <c r="CB293" s="722"/>
      <c r="CC293" s="1028"/>
    </row>
    <row r="294" spans="1:81" ht="15" customHeight="1">
      <c r="A294" s="16"/>
      <c r="B294" s="175"/>
      <c r="C294" s="185" t="s">
        <v>68</v>
      </c>
      <c r="D294" s="185"/>
      <c r="E294" s="185"/>
      <c r="F294" s="174"/>
      <c r="G294" s="1029"/>
      <c r="H294" s="1029"/>
      <c r="I294" s="1029"/>
      <c r="J294" s="1029"/>
      <c r="K294" s="1029"/>
      <c r="L294" s="1029"/>
      <c r="M294" s="1029"/>
      <c r="N294" s="1029"/>
      <c r="O294" s="1029"/>
      <c r="P294" s="1029"/>
      <c r="Q294" s="1029"/>
      <c r="R294" s="1029"/>
      <c r="S294" s="1029"/>
      <c r="T294" s="1046"/>
      <c r="U294" s="1046"/>
      <c r="V294" s="1046"/>
      <c r="W294" s="1046"/>
      <c r="X294" s="1046"/>
      <c r="Y294" s="1046"/>
      <c r="Z294" s="1046"/>
      <c r="AA294" s="1046"/>
      <c r="AB294" s="1046"/>
      <c r="AC294" s="1046"/>
      <c r="AD294" s="1046"/>
      <c r="AE294" s="1046"/>
      <c r="AF294" s="1046"/>
      <c r="AG294" s="1046"/>
      <c r="AH294" s="1046"/>
      <c r="AI294" s="1046"/>
      <c r="AJ294" s="1046"/>
      <c r="AK294" s="1046"/>
      <c r="AL294" s="1046"/>
      <c r="AM294" s="1046"/>
      <c r="AN294" s="1046"/>
      <c r="AO294" s="1046"/>
      <c r="AP294" s="1046"/>
      <c r="AQ294" s="1046"/>
      <c r="AR294" s="1046"/>
      <c r="AS294" s="1046"/>
      <c r="AT294" s="1046"/>
      <c r="AU294" s="1046"/>
      <c r="AV294" s="1046"/>
      <c r="AW294" s="1046"/>
      <c r="AX294" s="1046"/>
      <c r="AY294" s="1046"/>
      <c r="AZ294" s="1046"/>
      <c r="BA294" s="1046"/>
      <c r="BB294" s="1046"/>
      <c r="BC294" s="1046"/>
      <c r="BD294" s="1046"/>
      <c r="BE294" s="688"/>
      <c r="BF294" s="688"/>
      <c r="BG294" s="688"/>
      <c r="BH294" s="688"/>
      <c r="BI294" s="688"/>
      <c r="BJ294" s="688"/>
      <c r="BK294" s="688"/>
      <c r="BL294" s="688"/>
      <c r="BM294" s="688"/>
      <c r="BN294" s="688"/>
      <c r="BO294" s="688"/>
      <c r="BP294" s="688"/>
      <c r="BQ294" s="688"/>
      <c r="BR294" s="688"/>
      <c r="BS294" s="688"/>
      <c r="BT294" s="688"/>
      <c r="BU294" s="96"/>
      <c r="BV294" s="95"/>
      <c r="BW294" s="95"/>
      <c r="BX294" s="95"/>
      <c r="BY294" s="1029"/>
      <c r="BZ294" s="1029"/>
      <c r="CA294" s="1028"/>
      <c r="CB294" s="723"/>
      <c r="CC294" s="1029"/>
    </row>
    <row r="295" spans="1:81" ht="15" customHeight="1">
      <c r="A295" s="16"/>
      <c r="B295" s="175"/>
      <c r="C295" s="185"/>
      <c r="D295" s="185" t="s">
        <v>346</v>
      </c>
      <c r="E295" s="185" t="s">
        <v>69</v>
      </c>
      <c r="F295" s="174"/>
      <c r="G295" s="1051">
        <v>30503</v>
      </c>
      <c r="H295" s="1034">
        <v>629.67999999999995</v>
      </c>
      <c r="I295" s="1051">
        <v>200</v>
      </c>
      <c r="J295" s="1053">
        <v>1297</v>
      </c>
      <c r="K295" s="1034">
        <v>2785.88</v>
      </c>
      <c r="L295" s="1051">
        <v>1299</v>
      </c>
      <c r="M295" s="1034">
        <v>1704</v>
      </c>
      <c r="N295" s="1034">
        <v>3053</v>
      </c>
      <c r="O295" s="1051">
        <v>333</v>
      </c>
      <c r="P295" s="1051">
        <v>7276</v>
      </c>
      <c r="Q295" s="1034">
        <v>3715.1820999999995</v>
      </c>
      <c r="R295" s="1034">
        <v>58.4</v>
      </c>
      <c r="S295" s="1034">
        <v>90.731685982356254</v>
      </c>
      <c r="T295" s="1051">
        <v>1700</v>
      </c>
      <c r="U295" s="1053">
        <v>908</v>
      </c>
      <c r="V295" s="1034">
        <v>11434.671618075163</v>
      </c>
      <c r="W295" s="1034">
        <v>64.070734247250357</v>
      </c>
      <c r="X295" s="1053">
        <v>1297</v>
      </c>
      <c r="Y295" s="1053">
        <v>908</v>
      </c>
      <c r="Z295" s="1053">
        <v>1297</v>
      </c>
      <c r="AA295" s="1053">
        <v>1297</v>
      </c>
      <c r="AB295" s="1051">
        <v>625</v>
      </c>
      <c r="AC295" s="1051">
        <v>750</v>
      </c>
      <c r="AD295" s="1034">
        <v>1136.5851918738761</v>
      </c>
      <c r="AE295" s="1051">
        <v>351</v>
      </c>
      <c r="AF295" s="1051">
        <v>500</v>
      </c>
      <c r="AG295" s="1051">
        <v>908</v>
      </c>
      <c r="AH295" s="1051">
        <v>3752.7779999999998</v>
      </c>
      <c r="AI295" s="1053">
        <v>1297</v>
      </c>
      <c r="AJ295" s="1051">
        <v>1733</v>
      </c>
      <c r="AK295" s="1034">
        <v>933.88</v>
      </c>
      <c r="AL295" s="1051">
        <v>20848.68</v>
      </c>
      <c r="AM295" s="1051">
        <v>1311</v>
      </c>
      <c r="AN295" s="1034">
        <v>20908.72</v>
      </c>
      <c r="AO295" s="1051">
        <v>1241</v>
      </c>
      <c r="AP295" s="1051">
        <v>1150</v>
      </c>
      <c r="AQ295" s="1051">
        <v>4609</v>
      </c>
      <c r="AR295" s="1051">
        <v>5463</v>
      </c>
      <c r="AS295" s="1053">
        <v>1297</v>
      </c>
      <c r="AT295" s="1051">
        <v>2363.239</v>
      </c>
      <c r="AU295" s="1051">
        <v>29.645</v>
      </c>
      <c r="AV295" s="1051">
        <v>481.78</v>
      </c>
      <c r="AW295" s="1051">
        <v>570</v>
      </c>
      <c r="AX295" s="1034">
        <v>225</v>
      </c>
      <c r="AY295" s="1053">
        <v>1297</v>
      </c>
      <c r="AZ295" s="1034">
        <v>3520</v>
      </c>
      <c r="BA295" s="1053">
        <v>1297</v>
      </c>
      <c r="BB295" s="1034">
        <v>21536</v>
      </c>
      <c r="BC295" s="1051">
        <v>1273</v>
      </c>
      <c r="BD295" s="1051">
        <v>1273</v>
      </c>
      <c r="BE295" s="1051">
        <v>906</v>
      </c>
      <c r="BF295" s="1051">
        <v>2496</v>
      </c>
      <c r="BG295" s="1051">
        <v>8571</v>
      </c>
      <c r="BH295" s="1051">
        <v>325</v>
      </c>
      <c r="BI295" s="1053">
        <v>1297</v>
      </c>
      <c r="BJ295" s="1051">
        <v>2000</v>
      </c>
      <c r="BK295" s="1051">
        <v>168</v>
      </c>
      <c r="BL295" s="1051">
        <v>186.7424</v>
      </c>
      <c r="BM295" s="1051">
        <v>382</v>
      </c>
      <c r="BN295" s="1051">
        <v>1660.2</v>
      </c>
      <c r="BO295" s="1051">
        <v>885</v>
      </c>
      <c r="BP295" s="1051">
        <v>5907</v>
      </c>
      <c r="BQ295" s="1051">
        <v>292.42864462458925</v>
      </c>
      <c r="BR295" s="1051">
        <v>500</v>
      </c>
      <c r="BS295" s="1051">
        <v>111</v>
      </c>
      <c r="BT295" s="1051">
        <v>145</v>
      </c>
      <c r="BU295" s="922">
        <v>260</v>
      </c>
      <c r="BV295" s="922"/>
      <c r="BW295" s="922">
        <v>0</v>
      </c>
      <c r="BX295" s="922">
        <v>0</v>
      </c>
      <c r="BY295" s="1051">
        <v>4203.8150393706737</v>
      </c>
      <c r="BZ295" s="1062">
        <v>2125</v>
      </c>
      <c r="CA295" s="1226">
        <v>4000</v>
      </c>
      <c r="CB295" s="1473">
        <v>269.03999999999996</v>
      </c>
      <c r="CC295" s="1051">
        <v>4133.6000000000004</v>
      </c>
    </row>
    <row r="296" spans="1:81" s="1170" customFormat="1" ht="15" customHeight="1">
      <c r="A296" s="16"/>
      <c r="B296" s="175"/>
      <c r="C296" s="185"/>
      <c r="D296" s="185" t="s">
        <v>347</v>
      </c>
      <c r="E296" s="185" t="s">
        <v>70</v>
      </c>
      <c r="F296" s="174"/>
      <c r="G296" s="1054">
        <v>7.8977288897300966</v>
      </c>
      <c r="H296" s="1052">
        <v>0.5</v>
      </c>
      <c r="I296" s="1054">
        <v>1.2215077068873681</v>
      </c>
      <c r="J296" s="1052">
        <v>4</v>
      </c>
      <c r="K296" s="1052">
        <v>0.18</v>
      </c>
      <c r="L296" s="1054">
        <v>1.4400618019945108</v>
      </c>
      <c r="M296" s="1052">
        <v>1.3</v>
      </c>
      <c r="N296" s="1052">
        <v>0.1</v>
      </c>
      <c r="O296" s="1054">
        <v>1.2215077068873681</v>
      </c>
      <c r="P296" s="1052">
        <v>1</v>
      </c>
      <c r="Q296" s="1052">
        <v>3.63</v>
      </c>
      <c r="R296" s="1052">
        <v>7.77</v>
      </c>
      <c r="S296" s="1052">
        <v>1.52</v>
      </c>
      <c r="T296" s="1054">
        <v>2.3417106474993425</v>
      </c>
      <c r="U296" s="1052">
        <v>0.57999999999999996</v>
      </c>
      <c r="V296" s="1054">
        <v>5.7584477453834424</v>
      </c>
      <c r="W296" s="1052">
        <v>3</v>
      </c>
      <c r="X296" s="1054">
        <v>12.059307107113064</v>
      </c>
      <c r="Y296" s="1052">
        <v>0.11</v>
      </c>
      <c r="Z296" s="1054">
        <v>8.993012516906699</v>
      </c>
      <c r="AA296" s="1052">
        <v>1</v>
      </c>
      <c r="AB296" s="1052">
        <v>1.5</v>
      </c>
      <c r="AC296" s="1052">
        <v>0.05</v>
      </c>
      <c r="AD296" s="1052">
        <v>1.5</v>
      </c>
      <c r="AE296" s="1052">
        <v>0.06</v>
      </c>
      <c r="AF296" s="1052">
        <v>0.3</v>
      </c>
      <c r="AG296" s="1052">
        <v>3.2</v>
      </c>
      <c r="AH296" s="1054">
        <v>11.103043553498281</v>
      </c>
      <c r="AI296" s="1054">
        <v>3.890556226763811</v>
      </c>
      <c r="AJ296" s="1052">
        <v>0.3</v>
      </c>
      <c r="AK296" s="1052">
        <v>0.21</v>
      </c>
      <c r="AL296" s="1052">
        <v>0.70399999999999996</v>
      </c>
      <c r="AM296" s="1052">
        <v>1.08</v>
      </c>
      <c r="AN296" s="1052">
        <v>3.9</v>
      </c>
      <c r="AO296" s="1054">
        <v>4.3083690574453417</v>
      </c>
      <c r="AP296" s="1052">
        <v>0.3</v>
      </c>
      <c r="AQ296" s="1052">
        <v>0.9</v>
      </c>
      <c r="AR296" s="1054">
        <v>0.12736201697286598</v>
      </c>
      <c r="AS296" s="1054">
        <v>6.9145720800579564</v>
      </c>
      <c r="AT296" s="1054">
        <v>25.573934967127997</v>
      </c>
      <c r="AU296" s="1052">
        <v>3</v>
      </c>
      <c r="AV296" s="1052">
        <v>9</v>
      </c>
      <c r="AW296" s="1052">
        <v>0.42857099999999998</v>
      </c>
      <c r="AX296" s="1052">
        <v>0.43</v>
      </c>
      <c r="AY296" s="1054">
        <v>6.0320633960777368</v>
      </c>
      <c r="AZ296" s="1052">
        <v>1</v>
      </c>
      <c r="BA296" s="1052">
        <v>0.1</v>
      </c>
      <c r="BB296" s="1052">
        <v>3.96</v>
      </c>
      <c r="BC296" s="1052">
        <v>0.77</v>
      </c>
      <c r="BD296" s="1052">
        <v>0.77</v>
      </c>
      <c r="BE296" s="1052">
        <v>0.9</v>
      </c>
      <c r="BF296" s="1052">
        <v>0.9</v>
      </c>
      <c r="BG296" s="1052">
        <v>0.9</v>
      </c>
      <c r="BH296" s="1054">
        <v>37.395133215677717</v>
      </c>
      <c r="BI296" s="1054">
        <v>30.95401180747945</v>
      </c>
      <c r="BJ296" s="1052">
        <v>0.2</v>
      </c>
      <c r="BK296" s="1052">
        <v>8.0148668721892893</v>
      </c>
      <c r="BL296" s="1052">
        <v>37.08</v>
      </c>
      <c r="BM296" s="1052">
        <v>13.197603235987913</v>
      </c>
      <c r="BN296" s="1052">
        <v>0.25</v>
      </c>
      <c r="BO296" s="1052">
        <v>0.36</v>
      </c>
      <c r="BP296" s="1052">
        <v>8</v>
      </c>
      <c r="BQ296" s="1052">
        <v>37.108830718868568</v>
      </c>
      <c r="BR296" s="1052">
        <v>1.28</v>
      </c>
      <c r="BS296" s="1052">
        <v>0.1</v>
      </c>
      <c r="BT296" s="1054">
        <v>21.080117047278751</v>
      </c>
      <c r="BU296" s="926">
        <v>3.4209999999999998</v>
      </c>
      <c r="BV296" s="926"/>
      <c r="BW296" s="926">
        <v>2.5</v>
      </c>
      <c r="BX296" s="926">
        <v>2.5</v>
      </c>
      <c r="BY296" s="1052">
        <v>1.388071723864716</v>
      </c>
      <c r="BZ296" s="1063">
        <v>0.25</v>
      </c>
      <c r="CA296" s="1230">
        <v>0.56938996083449389</v>
      </c>
      <c r="CB296" s="1473">
        <v>8.6999999999999993</v>
      </c>
      <c r="CC296" s="1051">
        <v>32.627282628403925</v>
      </c>
    </row>
    <row r="297" spans="1:81" s="1170" customFormat="1" ht="15" customHeight="1">
      <c r="A297" s="16"/>
      <c r="B297" s="175"/>
      <c r="C297" s="185"/>
      <c r="D297" s="185" t="s">
        <v>348</v>
      </c>
      <c r="E297" s="185" t="s">
        <v>70</v>
      </c>
      <c r="F297" s="174"/>
      <c r="G297" s="1054">
        <v>8.8977288897300966</v>
      </c>
      <c r="H297" s="1052">
        <v>1.5</v>
      </c>
      <c r="I297" s="1052">
        <v>1.35</v>
      </c>
      <c r="J297" s="1052">
        <v>4.67</v>
      </c>
      <c r="K297" s="1052">
        <v>0</v>
      </c>
      <c r="L297" s="1054">
        <v>2.4400618019945108</v>
      </c>
      <c r="M297" s="1052">
        <v>1.3</v>
      </c>
      <c r="N297" s="1052">
        <v>0.5</v>
      </c>
      <c r="O297" s="1054">
        <v>2.2215077068873681</v>
      </c>
      <c r="P297" s="1052">
        <v>1</v>
      </c>
      <c r="Q297" s="1052">
        <v>1.67</v>
      </c>
      <c r="R297" s="1054">
        <v>8.77</v>
      </c>
      <c r="S297" s="1054">
        <v>2.52</v>
      </c>
      <c r="T297" s="1054">
        <v>3.3417106474993425</v>
      </c>
      <c r="U297" s="1054">
        <v>1.58</v>
      </c>
      <c r="V297" s="1054">
        <v>6.7584477453834424</v>
      </c>
      <c r="W297" s="1054">
        <v>4</v>
      </c>
      <c r="X297" s="1054">
        <v>13.059307107113064</v>
      </c>
      <c r="Y297" s="1054">
        <v>1.1100000000000001</v>
      </c>
      <c r="Z297" s="1054">
        <v>9.993012516906699</v>
      </c>
      <c r="AA297" s="1054">
        <v>2</v>
      </c>
      <c r="AB297" s="1054">
        <v>2.5</v>
      </c>
      <c r="AC297" s="1052">
        <v>1</v>
      </c>
      <c r="AD297" s="1052">
        <v>2.5</v>
      </c>
      <c r="AE297" s="1052">
        <v>0</v>
      </c>
      <c r="AF297" s="1054">
        <v>1.3</v>
      </c>
      <c r="AG297" s="1052">
        <v>4.2</v>
      </c>
      <c r="AH297" s="1054">
        <v>12.103043553498281</v>
      </c>
      <c r="AI297" s="1054">
        <v>4.8905562267638114</v>
      </c>
      <c r="AJ297" s="1052">
        <v>1.3</v>
      </c>
      <c r="AK297" s="1052">
        <v>1.72</v>
      </c>
      <c r="AL297" s="1054">
        <v>1.704</v>
      </c>
      <c r="AM297" s="1054">
        <v>2.08</v>
      </c>
      <c r="AN297" s="1052">
        <v>3.9</v>
      </c>
      <c r="AO297" s="1054">
        <v>5.3083690574453417</v>
      </c>
      <c r="AP297" s="1052">
        <v>1.3</v>
      </c>
      <c r="AQ297" s="1052">
        <v>0.9</v>
      </c>
      <c r="AR297" s="1054">
        <v>1.127362016972866</v>
      </c>
      <c r="AS297" s="1054">
        <v>7.9145720800579564</v>
      </c>
      <c r="AT297" s="1054">
        <v>26.573934967127997</v>
      </c>
      <c r="AU297" s="1054">
        <v>4</v>
      </c>
      <c r="AV297" s="1054">
        <v>10</v>
      </c>
      <c r="AW297" s="1052">
        <v>1.4</v>
      </c>
      <c r="AX297" s="1054">
        <v>1.43</v>
      </c>
      <c r="AY297" s="1054">
        <v>7.0320633960777368</v>
      </c>
      <c r="AZ297" s="1052">
        <v>1</v>
      </c>
      <c r="BA297" s="1054">
        <v>1.1000000000000001</v>
      </c>
      <c r="BB297" s="1052">
        <v>5.9</v>
      </c>
      <c r="BC297" s="1052">
        <v>0</v>
      </c>
      <c r="BD297" s="1052">
        <v>0</v>
      </c>
      <c r="BE297" s="1052">
        <v>0</v>
      </c>
      <c r="BF297" s="1052">
        <v>0</v>
      </c>
      <c r="BG297" s="1052">
        <v>0</v>
      </c>
      <c r="BH297" s="1054">
        <v>38.395133215677717</v>
      </c>
      <c r="BI297" s="1054">
        <v>31.95401180747945</v>
      </c>
      <c r="BJ297" s="1052">
        <v>1.5</v>
      </c>
      <c r="BK297" s="1052">
        <v>2.3728195921757522</v>
      </c>
      <c r="BL297" s="1052">
        <v>13.7</v>
      </c>
      <c r="BM297" s="1052">
        <v>10.893360721670293</v>
      </c>
      <c r="BN297" s="1052">
        <v>0</v>
      </c>
      <c r="BO297" s="1052">
        <v>1.4</v>
      </c>
      <c r="BP297" s="1052">
        <v>6.15</v>
      </c>
      <c r="BQ297" s="1052">
        <v>39.981743284906116</v>
      </c>
      <c r="BR297" s="1054">
        <v>2.2800000000000002</v>
      </c>
      <c r="BS297" s="1054">
        <v>1.1000000000000001</v>
      </c>
      <c r="BT297" s="1054">
        <v>22.080117047278751</v>
      </c>
      <c r="BU297" s="926"/>
      <c r="BV297" s="926"/>
      <c r="BW297" s="926"/>
      <c r="BX297" s="926"/>
      <c r="BY297" s="1052">
        <v>2.0916630780782013</v>
      </c>
      <c r="BZ297" s="1064">
        <v>1.25</v>
      </c>
      <c r="CA297" s="1230">
        <v>0</v>
      </c>
      <c r="CB297" s="1473">
        <v>6</v>
      </c>
      <c r="CC297" s="1051">
        <v>33.227282628403927</v>
      </c>
    </row>
    <row r="298" spans="1:81" ht="15" customHeight="1">
      <c r="A298" s="16"/>
      <c r="B298" s="175"/>
      <c r="C298" s="185"/>
      <c r="D298" s="185" t="s">
        <v>349</v>
      </c>
      <c r="E298" s="185" t="s">
        <v>71</v>
      </c>
      <c r="F298" s="174"/>
      <c r="G298" s="1053">
        <v>1500</v>
      </c>
      <c r="H298" s="1051">
        <v>30.26</v>
      </c>
      <c r="I298" s="1053">
        <v>1500</v>
      </c>
      <c r="J298" s="1053">
        <v>1500</v>
      </c>
      <c r="K298" s="1051">
        <v>666</v>
      </c>
      <c r="L298" s="1053">
        <v>1500</v>
      </c>
      <c r="M298" s="1051">
        <v>580</v>
      </c>
      <c r="N298" s="1053">
        <v>1500</v>
      </c>
      <c r="O298" s="1053">
        <v>1500</v>
      </c>
      <c r="P298" s="1053">
        <v>1500</v>
      </c>
      <c r="Q298" s="1051">
        <v>666.67</v>
      </c>
      <c r="R298" s="1053">
        <v>1500</v>
      </c>
      <c r="S298" s="1053">
        <v>1500</v>
      </c>
      <c r="T298" s="1053">
        <v>1500</v>
      </c>
      <c r="U298" s="1053">
        <v>1500</v>
      </c>
      <c r="V298" s="1053">
        <v>1500</v>
      </c>
      <c r="W298" s="1053">
        <v>1500</v>
      </c>
      <c r="X298" s="1053">
        <v>1500</v>
      </c>
      <c r="Y298" s="1053">
        <v>1500</v>
      </c>
      <c r="Z298" s="1053">
        <v>1500</v>
      </c>
      <c r="AA298" s="1053">
        <v>1500</v>
      </c>
      <c r="AB298" s="1053">
        <v>1500</v>
      </c>
      <c r="AC298" s="1053">
        <v>1500</v>
      </c>
      <c r="AD298" s="1053">
        <v>1500</v>
      </c>
      <c r="AE298" s="1053">
        <v>1500</v>
      </c>
      <c r="AF298" s="1053">
        <v>1500</v>
      </c>
      <c r="AG298" s="1053">
        <v>1500</v>
      </c>
      <c r="AH298" s="1053">
        <v>1500</v>
      </c>
      <c r="AI298" s="1051">
        <v>0</v>
      </c>
      <c r="AJ298" s="1053">
        <v>1500</v>
      </c>
      <c r="AK298" s="1051">
        <v>28</v>
      </c>
      <c r="AL298" s="1053">
        <v>1500</v>
      </c>
      <c r="AM298" s="1053">
        <v>1500</v>
      </c>
      <c r="AN298" s="1051">
        <v>256.39999999999998</v>
      </c>
      <c r="AO298" s="1053">
        <v>1500</v>
      </c>
      <c r="AP298" s="1053">
        <v>1500</v>
      </c>
      <c r="AQ298" s="1053">
        <v>1500</v>
      </c>
      <c r="AR298" s="1053">
        <v>1500</v>
      </c>
      <c r="AS298" s="1053">
        <v>1500</v>
      </c>
      <c r="AT298" s="1053">
        <v>1500</v>
      </c>
      <c r="AU298" s="1053">
        <v>1500</v>
      </c>
      <c r="AV298" s="1053">
        <v>1500</v>
      </c>
      <c r="AW298" s="1053">
        <v>1500</v>
      </c>
      <c r="AX298" s="1051">
        <v>0</v>
      </c>
      <c r="AY298" s="1053">
        <v>1500</v>
      </c>
      <c r="AZ298" s="1053">
        <v>1500</v>
      </c>
      <c r="BA298" s="1053">
        <v>1500</v>
      </c>
      <c r="BB298" s="1051">
        <v>1000</v>
      </c>
      <c r="BC298" s="1051">
        <v>0</v>
      </c>
      <c r="BD298" s="1051">
        <v>0</v>
      </c>
      <c r="BE298" s="1051">
        <v>0</v>
      </c>
      <c r="BF298" s="1051">
        <v>0</v>
      </c>
      <c r="BG298" s="1051">
        <v>0</v>
      </c>
      <c r="BH298" s="1053">
        <v>1500</v>
      </c>
      <c r="BI298" s="1053">
        <v>1500</v>
      </c>
      <c r="BJ298" s="1053">
        <v>1500</v>
      </c>
      <c r="BK298" s="1051">
        <v>0</v>
      </c>
      <c r="BL298" s="1051">
        <v>0</v>
      </c>
      <c r="BM298" s="1053">
        <v>1500</v>
      </c>
      <c r="BN298" s="1053">
        <v>1500</v>
      </c>
      <c r="BO298" s="1053">
        <v>1500</v>
      </c>
      <c r="BP298" s="1051">
        <v>0</v>
      </c>
      <c r="BQ298" s="1053">
        <v>1500</v>
      </c>
      <c r="BR298" s="1053">
        <v>1500</v>
      </c>
      <c r="BS298" s="1053">
        <v>1500</v>
      </c>
      <c r="BT298" s="1053">
        <v>1500</v>
      </c>
      <c r="BU298" s="927"/>
      <c r="BV298" s="927"/>
      <c r="BW298" s="927"/>
      <c r="BX298" s="927"/>
      <c r="BY298" s="1053">
        <v>1500</v>
      </c>
      <c r="BZ298" s="1065">
        <v>1500</v>
      </c>
      <c r="CA298" s="1231">
        <v>1500</v>
      </c>
      <c r="CB298" s="1473">
        <v>3.2</v>
      </c>
      <c r="CC298" s="1051">
        <v>1500</v>
      </c>
    </row>
    <row r="299" spans="1:81" ht="15" customHeight="1">
      <c r="A299" s="16"/>
      <c r="B299" s="175"/>
      <c r="C299" s="185"/>
      <c r="D299" s="185" t="s">
        <v>350</v>
      </c>
      <c r="E299" s="185" t="s">
        <v>69</v>
      </c>
      <c r="F299" s="174"/>
      <c r="G299" s="1053">
        <v>45754.5</v>
      </c>
      <c r="H299" s="1053">
        <v>876.43499999999995</v>
      </c>
      <c r="I299" s="1053">
        <v>300</v>
      </c>
      <c r="J299" s="1053">
        <v>1945.5</v>
      </c>
      <c r="K299" s="1053">
        <v>3000</v>
      </c>
      <c r="L299" s="1053">
        <v>1948.5</v>
      </c>
      <c r="M299" s="1053">
        <v>555</v>
      </c>
      <c r="N299" s="1053">
        <v>2104.5</v>
      </c>
      <c r="O299" s="1053">
        <v>499.5</v>
      </c>
      <c r="P299" s="1053">
        <v>10914</v>
      </c>
      <c r="Q299" s="1053">
        <v>942.75</v>
      </c>
      <c r="R299" s="1053">
        <v>72.599999999999994</v>
      </c>
      <c r="S299" s="1053">
        <v>12</v>
      </c>
      <c r="T299" s="1053">
        <v>2550</v>
      </c>
      <c r="U299" s="1053">
        <v>1362</v>
      </c>
      <c r="V299" s="1053">
        <v>1945.5</v>
      </c>
      <c r="W299" s="1053">
        <v>37.5</v>
      </c>
      <c r="X299" s="1053">
        <v>1945.5</v>
      </c>
      <c r="Y299" s="1053">
        <v>1362</v>
      </c>
      <c r="Z299" s="1053">
        <v>1945.5</v>
      </c>
      <c r="AA299" s="1053">
        <v>1945.5</v>
      </c>
      <c r="AB299" s="1053">
        <v>937.5</v>
      </c>
      <c r="AC299" s="1053">
        <v>1125</v>
      </c>
      <c r="AD299" s="1053">
        <v>1162.5</v>
      </c>
      <c r="AE299" s="1053">
        <v>526.5</v>
      </c>
      <c r="AF299" s="1053">
        <v>750</v>
      </c>
      <c r="AG299" s="1053">
        <v>1362</v>
      </c>
      <c r="AH299" s="1053">
        <v>5629.1669999999995</v>
      </c>
      <c r="AI299" s="1051">
        <v>0</v>
      </c>
      <c r="AJ299" s="1053">
        <v>2599.5</v>
      </c>
      <c r="AK299" s="1053">
        <v>1350</v>
      </c>
      <c r="AL299" s="1053">
        <v>31273.02</v>
      </c>
      <c r="AM299" s="1053">
        <v>1966.5</v>
      </c>
      <c r="AN299" s="1053">
        <v>29478.54</v>
      </c>
      <c r="AO299" s="1053">
        <v>1861.5</v>
      </c>
      <c r="AP299" s="1053">
        <v>1725</v>
      </c>
      <c r="AQ299" s="1053">
        <v>6913.5</v>
      </c>
      <c r="AR299" s="1053">
        <v>8194.5</v>
      </c>
      <c r="AS299" s="1053">
        <v>1945.5</v>
      </c>
      <c r="AT299" s="1053">
        <v>3544.8585000000003</v>
      </c>
      <c r="AU299" s="1053">
        <v>44.467500000000001</v>
      </c>
      <c r="AV299" s="1053">
        <v>722.67</v>
      </c>
      <c r="AW299" s="1053">
        <v>855</v>
      </c>
      <c r="AX299" s="1051">
        <v>0</v>
      </c>
      <c r="AY299" s="1053">
        <v>1945.5</v>
      </c>
      <c r="AZ299" s="1053">
        <v>780</v>
      </c>
      <c r="BA299" s="1053">
        <v>1945.5</v>
      </c>
      <c r="BB299" s="1051">
        <v>30972</v>
      </c>
      <c r="BC299" s="1051">
        <v>0</v>
      </c>
      <c r="BD299" s="1051">
        <v>0</v>
      </c>
      <c r="BE299" s="1051">
        <v>0</v>
      </c>
      <c r="BF299" s="1051">
        <v>0</v>
      </c>
      <c r="BG299" s="1051">
        <v>0</v>
      </c>
      <c r="BH299" s="1053">
        <v>487.5</v>
      </c>
      <c r="BI299" s="1053">
        <v>1945.5</v>
      </c>
      <c r="BJ299" s="1053">
        <v>3000</v>
      </c>
      <c r="BK299" s="1051">
        <v>0</v>
      </c>
      <c r="BL299" s="1051">
        <v>0</v>
      </c>
      <c r="BM299" s="1053">
        <v>573</v>
      </c>
      <c r="BN299" s="1053">
        <v>2490.3000000000002</v>
      </c>
      <c r="BO299" s="1053">
        <v>1327.5</v>
      </c>
      <c r="BP299" s="1051">
        <v>0</v>
      </c>
      <c r="BQ299" s="1053">
        <v>438.64296693688391</v>
      </c>
      <c r="BR299" s="1053">
        <v>750</v>
      </c>
      <c r="BS299" s="1053">
        <v>166.5</v>
      </c>
      <c r="BT299" s="1053">
        <v>217.5</v>
      </c>
      <c r="BU299" s="927">
        <v>3.4209999999999998</v>
      </c>
      <c r="BV299" s="927"/>
      <c r="BW299" s="927">
        <v>0</v>
      </c>
      <c r="BX299" s="927">
        <v>0</v>
      </c>
      <c r="BY299" s="1053">
        <v>6305.7225590560111</v>
      </c>
      <c r="BZ299" s="1059">
        <v>1000</v>
      </c>
      <c r="CA299" s="1231">
        <v>6000</v>
      </c>
      <c r="CB299" s="1473">
        <v>357</v>
      </c>
      <c r="CC299" s="1051">
        <v>6200.4000000000005</v>
      </c>
    </row>
    <row r="300" spans="1:81" s="1170" customFormat="1" ht="15" customHeight="1">
      <c r="A300" s="16"/>
      <c r="B300" s="175"/>
      <c r="C300" s="185"/>
      <c r="D300" s="185" t="s">
        <v>351</v>
      </c>
      <c r="E300" s="185" t="s">
        <v>72</v>
      </c>
      <c r="F300" s="174"/>
      <c r="G300" s="1054">
        <v>3</v>
      </c>
      <c r="H300" s="1054">
        <v>3</v>
      </c>
      <c r="I300" s="1054">
        <v>3</v>
      </c>
      <c r="J300" s="1054">
        <v>3</v>
      </c>
      <c r="K300" s="1054">
        <v>3</v>
      </c>
      <c r="L300" s="1054">
        <v>3</v>
      </c>
      <c r="M300" s="1054">
        <v>3</v>
      </c>
      <c r="N300" s="1054">
        <v>3</v>
      </c>
      <c r="O300" s="1054">
        <v>3</v>
      </c>
      <c r="P300" s="1054">
        <v>3</v>
      </c>
      <c r="Q300" s="1054">
        <v>3</v>
      </c>
      <c r="R300" s="1054">
        <v>3</v>
      </c>
      <c r="S300" s="1054">
        <v>3</v>
      </c>
      <c r="T300" s="1054">
        <v>3</v>
      </c>
      <c r="U300" s="1054">
        <v>3</v>
      </c>
      <c r="V300" s="1054">
        <v>3</v>
      </c>
      <c r="W300" s="1052">
        <v>4.21</v>
      </c>
      <c r="X300" s="1054">
        <v>3</v>
      </c>
      <c r="Y300" s="1054">
        <v>3</v>
      </c>
      <c r="Z300" s="1054">
        <v>3</v>
      </c>
      <c r="AA300" s="1054">
        <v>3</v>
      </c>
      <c r="AB300" s="1054">
        <v>3</v>
      </c>
      <c r="AC300" s="1054">
        <v>3</v>
      </c>
      <c r="AD300" s="1054">
        <v>3</v>
      </c>
      <c r="AE300" s="1054">
        <v>3</v>
      </c>
      <c r="AF300" s="1054">
        <v>3</v>
      </c>
      <c r="AG300" s="1054">
        <v>3</v>
      </c>
      <c r="AH300" s="1054">
        <v>3</v>
      </c>
      <c r="AI300" s="1052">
        <v>0</v>
      </c>
      <c r="AJ300" s="1054">
        <v>3</v>
      </c>
      <c r="AK300" s="1054">
        <v>3</v>
      </c>
      <c r="AL300" s="1054">
        <v>3</v>
      </c>
      <c r="AM300" s="1054">
        <v>3</v>
      </c>
      <c r="AN300" s="1054">
        <v>3</v>
      </c>
      <c r="AO300" s="1054">
        <v>3</v>
      </c>
      <c r="AP300" s="1054">
        <v>3</v>
      </c>
      <c r="AQ300" s="1054">
        <v>3</v>
      </c>
      <c r="AR300" s="1054">
        <v>3</v>
      </c>
      <c r="AS300" s="1054">
        <v>3</v>
      </c>
      <c r="AT300" s="1054">
        <v>3</v>
      </c>
      <c r="AU300" s="1054">
        <v>3</v>
      </c>
      <c r="AV300" s="1054">
        <v>3</v>
      </c>
      <c r="AW300" s="1054">
        <v>3</v>
      </c>
      <c r="AX300" s="1052">
        <v>0</v>
      </c>
      <c r="AY300" s="1054">
        <v>3</v>
      </c>
      <c r="AZ300" s="1054">
        <v>3</v>
      </c>
      <c r="BA300" s="1054">
        <v>3</v>
      </c>
      <c r="BB300" s="1054">
        <v>3</v>
      </c>
      <c r="BC300" s="1052">
        <v>0</v>
      </c>
      <c r="BD300" s="1052">
        <v>0</v>
      </c>
      <c r="BE300" s="1052">
        <v>0</v>
      </c>
      <c r="BF300" s="1052">
        <v>0</v>
      </c>
      <c r="BG300" s="1052">
        <v>0</v>
      </c>
      <c r="BH300" s="1054">
        <v>3</v>
      </c>
      <c r="BI300" s="1054">
        <v>3</v>
      </c>
      <c r="BJ300" s="1054">
        <v>3</v>
      </c>
      <c r="BK300" s="1052">
        <v>5.7896491481929298</v>
      </c>
      <c r="BL300" s="1052">
        <v>0</v>
      </c>
      <c r="BM300" s="1052">
        <v>2.8120322233056605</v>
      </c>
      <c r="BN300" s="1054">
        <v>3</v>
      </c>
      <c r="BO300" s="1054">
        <v>3</v>
      </c>
      <c r="BP300" s="1052">
        <v>0</v>
      </c>
      <c r="BQ300" s="1054">
        <v>3</v>
      </c>
      <c r="BR300" s="1054">
        <v>3</v>
      </c>
      <c r="BS300" s="1054">
        <v>3</v>
      </c>
      <c r="BT300" s="1052">
        <v>0.194129938</v>
      </c>
      <c r="BU300" s="925"/>
      <c r="BV300" s="926"/>
      <c r="BW300" s="926"/>
      <c r="BX300" s="926"/>
      <c r="BY300" s="1054">
        <v>3</v>
      </c>
      <c r="BZ300" s="1064">
        <v>3</v>
      </c>
      <c r="CA300" s="1229">
        <v>3</v>
      </c>
      <c r="CB300" s="1473">
        <v>3</v>
      </c>
      <c r="CC300" s="1051">
        <v>1.6717357926000003</v>
      </c>
    </row>
    <row r="301" spans="1:81" s="1170" customFormat="1" ht="15" customHeight="1">
      <c r="A301" s="16"/>
      <c r="B301" s="175"/>
      <c r="C301" s="185"/>
      <c r="D301" s="185" t="s">
        <v>352</v>
      </c>
      <c r="E301" s="185" t="s">
        <v>60</v>
      </c>
      <c r="F301" s="174"/>
      <c r="G301" s="1054">
        <v>0</v>
      </c>
      <c r="H301" s="1052">
        <v>1</v>
      </c>
      <c r="I301" s="1054">
        <v>0</v>
      </c>
      <c r="J301" s="1054">
        <v>0</v>
      </c>
      <c r="K301" s="1054">
        <v>0</v>
      </c>
      <c r="L301" s="1054">
        <v>0</v>
      </c>
      <c r="M301" s="1052">
        <v>1</v>
      </c>
      <c r="N301" s="1052">
        <v>1</v>
      </c>
      <c r="O301" s="1054">
        <v>0</v>
      </c>
      <c r="P301" s="1052">
        <v>1</v>
      </c>
      <c r="Q301" s="1054">
        <v>0</v>
      </c>
      <c r="R301" s="1054">
        <v>0</v>
      </c>
      <c r="S301" s="1054">
        <v>0</v>
      </c>
      <c r="T301" s="1054">
        <v>0</v>
      </c>
      <c r="U301" s="1054">
        <v>0</v>
      </c>
      <c r="V301" s="1054">
        <v>0</v>
      </c>
      <c r="W301" s="1054">
        <v>0</v>
      </c>
      <c r="X301" s="1054">
        <v>0</v>
      </c>
      <c r="Y301" s="1054">
        <v>0</v>
      </c>
      <c r="Z301" s="1054">
        <v>0</v>
      </c>
      <c r="AA301" s="1054">
        <v>0</v>
      </c>
      <c r="AB301" s="1054">
        <v>0</v>
      </c>
      <c r="AC301" s="1054">
        <v>0</v>
      </c>
      <c r="AD301" s="1054">
        <v>0</v>
      </c>
      <c r="AE301" s="1054">
        <v>0</v>
      </c>
      <c r="AF301" s="1054">
        <v>0</v>
      </c>
      <c r="AG301" s="1054">
        <v>0</v>
      </c>
      <c r="AH301" s="1054">
        <v>0</v>
      </c>
      <c r="AI301" s="1052">
        <v>0</v>
      </c>
      <c r="AJ301" s="1052">
        <v>1</v>
      </c>
      <c r="AK301" s="1054">
        <v>0</v>
      </c>
      <c r="AL301" s="1054">
        <v>0</v>
      </c>
      <c r="AM301" s="1054">
        <v>0</v>
      </c>
      <c r="AN301" s="1054">
        <v>0</v>
      </c>
      <c r="AO301" s="1054">
        <v>0</v>
      </c>
      <c r="AP301" s="1052">
        <v>1</v>
      </c>
      <c r="AQ301" s="1052">
        <v>1</v>
      </c>
      <c r="AR301" s="1054">
        <v>0</v>
      </c>
      <c r="AS301" s="1054">
        <v>0</v>
      </c>
      <c r="AT301" s="1054">
        <v>0</v>
      </c>
      <c r="AU301" s="1054">
        <v>0</v>
      </c>
      <c r="AV301" s="1054">
        <v>0</v>
      </c>
      <c r="AW301" s="1054">
        <v>0</v>
      </c>
      <c r="AX301" s="1052">
        <v>0</v>
      </c>
      <c r="AY301" s="1054">
        <v>0</v>
      </c>
      <c r="AZ301" s="1054">
        <v>0</v>
      </c>
      <c r="BA301" s="1054">
        <v>0</v>
      </c>
      <c r="BB301" s="1052">
        <v>1</v>
      </c>
      <c r="BC301" s="1054">
        <v>0</v>
      </c>
      <c r="BD301" s="1054">
        <v>0</v>
      </c>
      <c r="BE301" s="1054">
        <v>0</v>
      </c>
      <c r="BF301" s="1054">
        <v>0</v>
      </c>
      <c r="BG301" s="1054">
        <v>0</v>
      </c>
      <c r="BH301" s="1054">
        <v>0</v>
      </c>
      <c r="BI301" s="1054">
        <v>0</v>
      </c>
      <c r="BJ301" s="1052">
        <v>1</v>
      </c>
      <c r="BK301" s="1054">
        <v>0</v>
      </c>
      <c r="BL301" s="1052">
        <v>0</v>
      </c>
      <c r="BM301" s="1054">
        <v>0</v>
      </c>
      <c r="BN301" s="1054">
        <v>0</v>
      </c>
      <c r="BO301" s="1052">
        <v>1</v>
      </c>
      <c r="BP301" s="1052">
        <v>0</v>
      </c>
      <c r="BQ301" s="1054">
        <v>0</v>
      </c>
      <c r="BR301" s="1054">
        <v>0</v>
      </c>
      <c r="BS301" s="1054">
        <v>0</v>
      </c>
      <c r="BT301" s="1054">
        <v>0</v>
      </c>
      <c r="BU301" s="928"/>
      <c r="BV301" s="928"/>
      <c r="BW301" s="928"/>
      <c r="BX301" s="928"/>
      <c r="BY301" s="1054">
        <v>0</v>
      </c>
      <c r="BZ301" s="1064">
        <v>0</v>
      </c>
      <c r="CA301" s="1230">
        <v>1</v>
      </c>
      <c r="CB301" s="1473">
        <v>1</v>
      </c>
      <c r="CC301" s="1051">
        <v>0</v>
      </c>
    </row>
    <row r="302" spans="1:81" s="1170" customFormat="1" ht="15" customHeight="1">
      <c r="A302" s="16"/>
      <c r="B302" s="175"/>
      <c r="C302" s="185"/>
      <c r="D302" s="185" t="s">
        <v>353</v>
      </c>
      <c r="E302" s="185" t="s">
        <v>60</v>
      </c>
      <c r="F302" s="174"/>
      <c r="G302" s="1054">
        <v>0</v>
      </c>
      <c r="H302" s="1054">
        <v>0</v>
      </c>
      <c r="I302" s="1054">
        <v>0</v>
      </c>
      <c r="J302" s="1054">
        <v>0</v>
      </c>
      <c r="K302" s="1054">
        <v>0</v>
      </c>
      <c r="L302" s="1054">
        <v>0</v>
      </c>
      <c r="M302" s="1054">
        <v>0</v>
      </c>
      <c r="N302" s="1052">
        <v>0.23</v>
      </c>
      <c r="O302" s="1052">
        <v>1</v>
      </c>
      <c r="P302" s="1052">
        <v>0.34</v>
      </c>
      <c r="Q302" s="1054">
        <v>0</v>
      </c>
      <c r="R302" s="1054">
        <v>0</v>
      </c>
      <c r="S302" s="1054">
        <v>0</v>
      </c>
      <c r="T302" s="1054">
        <v>0</v>
      </c>
      <c r="U302" s="1054">
        <v>0</v>
      </c>
      <c r="V302" s="1054">
        <v>0</v>
      </c>
      <c r="W302" s="1054">
        <v>0</v>
      </c>
      <c r="X302" s="1054">
        <v>0</v>
      </c>
      <c r="Y302" s="1054">
        <v>0</v>
      </c>
      <c r="Z302" s="1054">
        <v>0</v>
      </c>
      <c r="AA302" s="1054">
        <v>0</v>
      </c>
      <c r="AB302" s="1054">
        <v>0</v>
      </c>
      <c r="AC302" s="1054">
        <v>0</v>
      </c>
      <c r="AD302" s="1054">
        <v>0</v>
      </c>
      <c r="AE302" s="1052">
        <v>0.33</v>
      </c>
      <c r="AF302" s="1054">
        <v>0</v>
      </c>
      <c r="AG302" s="1054">
        <v>0</v>
      </c>
      <c r="AH302" s="1054">
        <v>0</v>
      </c>
      <c r="AI302" s="1052">
        <v>0</v>
      </c>
      <c r="AJ302" s="1052">
        <v>0.9</v>
      </c>
      <c r="AK302" s="1054">
        <v>0</v>
      </c>
      <c r="AL302" s="1054">
        <v>0</v>
      </c>
      <c r="AM302" s="1054">
        <v>0</v>
      </c>
      <c r="AN302" s="1054">
        <v>0</v>
      </c>
      <c r="AO302" s="1054">
        <v>0</v>
      </c>
      <c r="AP302" s="1052">
        <v>0.25</v>
      </c>
      <c r="AQ302" s="1052">
        <v>1</v>
      </c>
      <c r="AR302" s="1054">
        <v>0</v>
      </c>
      <c r="AS302" s="1054">
        <v>0</v>
      </c>
      <c r="AT302" s="1054">
        <v>0</v>
      </c>
      <c r="AU302" s="1054">
        <v>0</v>
      </c>
      <c r="AV302" s="1054">
        <v>0</v>
      </c>
      <c r="AW302" s="1054">
        <v>0</v>
      </c>
      <c r="AX302" s="1052">
        <v>0</v>
      </c>
      <c r="AY302" s="1054">
        <v>0</v>
      </c>
      <c r="AZ302" s="1054">
        <v>0</v>
      </c>
      <c r="BA302" s="1054">
        <v>0</v>
      </c>
      <c r="BB302" s="1033">
        <v>0.92500000000000071</v>
      </c>
      <c r="BC302" s="1054">
        <v>0</v>
      </c>
      <c r="BD302" s="1054">
        <v>0</v>
      </c>
      <c r="BE302" s="1052">
        <v>0</v>
      </c>
      <c r="BF302" s="1052">
        <v>0</v>
      </c>
      <c r="BG302" s="1052">
        <v>0</v>
      </c>
      <c r="BH302" s="1054">
        <v>0</v>
      </c>
      <c r="BI302" s="1054">
        <v>0</v>
      </c>
      <c r="BJ302" s="1054">
        <v>0</v>
      </c>
      <c r="BK302" s="1054">
        <v>0</v>
      </c>
      <c r="BL302" s="1052">
        <v>8.0000000000000002E-3</v>
      </c>
      <c r="BM302" s="1054">
        <v>0</v>
      </c>
      <c r="BN302" s="1054">
        <v>0</v>
      </c>
      <c r="BO302" s="1054">
        <v>0</v>
      </c>
      <c r="BP302" s="1052">
        <v>0</v>
      </c>
      <c r="BQ302" s="1054">
        <v>0</v>
      </c>
      <c r="BR302" s="1054">
        <v>0</v>
      </c>
      <c r="BS302" s="1054">
        <v>0</v>
      </c>
      <c r="BT302" s="1054">
        <v>0</v>
      </c>
      <c r="BU302" s="928"/>
      <c r="BV302" s="928"/>
      <c r="BW302" s="928"/>
      <c r="BX302" s="928"/>
      <c r="BY302" s="1054">
        <v>0</v>
      </c>
      <c r="BZ302" s="1063">
        <v>1</v>
      </c>
      <c r="CA302" s="1230">
        <v>0.3</v>
      </c>
      <c r="CB302" s="1473">
        <v>0</v>
      </c>
      <c r="CC302" s="1051">
        <v>0</v>
      </c>
    </row>
    <row r="303" spans="1:81" s="1170" customFormat="1" ht="15" customHeight="1">
      <c r="A303" s="16"/>
      <c r="B303" s="175"/>
      <c r="C303" s="185"/>
      <c r="D303" s="185" t="s">
        <v>354</v>
      </c>
      <c r="E303" s="185" t="s">
        <v>60</v>
      </c>
      <c r="F303" s="174"/>
      <c r="G303" s="1054">
        <v>1</v>
      </c>
      <c r="H303" s="1052">
        <v>1</v>
      </c>
      <c r="I303" s="1054">
        <v>1</v>
      </c>
      <c r="J303" s="1054">
        <v>1</v>
      </c>
      <c r="K303" s="1054">
        <v>1</v>
      </c>
      <c r="L303" s="1054">
        <v>1</v>
      </c>
      <c r="M303" s="1052">
        <v>1</v>
      </c>
      <c r="N303" s="1052">
        <v>1</v>
      </c>
      <c r="O303" s="1052">
        <v>1</v>
      </c>
      <c r="P303" s="1052">
        <v>1</v>
      </c>
      <c r="Q303" s="1054">
        <v>1</v>
      </c>
      <c r="R303" s="1054">
        <v>1</v>
      </c>
      <c r="S303" s="1054">
        <v>1</v>
      </c>
      <c r="T303" s="1054">
        <v>1</v>
      </c>
      <c r="U303" s="1054">
        <v>1</v>
      </c>
      <c r="V303" s="1054">
        <v>1</v>
      </c>
      <c r="W303" s="1054">
        <v>1</v>
      </c>
      <c r="X303" s="1054">
        <v>1</v>
      </c>
      <c r="Y303" s="1054">
        <v>1</v>
      </c>
      <c r="Z303" s="1054">
        <v>1</v>
      </c>
      <c r="AA303" s="1054">
        <v>1</v>
      </c>
      <c r="AB303" s="1054">
        <v>1</v>
      </c>
      <c r="AC303" s="1054">
        <v>1</v>
      </c>
      <c r="AD303" s="1052">
        <v>1</v>
      </c>
      <c r="AE303" s="1054">
        <v>1</v>
      </c>
      <c r="AF303" s="1052">
        <v>1</v>
      </c>
      <c r="AG303" s="1052">
        <v>1</v>
      </c>
      <c r="AH303" s="1054">
        <v>1</v>
      </c>
      <c r="AI303" s="1052">
        <v>1</v>
      </c>
      <c r="AJ303" s="1052">
        <v>1</v>
      </c>
      <c r="AK303" s="1054">
        <v>1</v>
      </c>
      <c r="AL303" s="1054">
        <v>1</v>
      </c>
      <c r="AM303" s="1054">
        <v>1</v>
      </c>
      <c r="AN303" s="1052">
        <v>1</v>
      </c>
      <c r="AO303" s="1054">
        <v>1</v>
      </c>
      <c r="AP303" s="1052">
        <v>1</v>
      </c>
      <c r="AQ303" s="1052">
        <v>1</v>
      </c>
      <c r="AR303" s="1054">
        <v>1</v>
      </c>
      <c r="AS303" s="1054">
        <v>1</v>
      </c>
      <c r="AT303" s="1054">
        <v>1</v>
      </c>
      <c r="AU303" s="1054">
        <v>1</v>
      </c>
      <c r="AV303" s="1054">
        <v>1</v>
      </c>
      <c r="AW303" s="1054">
        <v>1</v>
      </c>
      <c r="AX303" s="1052">
        <v>0</v>
      </c>
      <c r="AY303" s="1052">
        <v>1</v>
      </c>
      <c r="AZ303" s="1052">
        <v>1</v>
      </c>
      <c r="BA303" s="1054">
        <v>1</v>
      </c>
      <c r="BB303" s="1054">
        <v>1</v>
      </c>
      <c r="BC303" s="1054">
        <v>1</v>
      </c>
      <c r="BD303" s="1054">
        <v>1</v>
      </c>
      <c r="BE303" s="1052">
        <v>0</v>
      </c>
      <c r="BF303" s="1052">
        <v>0</v>
      </c>
      <c r="BG303" s="1052">
        <v>0</v>
      </c>
      <c r="BH303" s="1054">
        <v>1</v>
      </c>
      <c r="BI303" s="1054">
        <v>1</v>
      </c>
      <c r="BJ303" s="1052">
        <v>1</v>
      </c>
      <c r="BK303" s="1052">
        <v>0.29605227760041486</v>
      </c>
      <c r="BL303" s="1052">
        <v>0.37</v>
      </c>
      <c r="BM303" s="1052">
        <v>0.82540447131837613</v>
      </c>
      <c r="BN303" s="1054">
        <v>1</v>
      </c>
      <c r="BO303" s="1052">
        <v>1</v>
      </c>
      <c r="BP303" s="1052">
        <v>0.76</v>
      </c>
      <c r="BQ303" s="1052">
        <v>1</v>
      </c>
      <c r="BR303" s="1054">
        <v>1</v>
      </c>
      <c r="BS303" s="1054">
        <v>1</v>
      </c>
      <c r="BT303" s="1054">
        <v>1</v>
      </c>
      <c r="BU303" s="928"/>
      <c r="BV303" s="928"/>
      <c r="BW303" s="928"/>
      <c r="BX303" s="928"/>
      <c r="BY303" s="1054">
        <v>1</v>
      </c>
      <c r="BZ303" s="1063">
        <v>1</v>
      </c>
      <c r="CA303" s="1229">
        <v>1</v>
      </c>
      <c r="CB303" s="1473">
        <v>0.69</v>
      </c>
      <c r="CC303" s="1051">
        <v>1</v>
      </c>
    </row>
    <row r="304" spans="1:81" s="1170" customFormat="1" ht="15" customHeight="1">
      <c r="A304" s="16"/>
      <c r="B304" s="175"/>
      <c r="C304" s="185"/>
      <c r="D304" s="185" t="s">
        <v>355</v>
      </c>
      <c r="E304" s="185" t="s">
        <v>60</v>
      </c>
      <c r="F304" s="174"/>
      <c r="G304" s="1054">
        <v>0</v>
      </c>
      <c r="H304" s="1054">
        <v>0</v>
      </c>
      <c r="I304" s="1054">
        <v>0</v>
      </c>
      <c r="J304" s="1054">
        <v>0</v>
      </c>
      <c r="K304" s="1054">
        <v>0</v>
      </c>
      <c r="L304" s="1054">
        <v>0</v>
      </c>
      <c r="M304" s="1054">
        <v>0</v>
      </c>
      <c r="N304" s="1054">
        <v>0</v>
      </c>
      <c r="O304" s="1054">
        <v>0</v>
      </c>
      <c r="P304" s="1054">
        <v>0</v>
      </c>
      <c r="Q304" s="1054">
        <v>0</v>
      </c>
      <c r="R304" s="1054">
        <v>0</v>
      </c>
      <c r="S304" s="1054">
        <v>0</v>
      </c>
      <c r="T304" s="1054">
        <v>0</v>
      </c>
      <c r="U304" s="1054">
        <v>0</v>
      </c>
      <c r="V304" s="1054">
        <v>0</v>
      </c>
      <c r="W304" s="1052">
        <v>1</v>
      </c>
      <c r="X304" s="1054">
        <v>0</v>
      </c>
      <c r="Y304" s="1054">
        <v>0</v>
      </c>
      <c r="Z304" s="1054">
        <v>0</v>
      </c>
      <c r="AA304" s="1054">
        <v>0</v>
      </c>
      <c r="AB304" s="1054">
        <v>0</v>
      </c>
      <c r="AC304" s="1054">
        <v>0</v>
      </c>
      <c r="AD304" s="1054">
        <v>0</v>
      </c>
      <c r="AE304" s="1054">
        <v>0</v>
      </c>
      <c r="AF304" s="1054">
        <v>0</v>
      </c>
      <c r="AG304" s="1054">
        <v>0</v>
      </c>
      <c r="AH304" s="1054">
        <v>0</v>
      </c>
      <c r="AI304" s="1052">
        <v>0</v>
      </c>
      <c r="AJ304" s="1054">
        <v>0</v>
      </c>
      <c r="AK304" s="1054">
        <v>0</v>
      </c>
      <c r="AL304" s="1054">
        <v>0</v>
      </c>
      <c r="AM304" s="1054">
        <v>0</v>
      </c>
      <c r="AN304" s="1054">
        <v>0</v>
      </c>
      <c r="AO304" s="1054">
        <v>0</v>
      </c>
      <c r="AP304" s="1054">
        <v>0</v>
      </c>
      <c r="AQ304" s="1054">
        <v>0</v>
      </c>
      <c r="AR304" s="1054">
        <v>0</v>
      </c>
      <c r="AS304" s="1054">
        <v>0</v>
      </c>
      <c r="AT304" s="1054">
        <v>0</v>
      </c>
      <c r="AU304" s="1054">
        <v>0</v>
      </c>
      <c r="AV304" s="1054">
        <v>0</v>
      </c>
      <c r="AW304" s="1054">
        <v>0</v>
      </c>
      <c r="AX304" s="1052">
        <v>0</v>
      </c>
      <c r="AY304" s="1054">
        <v>0</v>
      </c>
      <c r="AZ304" s="1054">
        <v>0</v>
      </c>
      <c r="BA304" s="1054">
        <v>0</v>
      </c>
      <c r="BB304" s="1054">
        <v>0</v>
      </c>
      <c r="BC304" s="1052">
        <v>0</v>
      </c>
      <c r="BD304" s="1052">
        <v>0</v>
      </c>
      <c r="BE304" s="1052">
        <v>0</v>
      </c>
      <c r="BF304" s="1052">
        <v>0</v>
      </c>
      <c r="BG304" s="1052">
        <v>0</v>
      </c>
      <c r="BH304" s="1054">
        <v>0</v>
      </c>
      <c r="BI304" s="1054">
        <v>0</v>
      </c>
      <c r="BJ304" s="1054">
        <v>0</v>
      </c>
      <c r="BK304" s="1052">
        <v>0.26048648312788342</v>
      </c>
      <c r="BL304" s="1052">
        <v>0</v>
      </c>
      <c r="BM304" s="1052">
        <v>0.1440667230848825</v>
      </c>
      <c r="BN304" s="1054">
        <v>0</v>
      </c>
      <c r="BO304" s="1054">
        <v>0</v>
      </c>
      <c r="BP304" s="1052">
        <v>0</v>
      </c>
      <c r="BQ304" s="1054">
        <v>0</v>
      </c>
      <c r="BR304" s="1054">
        <v>0</v>
      </c>
      <c r="BS304" s="1054">
        <v>0</v>
      </c>
      <c r="BT304" s="1054">
        <v>0</v>
      </c>
      <c r="BU304" s="929"/>
      <c r="BV304" s="928"/>
      <c r="BW304" s="928"/>
      <c r="BX304" s="928"/>
      <c r="BY304" s="1054">
        <v>0</v>
      </c>
      <c r="BZ304" s="1064">
        <v>0</v>
      </c>
      <c r="CA304" s="1229">
        <v>0</v>
      </c>
      <c r="CB304" s="1473">
        <v>0</v>
      </c>
      <c r="CC304" s="1051">
        <v>0</v>
      </c>
    </row>
    <row r="305" spans="1:81" ht="15" customHeight="1">
      <c r="A305" s="16"/>
      <c r="B305" s="175"/>
      <c r="C305" s="185"/>
      <c r="D305" s="185"/>
      <c r="E305" s="185"/>
      <c r="F305" s="174"/>
      <c r="G305" s="690"/>
      <c r="H305" s="690"/>
      <c r="I305" s="690"/>
      <c r="J305" s="690"/>
      <c r="K305" s="690"/>
      <c r="L305" s="690"/>
      <c r="M305" s="690"/>
      <c r="N305" s="690"/>
      <c r="O305" s="690"/>
      <c r="P305" s="690"/>
      <c r="Q305" s="690"/>
      <c r="R305" s="690"/>
      <c r="S305" s="690"/>
      <c r="T305" s="691"/>
      <c r="U305" s="691"/>
      <c r="V305" s="691"/>
      <c r="W305" s="691"/>
      <c r="X305" s="691"/>
      <c r="Y305" s="691"/>
      <c r="Z305" s="691"/>
      <c r="AA305" s="691"/>
      <c r="AB305" s="691"/>
      <c r="AC305" s="691"/>
      <c r="AD305" s="691"/>
      <c r="AE305" s="691"/>
      <c r="AF305" s="691"/>
      <c r="AG305" s="691"/>
      <c r="AH305" s="691"/>
      <c r="AI305" s="691"/>
      <c r="AJ305" s="691"/>
      <c r="AK305" s="691"/>
      <c r="AL305" s="691"/>
      <c r="AM305" s="691"/>
      <c r="AN305" s="691"/>
      <c r="AO305" s="691"/>
      <c r="AP305" s="691"/>
      <c r="AQ305" s="691"/>
      <c r="AR305" s="691"/>
      <c r="AS305" s="691"/>
      <c r="AT305" s="691"/>
      <c r="AU305" s="691"/>
      <c r="AV305" s="691"/>
      <c r="AW305" s="691"/>
      <c r="AX305" s="691"/>
      <c r="AY305" s="691"/>
      <c r="AZ305" s="691"/>
      <c r="BA305" s="691"/>
      <c r="BB305" s="691"/>
      <c r="BC305" s="691"/>
      <c r="BD305" s="691"/>
      <c r="BE305" s="688"/>
      <c r="BF305" s="688"/>
      <c r="BG305" s="688"/>
      <c r="BH305" s="688"/>
      <c r="BI305" s="688"/>
      <c r="BJ305" s="688"/>
      <c r="BK305" s="688"/>
      <c r="BL305" s="688"/>
      <c r="BM305" s="688"/>
      <c r="BN305" s="688"/>
      <c r="BO305" s="688"/>
      <c r="BP305" s="688"/>
      <c r="BQ305" s="688"/>
      <c r="BR305" s="688"/>
      <c r="BS305" s="688"/>
      <c r="BT305" s="688"/>
      <c r="BU305" s="94"/>
      <c r="BV305" s="94"/>
      <c r="BW305" s="94"/>
      <c r="BX305" s="94"/>
      <c r="BY305" s="690"/>
      <c r="BZ305" s="690"/>
      <c r="CA305" s="1072"/>
      <c r="CB305" s="719"/>
      <c r="CC305" s="690"/>
    </row>
    <row r="306" spans="1:81" ht="15" customHeight="1">
      <c r="A306" s="16"/>
      <c r="B306" s="175"/>
      <c r="C306" s="185" t="s">
        <v>73</v>
      </c>
      <c r="D306" s="185"/>
      <c r="E306" s="185"/>
      <c r="F306" s="174"/>
      <c r="G306" s="690"/>
      <c r="H306" s="690"/>
      <c r="I306" s="690"/>
      <c r="J306" s="690"/>
      <c r="K306" s="690"/>
      <c r="L306" s="690"/>
      <c r="M306" s="690"/>
      <c r="N306" s="690"/>
      <c r="O306" s="690"/>
      <c r="P306" s="690"/>
      <c r="Q306" s="690"/>
      <c r="R306" s="690"/>
      <c r="S306" s="690"/>
      <c r="T306" s="691"/>
      <c r="U306" s="691"/>
      <c r="V306" s="691"/>
      <c r="W306" s="691"/>
      <c r="X306" s="691"/>
      <c r="Y306" s="691"/>
      <c r="Z306" s="691"/>
      <c r="AA306" s="691"/>
      <c r="AB306" s="691"/>
      <c r="AC306" s="691"/>
      <c r="AD306" s="691"/>
      <c r="AE306" s="691"/>
      <c r="AF306" s="691"/>
      <c r="AG306" s="691"/>
      <c r="AH306" s="691"/>
      <c r="AI306" s="691"/>
      <c r="AJ306" s="691"/>
      <c r="AK306" s="691"/>
      <c r="AL306" s="691"/>
      <c r="AM306" s="691"/>
      <c r="AN306" s="691"/>
      <c r="AO306" s="691"/>
      <c r="AP306" s="691"/>
      <c r="AQ306" s="691"/>
      <c r="AR306" s="691"/>
      <c r="AS306" s="691"/>
      <c r="AT306" s="691"/>
      <c r="AU306" s="691"/>
      <c r="AV306" s="691"/>
      <c r="AW306" s="691"/>
      <c r="AX306" s="691"/>
      <c r="AY306" s="691"/>
      <c r="AZ306" s="691"/>
      <c r="BA306" s="691"/>
      <c r="BB306" s="691"/>
      <c r="BC306" s="691"/>
      <c r="BD306" s="691"/>
      <c r="BE306" s="688"/>
      <c r="BF306" s="688"/>
      <c r="BG306" s="688"/>
      <c r="BH306" s="688"/>
      <c r="BI306" s="688"/>
      <c r="BJ306" s="688"/>
      <c r="BK306" s="688"/>
      <c r="BL306" s="688"/>
      <c r="BM306" s="688"/>
      <c r="BN306" s="688"/>
      <c r="BO306" s="688"/>
      <c r="BP306" s="688"/>
      <c r="BQ306" s="688"/>
      <c r="BR306" s="688"/>
      <c r="BS306" s="688"/>
      <c r="BT306" s="688"/>
      <c r="BU306" s="94"/>
      <c r="BV306" s="94"/>
      <c r="BW306" s="94"/>
      <c r="BX306" s="94"/>
      <c r="BY306" s="690"/>
      <c r="BZ306" s="690"/>
      <c r="CA306" s="1072"/>
      <c r="CB306" s="719"/>
      <c r="CC306" s="690"/>
    </row>
    <row r="307" spans="1:81" ht="15" customHeight="1">
      <c r="A307" s="16"/>
      <c r="B307" s="175"/>
      <c r="C307" s="185"/>
      <c r="D307" s="185" t="s">
        <v>356</v>
      </c>
      <c r="E307" s="185" t="s">
        <v>45</v>
      </c>
      <c r="F307" s="174"/>
      <c r="G307" s="1053">
        <v>0</v>
      </c>
      <c r="H307" s="1053">
        <v>0</v>
      </c>
      <c r="I307" s="1053">
        <v>0</v>
      </c>
      <c r="J307" s="1053">
        <v>0</v>
      </c>
      <c r="K307" s="1053">
        <v>0</v>
      </c>
      <c r="L307" s="1053">
        <v>0</v>
      </c>
      <c r="M307" s="1053">
        <v>0</v>
      </c>
      <c r="N307" s="1053">
        <v>0</v>
      </c>
      <c r="O307" s="1053">
        <v>0</v>
      </c>
      <c r="P307" s="1053">
        <v>1</v>
      </c>
      <c r="Q307" s="1053">
        <v>0</v>
      </c>
      <c r="R307" s="1053">
        <v>1</v>
      </c>
      <c r="S307" s="1053">
        <v>0</v>
      </c>
      <c r="T307" s="1053">
        <v>0</v>
      </c>
      <c r="U307" s="1053">
        <v>0</v>
      </c>
      <c r="V307" s="1053">
        <v>0</v>
      </c>
      <c r="W307" s="1053">
        <v>0</v>
      </c>
      <c r="X307" s="1053">
        <v>0</v>
      </c>
      <c r="Y307" s="1053">
        <v>0</v>
      </c>
      <c r="Z307" s="1053">
        <v>0</v>
      </c>
      <c r="AA307" s="1053">
        <v>0</v>
      </c>
      <c r="AB307" s="1053">
        <v>0</v>
      </c>
      <c r="AC307" s="1053">
        <v>0</v>
      </c>
      <c r="AD307" s="1053">
        <v>0</v>
      </c>
      <c r="AE307" s="1053">
        <v>0</v>
      </c>
      <c r="AF307" s="1053">
        <v>0</v>
      </c>
      <c r="AG307" s="1053">
        <v>0</v>
      </c>
      <c r="AH307" s="1053">
        <v>0</v>
      </c>
      <c r="AI307" s="1053">
        <v>0</v>
      </c>
      <c r="AJ307" s="1053">
        <v>0</v>
      </c>
      <c r="AK307" s="1053">
        <v>0</v>
      </c>
      <c r="AL307" s="1053">
        <v>0</v>
      </c>
      <c r="AM307" s="1053">
        <v>0</v>
      </c>
      <c r="AN307" s="1053">
        <v>0</v>
      </c>
      <c r="AO307" s="1053">
        <v>0</v>
      </c>
      <c r="AP307" s="1053">
        <v>0</v>
      </c>
      <c r="AQ307" s="1053">
        <v>0</v>
      </c>
      <c r="AR307" s="1053">
        <v>0</v>
      </c>
      <c r="AS307" s="1053">
        <v>0</v>
      </c>
      <c r="AT307" s="1053">
        <v>0</v>
      </c>
      <c r="AU307" s="1053">
        <v>0</v>
      </c>
      <c r="AV307" s="1053">
        <v>0</v>
      </c>
      <c r="AW307" s="1053">
        <v>0</v>
      </c>
      <c r="AX307" s="1053">
        <v>0</v>
      </c>
      <c r="AY307" s="1053">
        <v>0</v>
      </c>
      <c r="AZ307" s="1053">
        <v>0</v>
      </c>
      <c r="BA307" s="1053">
        <v>0</v>
      </c>
      <c r="BB307" s="1051">
        <v>1</v>
      </c>
      <c r="BC307" s="1051">
        <v>1</v>
      </c>
      <c r="BD307" s="1051">
        <v>1</v>
      </c>
      <c r="BE307" s="1051">
        <v>1</v>
      </c>
      <c r="BF307" s="1051">
        <v>1</v>
      </c>
      <c r="BG307" s="1051">
        <v>1</v>
      </c>
      <c r="BH307" s="1053">
        <v>0</v>
      </c>
      <c r="BI307" s="1053">
        <v>0</v>
      </c>
      <c r="BJ307" s="1053">
        <v>0</v>
      </c>
      <c r="BK307" s="1053">
        <v>0</v>
      </c>
      <c r="BL307" s="1051">
        <v>0</v>
      </c>
      <c r="BM307" s="1053">
        <v>1</v>
      </c>
      <c r="BN307" s="1053">
        <v>0</v>
      </c>
      <c r="BO307" s="1053">
        <v>0</v>
      </c>
      <c r="BP307" s="1051">
        <v>0</v>
      </c>
      <c r="BQ307" s="1053">
        <v>0</v>
      </c>
      <c r="BR307" s="1053">
        <v>0</v>
      </c>
      <c r="BS307" s="1053">
        <v>1</v>
      </c>
      <c r="BT307" s="1053">
        <v>1</v>
      </c>
      <c r="BU307" s="922"/>
      <c r="BV307" s="922"/>
      <c r="BW307" s="922"/>
      <c r="BX307" s="922"/>
      <c r="BY307" s="1053">
        <v>0</v>
      </c>
      <c r="BZ307" s="1065">
        <v>0</v>
      </c>
      <c r="CA307" s="1231">
        <v>0</v>
      </c>
      <c r="CB307" s="1473">
        <v>0</v>
      </c>
      <c r="CC307" s="1051">
        <v>0.6</v>
      </c>
    </row>
    <row r="308" spans="1:81" ht="15" customHeight="1">
      <c r="A308" s="16"/>
      <c r="B308" s="175"/>
      <c r="C308" s="185"/>
      <c r="D308" s="185" t="s">
        <v>357</v>
      </c>
      <c r="E308" s="185" t="s">
        <v>45</v>
      </c>
      <c r="F308" s="174"/>
      <c r="G308" s="1053">
        <v>1</v>
      </c>
      <c r="H308" s="1053">
        <v>1</v>
      </c>
      <c r="I308" s="1053">
        <v>0</v>
      </c>
      <c r="J308" s="1053">
        <v>1</v>
      </c>
      <c r="K308" s="1053">
        <v>1</v>
      </c>
      <c r="L308" s="1053">
        <v>1</v>
      </c>
      <c r="M308" s="1053">
        <v>1</v>
      </c>
      <c r="N308" s="1053">
        <v>1</v>
      </c>
      <c r="O308" s="1053">
        <v>0</v>
      </c>
      <c r="P308" s="1053">
        <v>1</v>
      </c>
      <c r="Q308" s="1053">
        <v>1</v>
      </c>
      <c r="R308" s="1053">
        <v>0</v>
      </c>
      <c r="S308" s="1053">
        <v>0</v>
      </c>
      <c r="T308" s="1053">
        <v>1</v>
      </c>
      <c r="U308" s="1053">
        <v>1</v>
      </c>
      <c r="V308" s="1053">
        <v>1</v>
      </c>
      <c r="W308" s="1053">
        <v>0</v>
      </c>
      <c r="X308" s="1053">
        <v>1</v>
      </c>
      <c r="Y308" s="1053">
        <v>1</v>
      </c>
      <c r="Z308" s="1053">
        <v>1</v>
      </c>
      <c r="AA308" s="1053">
        <v>1</v>
      </c>
      <c r="AB308" s="1053">
        <v>1</v>
      </c>
      <c r="AC308" s="1053">
        <v>1</v>
      </c>
      <c r="AD308" s="1053">
        <v>1</v>
      </c>
      <c r="AE308" s="1053">
        <v>0</v>
      </c>
      <c r="AF308" s="1053">
        <v>0</v>
      </c>
      <c r="AG308" s="1053">
        <v>1</v>
      </c>
      <c r="AH308" s="1053">
        <v>1</v>
      </c>
      <c r="AI308" s="1053">
        <v>1</v>
      </c>
      <c r="AJ308" s="1053">
        <v>1</v>
      </c>
      <c r="AK308" s="1053">
        <v>1</v>
      </c>
      <c r="AL308" s="1053">
        <v>1</v>
      </c>
      <c r="AM308" s="1053">
        <v>1</v>
      </c>
      <c r="AN308" s="1053">
        <v>1</v>
      </c>
      <c r="AO308" s="1053">
        <v>1</v>
      </c>
      <c r="AP308" s="1053">
        <v>1</v>
      </c>
      <c r="AQ308" s="1053">
        <v>1</v>
      </c>
      <c r="AR308" s="1053">
        <v>1</v>
      </c>
      <c r="AS308" s="1053">
        <v>1</v>
      </c>
      <c r="AT308" s="1053">
        <v>1</v>
      </c>
      <c r="AU308" s="1053">
        <v>0</v>
      </c>
      <c r="AV308" s="1053">
        <v>0</v>
      </c>
      <c r="AW308" s="1053">
        <v>1</v>
      </c>
      <c r="AX308" s="1053">
        <v>0</v>
      </c>
      <c r="AY308" s="1053">
        <v>1</v>
      </c>
      <c r="AZ308" s="1053">
        <v>1</v>
      </c>
      <c r="BA308" s="1053">
        <v>1</v>
      </c>
      <c r="BB308" s="1051">
        <v>0</v>
      </c>
      <c r="BC308" s="1051">
        <v>0</v>
      </c>
      <c r="BD308" s="1051">
        <v>0</v>
      </c>
      <c r="BE308" s="1051">
        <v>1</v>
      </c>
      <c r="BF308" s="1051">
        <v>1</v>
      </c>
      <c r="BG308" s="1051">
        <v>1</v>
      </c>
      <c r="BH308" s="1053">
        <v>0</v>
      </c>
      <c r="BI308" s="1053">
        <v>1</v>
      </c>
      <c r="BJ308" s="1053">
        <v>1</v>
      </c>
      <c r="BK308" s="1053">
        <v>0</v>
      </c>
      <c r="BL308" s="1051">
        <v>0</v>
      </c>
      <c r="BM308" s="1053">
        <v>0</v>
      </c>
      <c r="BN308" s="1053">
        <v>1</v>
      </c>
      <c r="BO308" s="1053">
        <v>1</v>
      </c>
      <c r="BP308" s="1051">
        <v>1</v>
      </c>
      <c r="BQ308" s="1053">
        <v>0</v>
      </c>
      <c r="BR308" s="1053">
        <v>0</v>
      </c>
      <c r="BS308" s="1053">
        <v>0</v>
      </c>
      <c r="BT308" s="1053">
        <v>0</v>
      </c>
      <c r="BU308" s="922"/>
      <c r="BV308" s="922"/>
      <c r="BW308" s="922"/>
      <c r="BX308" s="922"/>
      <c r="BY308" s="1053">
        <v>1</v>
      </c>
      <c r="BZ308" s="1065">
        <v>1</v>
      </c>
      <c r="CA308" s="1231">
        <v>1</v>
      </c>
      <c r="CB308" s="1473">
        <v>0</v>
      </c>
      <c r="CC308" s="1051">
        <v>0.4</v>
      </c>
    </row>
    <row r="309" spans="1:81" ht="15" customHeight="1">
      <c r="A309" s="16"/>
      <c r="B309" s="175"/>
      <c r="C309" s="185"/>
      <c r="D309" s="185" t="s">
        <v>358</v>
      </c>
      <c r="E309" s="185" t="s">
        <v>45</v>
      </c>
      <c r="F309" s="174"/>
      <c r="G309" s="1053">
        <v>1</v>
      </c>
      <c r="H309" s="1053">
        <v>1</v>
      </c>
      <c r="I309" s="1053">
        <v>1</v>
      </c>
      <c r="J309" s="1053">
        <v>1</v>
      </c>
      <c r="K309" s="1053">
        <v>1</v>
      </c>
      <c r="L309" s="1053">
        <v>1</v>
      </c>
      <c r="M309" s="1053">
        <v>1</v>
      </c>
      <c r="N309" s="1053">
        <v>1</v>
      </c>
      <c r="O309" s="1053">
        <v>1</v>
      </c>
      <c r="P309" s="1053">
        <v>1</v>
      </c>
      <c r="Q309" s="1053">
        <v>1</v>
      </c>
      <c r="R309" s="1053">
        <v>1</v>
      </c>
      <c r="S309" s="1053">
        <v>1</v>
      </c>
      <c r="T309" s="1053">
        <v>1</v>
      </c>
      <c r="U309" s="1053">
        <v>1</v>
      </c>
      <c r="V309" s="1053">
        <v>1</v>
      </c>
      <c r="W309" s="1053">
        <v>1</v>
      </c>
      <c r="X309" s="1053">
        <v>1</v>
      </c>
      <c r="Y309" s="1053">
        <v>1</v>
      </c>
      <c r="Z309" s="1053">
        <v>1</v>
      </c>
      <c r="AA309" s="1053">
        <v>1</v>
      </c>
      <c r="AB309" s="1053">
        <v>1</v>
      </c>
      <c r="AC309" s="1053">
        <v>1</v>
      </c>
      <c r="AD309" s="1053">
        <v>1</v>
      </c>
      <c r="AE309" s="1053">
        <v>1</v>
      </c>
      <c r="AF309" s="1053">
        <v>1</v>
      </c>
      <c r="AG309" s="1053">
        <v>1</v>
      </c>
      <c r="AH309" s="1053">
        <v>1</v>
      </c>
      <c r="AI309" s="1053">
        <v>1</v>
      </c>
      <c r="AJ309" s="1053">
        <v>1</v>
      </c>
      <c r="AK309" s="1053">
        <v>1</v>
      </c>
      <c r="AL309" s="1053">
        <v>1</v>
      </c>
      <c r="AM309" s="1053">
        <v>1</v>
      </c>
      <c r="AN309" s="1053">
        <v>1</v>
      </c>
      <c r="AO309" s="1053">
        <v>1</v>
      </c>
      <c r="AP309" s="1053">
        <v>1</v>
      </c>
      <c r="AQ309" s="1053">
        <v>1</v>
      </c>
      <c r="AR309" s="1053">
        <v>1</v>
      </c>
      <c r="AS309" s="1053">
        <v>1</v>
      </c>
      <c r="AT309" s="1053">
        <v>1</v>
      </c>
      <c r="AU309" s="1053">
        <v>1</v>
      </c>
      <c r="AV309" s="1053">
        <v>1</v>
      </c>
      <c r="AW309" s="1053">
        <v>1</v>
      </c>
      <c r="AX309" s="1053">
        <v>1</v>
      </c>
      <c r="AY309" s="1053">
        <v>1</v>
      </c>
      <c r="AZ309" s="1053">
        <v>1</v>
      </c>
      <c r="BA309" s="1053">
        <v>1</v>
      </c>
      <c r="BB309" s="1051">
        <v>0</v>
      </c>
      <c r="BC309" s="1051">
        <v>1</v>
      </c>
      <c r="BD309" s="1051">
        <v>1</v>
      </c>
      <c r="BE309" s="1051">
        <v>1</v>
      </c>
      <c r="BF309" s="1051">
        <v>1</v>
      </c>
      <c r="BG309" s="1051">
        <v>1</v>
      </c>
      <c r="BH309" s="1053">
        <v>1</v>
      </c>
      <c r="BI309" s="1053">
        <v>1</v>
      </c>
      <c r="BJ309" s="1053">
        <v>1</v>
      </c>
      <c r="BK309" s="1053">
        <v>1</v>
      </c>
      <c r="BL309" s="1051">
        <v>1</v>
      </c>
      <c r="BM309" s="1053">
        <v>1</v>
      </c>
      <c r="BN309" s="1053">
        <v>1</v>
      </c>
      <c r="BO309" s="1053">
        <v>1</v>
      </c>
      <c r="BP309" s="1051">
        <v>1</v>
      </c>
      <c r="BQ309" s="1053">
        <v>1</v>
      </c>
      <c r="BR309" s="1053">
        <v>1</v>
      </c>
      <c r="BS309" s="1053">
        <v>1</v>
      </c>
      <c r="BT309" s="1053">
        <v>1</v>
      </c>
      <c r="BU309" s="922"/>
      <c r="BV309" s="922"/>
      <c r="BW309" s="922"/>
      <c r="BX309" s="922"/>
      <c r="BY309" s="1053">
        <v>1</v>
      </c>
      <c r="BZ309" s="1065">
        <v>1</v>
      </c>
      <c r="CA309" s="1231">
        <v>1</v>
      </c>
      <c r="CB309" s="1473">
        <v>1</v>
      </c>
      <c r="CC309" s="1051">
        <v>1</v>
      </c>
    </row>
    <row r="310" spans="1:81" ht="15" customHeight="1">
      <c r="A310" s="16"/>
      <c r="B310" s="175"/>
      <c r="C310" s="185"/>
      <c r="D310" s="185" t="s">
        <v>359</v>
      </c>
      <c r="E310" s="185" t="s">
        <v>45</v>
      </c>
      <c r="F310" s="174"/>
      <c r="G310" s="1053">
        <v>1</v>
      </c>
      <c r="H310" s="1053">
        <v>1</v>
      </c>
      <c r="I310" s="1053">
        <v>1</v>
      </c>
      <c r="J310" s="1053">
        <v>1</v>
      </c>
      <c r="K310" s="1053">
        <v>1</v>
      </c>
      <c r="L310" s="1053">
        <v>1</v>
      </c>
      <c r="M310" s="1053">
        <v>1</v>
      </c>
      <c r="N310" s="1053">
        <v>1</v>
      </c>
      <c r="O310" s="1053">
        <v>1</v>
      </c>
      <c r="P310" s="1053">
        <v>1</v>
      </c>
      <c r="Q310" s="1053">
        <v>1</v>
      </c>
      <c r="R310" s="1053">
        <v>1</v>
      </c>
      <c r="S310" s="1053">
        <v>1</v>
      </c>
      <c r="T310" s="1053">
        <v>1</v>
      </c>
      <c r="U310" s="1053">
        <v>1</v>
      </c>
      <c r="V310" s="1053">
        <v>1</v>
      </c>
      <c r="W310" s="1053">
        <v>1</v>
      </c>
      <c r="X310" s="1053">
        <v>1</v>
      </c>
      <c r="Y310" s="1053">
        <v>1</v>
      </c>
      <c r="Z310" s="1053">
        <v>1</v>
      </c>
      <c r="AA310" s="1053">
        <v>1</v>
      </c>
      <c r="AB310" s="1053">
        <v>1</v>
      </c>
      <c r="AC310" s="1053">
        <v>1</v>
      </c>
      <c r="AD310" s="1053">
        <v>1</v>
      </c>
      <c r="AE310" s="1053">
        <v>1</v>
      </c>
      <c r="AF310" s="1053">
        <v>1</v>
      </c>
      <c r="AG310" s="1053">
        <v>1</v>
      </c>
      <c r="AH310" s="1053">
        <v>1</v>
      </c>
      <c r="AI310" s="1053">
        <v>1</v>
      </c>
      <c r="AJ310" s="1053">
        <v>1</v>
      </c>
      <c r="AK310" s="1053">
        <v>1</v>
      </c>
      <c r="AL310" s="1053">
        <v>1</v>
      </c>
      <c r="AM310" s="1053">
        <v>1</v>
      </c>
      <c r="AN310" s="1053">
        <v>1</v>
      </c>
      <c r="AO310" s="1053">
        <v>1</v>
      </c>
      <c r="AP310" s="1053">
        <v>1</v>
      </c>
      <c r="AQ310" s="1053">
        <v>1</v>
      </c>
      <c r="AR310" s="1053">
        <v>1</v>
      </c>
      <c r="AS310" s="1053">
        <v>1</v>
      </c>
      <c r="AT310" s="1053">
        <v>1</v>
      </c>
      <c r="AU310" s="1053">
        <v>1</v>
      </c>
      <c r="AV310" s="1053">
        <v>1</v>
      </c>
      <c r="AW310" s="1053">
        <v>1</v>
      </c>
      <c r="AX310" s="1053">
        <v>1</v>
      </c>
      <c r="AY310" s="1053">
        <v>1</v>
      </c>
      <c r="AZ310" s="1053">
        <v>1</v>
      </c>
      <c r="BA310" s="1053">
        <v>1</v>
      </c>
      <c r="BB310" s="1051">
        <v>1</v>
      </c>
      <c r="BC310" s="1051">
        <v>1</v>
      </c>
      <c r="BD310" s="1051">
        <v>1</v>
      </c>
      <c r="BE310" s="1051">
        <v>1</v>
      </c>
      <c r="BF310" s="1051">
        <v>1</v>
      </c>
      <c r="BG310" s="1051">
        <v>1</v>
      </c>
      <c r="BH310" s="1053">
        <v>1</v>
      </c>
      <c r="BI310" s="1053">
        <v>1</v>
      </c>
      <c r="BJ310" s="1053">
        <v>1</v>
      </c>
      <c r="BK310" s="1053">
        <v>1</v>
      </c>
      <c r="BL310" s="1051">
        <v>1</v>
      </c>
      <c r="BM310" s="1053">
        <v>1</v>
      </c>
      <c r="BN310" s="1053">
        <v>1</v>
      </c>
      <c r="BO310" s="1053">
        <v>1</v>
      </c>
      <c r="BP310" s="1051">
        <v>1</v>
      </c>
      <c r="BQ310" s="1053">
        <v>1</v>
      </c>
      <c r="BR310" s="1053">
        <v>1</v>
      </c>
      <c r="BS310" s="1053">
        <v>1</v>
      </c>
      <c r="BT310" s="1053">
        <v>1</v>
      </c>
      <c r="BU310" s="922"/>
      <c r="BV310" s="922"/>
      <c r="BW310" s="922"/>
      <c r="BX310" s="922"/>
      <c r="BY310" s="1053">
        <v>1</v>
      </c>
      <c r="BZ310" s="1065">
        <v>1</v>
      </c>
      <c r="CA310" s="1231">
        <v>1</v>
      </c>
      <c r="CB310" s="1473">
        <v>1</v>
      </c>
      <c r="CC310" s="1051">
        <v>1</v>
      </c>
    </row>
    <row r="311" spans="1:81" ht="15" customHeight="1">
      <c r="A311" s="16"/>
      <c r="B311" s="175"/>
      <c r="C311" s="185"/>
      <c r="D311" s="185" t="s">
        <v>360</v>
      </c>
      <c r="E311" s="185" t="s">
        <v>45</v>
      </c>
      <c r="F311" s="174"/>
      <c r="G311" s="1053">
        <v>1</v>
      </c>
      <c r="H311" s="1053">
        <v>1</v>
      </c>
      <c r="I311" s="1053">
        <v>1</v>
      </c>
      <c r="J311" s="1053">
        <v>1</v>
      </c>
      <c r="K311" s="1053">
        <v>1</v>
      </c>
      <c r="L311" s="1053">
        <v>1</v>
      </c>
      <c r="M311" s="1053">
        <v>1</v>
      </c>
      <c r="N311" s="1053">
        <v>1</v>
      </c>
      <c r="O311" s="1053">
        <v>1</v>
      </c>
      <c r="P311" s="1053">
        <v>1</v>
      </c>
      <c r="Q311" s="1053">
        <v>1</v>
      </c>
      <c r="R311" s="1053">
        <v>1</v>
      </c>
      <c r="S311" s="1053">
        <v>1</v>
      </c>
      <c r="T311" s="1053">
        <v>1</v>
      </c>
      <c r="U311" s="1053">
        <v>1</v>
      </c>
      <c r="V311" s="1053">
        <v>1</v>
      </c>
      <c r="W311" s="1053">
        <v>1</v>
      </c>
      <c r="X311" s="1053">
        <v>1</v>
      </c>
      <c r="Y311" s="1053">
        <v>1</v>
      </c>
      <c r="Z311" s="1053">
        <v>1</v>
      </c>
      <c r="AA311" s="1053">
        <v>1</v>
      </c>
      <c r="AB311" s="1053">
        <v>1</v>
      </c>
      <c r="AC311" s="1053">
        <v>1</v>
      </c>
      <c r="AD311" s="1053">
        <v>1</v>
      </c>
      <c r="AE311" s="1053">
        <v>1</v>
      </c>
      <c r="AF311" s="1053">
        <v>1</v>
      </c>
      <c r="AG311" s="1053">
        <v>1</v>
      </c>
      <c r="AH311" s="1053">
        <v>1</v>
      </c>
      <c r="AI311" s="1053">
        <v>1</v>
      </c>
      <c r="AJ311" s="1053">
        <v>1</v>
      </c>
      <c r="AK311" s="1053">
        <v>1</v>
      </c>
      <c r="AL311" s="1053">
        <v>1</v>
      </c>
      <c r="AM311" s="1053">
        <v>1</v>
      </c>
      <c r="AN311" s="1053">
        <v>1</v>
      </c>
      <c r="AO311" s="1053">
        <v>1</v>
      </c>
      <c r="AP311" s="1053">
        <v>1</v>
      </c>
      <c r="AQ311" s="1053">
        <v>1</v>
      </c>
      <c r="AR311" s="1053">
        <v>1</v>
      </c>
      <c r="AS311" s="1053">
        <v>1</v>
      </c>
      <c r="AT311" s="1053">
        <v>1</v>
      </c>
      <c r="AU311" s="1053">
        <v>1</v>
      </c>
      <c r="AV311" s="1053">
        <v>1</v>
      </c>
      <c r="AW311" s="1053">
        <v>1</v>
      </c>
      <c r="AX311" s="1053">
        <v>1</v>
      </c>
      <c r="AY311" s="1053">
        <v>1</v>
      </c>
      <c r="AZ311" s="1053">
        <v>1</v>
      </c>
      <c r="BA311" s="1053">
        <v>1</v>
      </c>
      <c r="BB311" s="1051">
        <v>1</v>
      </c>
      <c r="BC311" s="1051">
        <v>1</v>
      </c>
      <c r="BD311" s="1051">
        <v>1</v>
      </c>
      <c r="BE311" s="1051">
        <v>1</v>
      </c>
      <c r="BF311" s="1051">
        <v>1</v>
      </c>
      <c r="BG311" s="1051">
        <v>1</v>
      </c>
      <c r="BH311" s="1053">
        <v>1</v>
      </c>
      <c r="BI311" s="1053">
        <v>1</v>
      </c>
      <c r="BJ311" s="1053">
        <v>1</v>
      </c>
      <c r="BK311" s="1053">
        <v>1</v>
      </c>
      <c r="BL311" s="1051">
        <v>1</v>
      </c>
      <c r="BM311" s="1053">
        <v>1</v>
      </c>
      <c r="BN311" s="1053">
        <v>1</v>
      </c>
      <c r="BO311" s="1053">
        <v>1</v>
      </c>
      <c r="BP311" s="1051">
        <v>1</v>
      </c>
      <c r="BQ311" s="1053">
        <v>1</v>
      </c>
      <c r="BR311" s="1053">
        <v>1</v>
      </c>
      <c r="BS311" s="1053">
        <v>1</v>
      </c>
      <c r="BT311" s="1053">
        <v>1</v>
      </c>
      <c r="BU311" s="922"/>
      <c r="BV311" s="922"/>
      <c r="BW311" s="922"/>
      <c r="BX311" s="922"/>
      <c r="BY311" s="1053">
        <v>1</v>
      </c>
      <c r="BZ311" s="1065">
        <v>1</v>
      </c>
      <c r="CA311" s="1231">
        <v>1</v>
      </c>
      <c r="CB311" s="1473">
        <v>1</v>
      </c>
      <c r="CC311" s="1051">
        <v>1</v>
      </c>
    </row>
    <row r="312" spans="1:81" ht="15" customHeight="1">
      <c r="A312" s="16"/>
      <c r="B312" s="175"/>
      <c r="C312" s="185"/>
      <c r="D312" s="185" t="s">
        <v>361</v>
      </c>
      <c r="E312" s="185" t="s">
        <v>69</v>
      </c>
      <c r="F312" s="174"/>
      <c r="G312" s="1030">
        <v>356.64980256215119</v>
      </c>
      <c r="H312" s="1030">
        <v>32.195580378343116</v>
      </c>
      <c r="I312" s="1030">
        <v>58.438572054794527</v>
      </c>
      <c r="J312" s="1030">
        <v>68.17219104153078</v>
      </c>
      <c r="K312" s="1030">
        <v>10</v>
      </c>
      <c r="L312" s="1030">
        <v>10</v>
      </c>
      <c r="M312" s="1030">
        <v>10</v>
      </c>
      <c r="N312" s="1030">
        <v>127.27288876529681</v>
      </c>
      <c r="O312" s="1030">
        <v>10</v>
      </c>
      <c r="P312" s="1030">
        <v>112.1111825672248</v>
      </c>
      <c r="Q312" s="1030">
        <v>234.30828651338962</v>
      </c>
      <c r="R312" s="1030">
        <v>40.560841126331816</v>
      </c>
      <c r="S312" s="1030">
        <v>70.731685982356254</v>
      </c>
      <c r="T312" s="1051">
        <v>10</v>
      </c>
      <c r="U312" s="1051">
        <v>210.73858061257462</v>
      </c>
      <c r="V312" s="1051">
        <v>163.45826663182817</v>
      </c>
      <c r="W312" s="1051">
        <v>44.070734247250357</v>
      </c>
      <c r="X312" s="1051">
        <v>111.65250356164383</v>
      </c>
      <c r="Y312" s="1051">
        <v>211.49658232224394</v>
      </c>
      <c r="Z312" s="1051">
        <v>205.37668781471729</v>
      </c>
      <c r="AA312" s="1051">
        <v>378.64040779762553</v>
      </c>
      <c r="AB312" s="1051">
        <v>368.58978028439731</v>
      </c>
      <c r="AC312" s="1051">
        <v>300.16978986118721</v>
      </c>
      <c r="AD312" s="1051">
        <v>1116.5851918738761</v>
      </c>
      <c r="AE312" s="1051">
        <v>29.044670226304802</v>
      </c>
      <c r="AF312" s="1051">
        <v>15.854664720287019</v>
      </c>
      <c r="AG312" s="1051">
        <v>213.21406900050735</v>
      </c>
      <c r="AH312" s="1051">
        <v>28.249890384488126</v>
      </c>
      <c r="AI312" s="1051">
        <v>10</v>
      </c>
      <c r="AJ312" s="1051">
        <v>37.466511104709269</v>
      </c>
      <c r="AK312" s="1051">
        <v>10</v>
      </c>
      <c r="AL312" s="1051">
        <v>761.66328268396683</v>
      </c>
      <c r="AM312" s="1051">
        <v>1273</v>
      </c>
      <c r="AN312" s="1051">
        <v>991.73858590326643</v>
      </c>
      <c r="AO312" s="1051">
        <v>660.77905379888091</v>
      </c>
      <c r="AP312" s="1051">
        <v>18.496821112006447</v>
      </c>
      <c r="AQ312" s="1051">
        <v>31.003674440942639</v>
      </c>
      <c r="AR312" s="1051">
        <v>90.081099740352798</v>
      </c>
      <c r="AS312" s="1051">
        <v>151.65074622019281</v>
      </c>
      <c r="AT312" s="1051">
        <v>67.820975196892249</v>
      </c>
      <c r="AU312" s="1051">
        <v>10</v>
      </c>
      <c r="AV312" s="1051">
        <v>12.014437200121767</v>
      </c>
      <c r="AW312" s="1051">
        <v>14.470087059506849</v>
      </c>
      <c r="AX312" s="1051">
        <v>10</v>
      </c>
      <c r="AY312" s="1051">
        <v>10.290105147234907</v>
      </c>
      <c r="AZ312" s="1051">
        <v>48.330228701891713</v>
      </c>
      <c r="BA312" s="1051">
        <v>41.223775626585486</v>
      </c>
      <c r="BB312" s="1051">
        <v>20.69652441929134</v>
      </c>
      <c r="BC312" s="1051">
        <v>521.63747620529966</v>
      </c>
      <c r="BD312" s="1051">
        <v>10</v>
      </c>
      <c r="BE312" s="1051">
        <v>95.047395434330966</v>
      </c>
      <c r="BF312" s="1051">
        <v>95.047395434330966</v>
      </c>
      <c r="BG312" s="1051">
        <v>1690.5511482124957</v>
      </c>
      <c r="BH312" s="1051">
        <v>10</v>
      </c>
      <c r="BI312" s="1051">
        <v>10</v>
      </c>
      <c r="BJ312" s="1051">
        <v>10</v>
      </c>
      <c r="BK312" s="1051">
        <v>10</v>
      </c>
      <c r="BL312" s="1051">
        <v>10</v>
      </c>
      <c r="BM312" s="1051">
        <v>10</v>
      </c>
      <c r="BN312" s="1051">
        <v>77.886345218930316</v>
      </c>
      <c r="BO312" s="1051">
        <v>53.115672334908396</v>
      </c>
      <c r="BP312" s="1051">
        <v>10</v>
      </c>
      <c r="BQ312" s="1051">
        <v>10</v>
      </c>
      <c r="BR312" s="1051">
        <v>10</v>
      </c>
      <c r="BS312" s="1051">
        <v>10</v>
      </c>
      <c r="BT312" s="1051">
        <v>10</v>
      </c>
      <c r="BU312" s="930"/>
      <c r="BV312" s="927"/>
      <c r="BW312" s="927"/>
      <c r="BX312" s="927"/>
      <c r="BY312" s="1030">
        <v>158.70933913868305</v>
      </c>
      <c r="BZ312" s="1060">
        <v>29.603587365479498</v>
      </c>
      <c r="CA312" s="1228">
        <v>46.660555214611882</v>
      </c>
      <c r="CB312" s="1473">
        <v>102.83308305268</v>
      </c>
      <c r="CC312" s="1051">
        <v>34.36</v>
      </c>
    </row>
    <row r="313" spans="1:81" s="1170" customFormat="1" ht="15" customHeight="1">
      <c r="A313" s="16"/>
      <c r="B313" s="175"/>
      <c r="C313" s="185"/>
      <c r="D313" s="185" t="s">
        <v>362</v>
      </c>
      <c r="E313" s="185" t="s">
        <v>69</v>
      </c>
      <c r="F313" s="174"/>
      <c r="G313" s="1054">
        <v>0</v>
      </c>
      <c r="H313" s="1054">
        <v>0</v>
      </c>
      <c r="I313" s="1054">
        <v>0</v>
      </c>
      <c r="J313" s="1054">
        <v>0</v>
      </c>
      <c r="K313" s="1054">
        <v>0</v>
      </c>
      <c r="L313" s="1054">
        <v>0</v>
      </c>
      <c r="M313" s="1054">
        <v>0</v>
      </c>
      <c r="N313" s="1054">
        <v>0</v>
      </c>
      <c r="O313" s="1054">
        <v>0</v>
      </c>
      <c r="P313" s="1054">
        <v>0</v>
      </c>
      <c r="Q313" s="1054">
        <v>0</v>
      </c>
      <c r="R313" s="1054">
        <v>0</v>
      </c>
      <c r="S313" s="1054">
        <v>0</v>
      </c>
      <c r="T313" s="1054">
        <v>0</v>
      </c>
      <c r="U313" s="1054">
        <v>0</v>
      </c>
      <c r="V313" s="1054">
        <v>0</v>
      </c>
      <c r="W313" s="1054">
        <v>0</v>
      </c>
      <c r="X313" s="1054">
        <v>0</v>
      </c>
      <c r="Y313" s="1054">
        <v>0</v>
      </c>
      <c r="Z313" s="1054">
        <v>0</v>
      </c>
      <c r="AA313" s="1054">
        <v>0</v>
      </c>
      <c r="AB313" s="1054">
        <v>0</v>
      </c>
      <c r="AC313" s="1054">
        <v>0</v>
      </c>
      <c r="AD313" s="1054">
        <v>0</v>
      </c>
      <c r="AE313" s="1054">
        <v>0</v>
      </c>
      <c r="AF313" s="1054">
        <v>0</v>
      </c>
      <c r="AG313" s="1054">
        <v>0</v>
      </c>
      <c r="AH313" s="1054">
        <v>0</v>
      </c>
      <c r="AI313" s="1054">
        <v>0</v>
      </c>
      <c r="AJ313" s="1054">
        <v>0</v>
      </c>
      <c r="AK313" s="1054">
        <v>0</v>
      </c>
      <c r="AL313" s="1054">
        <v>0</v>
      </c>
      <c r="AM313" s="1054">
        <v>0</v>
      </c>
      <c r="AN313" s="1054">
        <v>0</v>
      </c>
      <c r="AO313" s="1054">
        <v>0</v>
      </c>
      <c r="AP313" s="1054">
        <v>0</v>
      </c>
      <c r="AQ313" s="1054">
        <v>0</v>
      </c>
      <c r="AR313" s="1054">
        <v>0</v>
      </c>
      <c r="AS313" s="1054">
        <v>0</v>
      </c>
      <c r="AT313" s="1054">
        <v>0</v>
      </c>
      <c r="AU313" s="1054">
        <v>0</v>
      </c>
      <c r="AV313" s="1054">
        <v>0</v>
      </c>
      <c r="AW313" s="1054">
        <v>0</v>
      </c>
      <c r="AX313" s="1054">
        <v>0</v>
      </c>
      <c r="AY313" s="1054">
        <v>0</v>
      </c>
      <c r="AZ313" s="1054">
        <v>0</v>
      </c>
      <c r="BA313" s="1054">
        <v>0</v>
      </c>
      <c r="BB313" s="1054">
        <v>0</v>
      </c>
      <c r="BC313" s="1054">
        <v>0</v>
      </c>
      <c r="BD313" s="1054">
        <v>0</v>
      </c>
      <c r="BE313" s="1052">
        <v>1</v>
      </c>
      <c r="BF313" s="1052">
        <v>1</v>
      </c>
      <c r="BG313" s="1052">
        <v>1</v>
      </c>
      <c r="BH313" s="1054">
        <v>0</v>
      </c>
      <c r="BI313" s="1054">
        <v>0</v>
      </c>
      <c r="BJ313" s="1054">
        <v>0</v>
      </c>
      <c r="BK313" s="1054">
        <v>0</v>
      </c>
      <c r="BL313" s="1052">
        <v>0</v>
      </c>
      <c r="BM313" s="1054">
        <v>0</v>
      </c>
      <c r="BN313" s="1054">
        <v>0</v>
      </c>
      <c r="BO313" s="1054">
        <v>0</v>
      </c>
      <c r="BP313" s="1052">
        <v>0</v>
      </c>
      <c r="BQ313" s="1054">
        <v>0</v>
      </c>
      <c r="BR313" s="1054">
        <v>0</v>
      </c>
      <c r="BS313" s="1054">
        <v>0</v>
      </c>
      <c r="BT313" s="1054">
        <v>0</v>
      </c>
      <c r="BU313" s="925"/>
      <c r="BV313" s="926"/>
      <c r="BW313" s="926"/>
      <c r="BX313" s="926"/>
      <c r="BY313" s="1054">
        <v>0</v>
      </c>
      <c r="BZ313" s="1064">
        <v>0</v>
      </c>
      <c r="CA313" s="1229">
        <v>0</v>
      </c>
      <c r="CB313" s="1473">
        <v>0</v>
      </c>
      <c r="CC313" s="1051">
        <v>0</v>
      </c>
    </row>
    <row r="314" spans="1:81" s="132" customFormat="1" ht="15" customHeight="1">
      <c r="A314" s="16"/>
      <c r="B314" s="175"/>
      <c r="C314" s="185"/>
      <c r="D314" s="185" t="s">
        <v>363</v>
      </c>
      <c r="E314" s="185" t="s">
        <v>60</v>
      </c>
      <c r="F314" s="174"/>
      <c r="G314" s="1055">
        <v>0</v>
      </c>
      <c r="H314" s="1055">
        <v>0</v>
      </c>
      <c r="I314" s="1055">
        <v>0</v>
      </c>
      <c r="J314" s="1055">
        <v>0</v>
      </c>
      <c r="K314" s="1055">
        <v>0</v>
      </c>
      <c r="L314" s="1055">
        <v>0</v>
      </c>
      <c r="M314" s="1055">
        <v>0</v>
      </c>
      <c r="N314" s="1055">
        <v>0</v>
      </c>
      <c r="O314" s="1055">
        <v>0</v>
      </c>
      <c r="P314" s="1055">
        <v>0</v>
      </c>
      <c r="Q314" s="1055">
        <v>0</v>
      </c>
      <c r="R314" s="1055">
        <v>0</v>
      </c>
      <c r="S314" s="1055">
        <v>0</v>
      </c>
      <c r="T314" s="1055">
        <v>0</v>
      </c>
      <c r="U314" s="1055">
        <v>0</v>
      </c>
      <c r="V314" s="1055">
        <v>0</v>
      </c>
      <c r="W314" s="1055">
        <v>0</v>
      </c>
      <c r="X314" s="1055">
        <v>0</v>
      </c>
      <c r="Y314" s="1055">
        <v>0</v>
      </c>
      <c r="Z314" s="1055">
        <v>0</v>
      </c>
      <c r="AA314" s="1055">
        <v>0</v>
      </c>
      <c r="AB314" s="1055">
        <v>0</v>
      </c>
      <c r="AC314" s="1055">
        <v>0</v>
      </c>
      <c r="AD314" s="1055">
        <v>0</v>
      </c>
      <c r="AE314" s="1055">
        <v>0</v>
      </c>
      <c r="AF314" s="1055">
        <v>0</v>
      </c>
      <c r="AG314" s="1055">
        <v>0</v>
      </c>
      <c r="AH314" s="1055">
        <v>0</v>
      </c>
      <c r="AI314" s="1055">
        <v>0</v>
      </c>
      <c r="AJ314" s="1055">
        <v>0</v>
      </c>
      <c r="AK314" s="1055">
        <v>0</v>
      </c>
      <c r="AL314" s="1055">
        <v>0</v>
      </c>
      <c r="AM314" s="1055">
        <v>0</v>
      </c>
      <c r="AN314" s="1055">
        <v>0</v>
      </c>
      <c r="AO314" s="1055">
        <v>0</v>
      </c>
      <c r="AP314" s="1055">
        <v>0</v>
      </c>
      <c r="AQ314" s="1055">
        <v>0</v>
      </c>
      <c r="AR314" s="1055">
        <v>0</v>
      </c>
      <c r="AS314" s="1055">
        <v>0</v>
      </c>
      <c r="AT314" s="1055">
        <v>0</v>
      </c>
      <c r="AU314" s="1055">
        <v>0</v>
      </c>
      <c r="AV314" s="1055">
        <v>0</v>
      </c>
      <c r="AW314" s="1055">
        <v>0</v>
      </c>
      <c r="AX314" s="1055">
        <v>0</v>
      </c>
      <c r="AY314" s="1055">
        <v>0</v>
      </c>
      <c r="AZ314" s="1055">
        <v>0</v>
      </c>
      <c r="BA314" s="1055">
        <v>0</v>
      </c>
      <c r="BB314" s="1055">
        <v>0</v>
      </c>
      <c r="BC314" s="1047">
        <v>0</v>
      </c>
      <c r="BD314" s="1047">
        <v>0</v>
      </c>
      <c r="BE314" s="1047">
        <v>0</v>
      </c>
      <c r="BF314" s="1047">
        <v>0</v>
      </c>
      <c r="BG314" s="1047">
        <v>0</v>
      </c>
      <c r="BH314" s="1055">
        <v>0</v>
      </c>
      <c r="BI314" s="1055">
        <v>0</v>
      </c>
      <c r="BJ314" s="1055">
        <v>0</v>
      </c>
      <c r="BK314" s="1055">
        <v>0</v>
      </c>
      <c r="BL314" s="1047">
        <v>0</v>
      </c>
      <c r="BM314" s="1055">
        <v>0</v>
      </c>
      <c r="BN314" s="1055">
        <v>0</v>
      </c>
      <c r="BO314" s="1055">
        <v>0</v>
      </c>
      <c r="BP314" s="1047">
        <v>0</v>
      </c>
      <c r="BQ314" s="1055">
        <v>0</v>
      </c>
      <c r="BR314" s="1055">
        <v>0</v>
      </c>
      <c r="BS314" s="1055">
        <v>0</v>
      </c>
      <c r="BT314" s="1055">
        <v>0</v>
      </c>
      <c r="BU314" s="931"/>
      <c r="BV314" s="932"/>
      <c r="BW314" s="932"/>
      <c r="BX314" s="932"/>
      <c r="BY314" s="1055">
        <v>0</v>
      </c>
      <c r="BZ314" s="1066">
        <v>0</v>
      </c>
      <c r="CA314" s="1232">
        <v>0</v>
      </c>
      <c r="CB314" s="1473">
        <v>0</v>
      </c>
      <c r="CC314" s="1051">
        <v>0</v>
      </c>
    </row>
    <row r="315" spans="1:81" ht="15" customHeight="1">
      <c r="A315" s="16"/>
      <c r="B315" s="175"/>
      <c r="C315" s="185"/>
      <c r="D315" s="185"/>
      <c r="E315" s="185"/>
      <c r="F315" s="174"/>
      <c r="G315" s="1036"/>
      <c r="H315" s="1036"/>
      <c r="I315" s="1036"/>
      <c r="J315" s="1036"/>
      <c r="K315" s="1036"/>
      <c r="L315" s="1036"/>
      <c r="M315" s="1036"/>
      <c r="N315" s="1036"/>
      <c r="O315" s="1036"/>
      <c r="P315" s="1036"/>
      <c r="Q315" s="1036"/>
      <c r="R315" s="1036"/>
      <c r="S315" s="1036"/>
      <c r="T315" s="1036"/>
      <c r="U315" s="1036"/>
      <c r="V315" s="1036"/>
      <c r="W315" s="1036"/>
      <c r="X315" s="1036"/>
      <c r="Y315" s="1036"/>
      <c r="Z315" s="1036"/>
      <c r="AA315" s="1036"/>
      <c r="AB315" s="1036"/>
      <c r="AC315" s="1036"/>
      <c r="AD315" s="1036"/>
      <c r="AE315" s="1036"/>
      <c r="AF315" s="1036"/>
      <c r="AG315" s="1036"/>
      <c r="AH315" s="1036"/>
      <c r="AI315" s="1036"/>
      <c r="AJ315" s="1036"/>
      <c r="AK315" s="1036"/>
      <c r="AL315" s="1036"/>
      <c r="AM315" s="1036"/>
      <c r="AN315" s="1036"/>
      <c r="AO315" s="1036"/>
      <c r="AP315" s="1036"/>
      <c r="AQ315" s="1036"/>
      <c r="AR315" s="1036"/>
      <c r="AS315" s="1036"/>
      <c r="AT315" s="1036"/>
      <c r="AU315" s="1036"/>
      <c r="AV315" s="1036"/>
      <c r="AW315" s="1036"/>
      <c r="AX315" s="1036"/>
      <c r="AY315" s="1036"/>
      <c r="AZ315" s="1036"/>
      <c r="BA315" s="1036"/>
      <c r="BB315" s="1036"/>
      <c r="BC315" s="1036"/>
      <c r="BD315" s="1036"/>
      <c r="BE315" s="688"/>
      <c r="BF315" s="688"/>
      <c r="BG315" s="688"/>
      <c r="BH315" s="688"/>
      <c r="BI315" s="688"/>
      <c r="BJ315" s="688"/>
      <c r="BK315" s="688"/>
      <c r="BL315" s="688"/>
      <c r="BM315" s="688"/>
      <c r="BN315" s="688"/>
      <c r="BO315" s="688"/>
      <c r="BP315" s="688"/>
      <c r="BQ315" s="688"/>
      <c r="BR315" s="688"/>
      <c r="BS315" s="688"/>
      <c r="BT315" s="688"/>
      <c r="BU315" s="710"/>
      <c r="BV315" s="710"/>
      <c r="BW315" s="710"/>
      <c r="BX315" s="710"/>
      <c r="BY315" s="1036"/>
      <c r="BZ315" s="693"/>
      <c r="CA315" s="694"/>
      <c r="CB315" s="724"/>
      <c r="CC315" s="1036"/>
    </row>
    <row r="316" spans="1:81" ht="15" customHeight="1">
      <c r="A316" s="16"/>
      <c r="B316" s="175"/>
      <c r="C316" s="185" t="s">
        <v>74</v>
      </c>
      <c r="D316" s="185"/>
      <c r="E316" s="185"/>
      <c r="F316" s="174"/>
      <c r="G316" s="1037"/>
      <c r="H316" s="1037"/>
      <c r="I316" s="1037"/>
      <c r="J316" s="1037"/>
      <c r="K316" s="1037"/>
      <c r="L316" s="1037"/>
      <c r="M316" s="1037"/>
      <c r="N316" s="1037"/>
      <c r="O316" s="1037"/>
      <c r="P316" s="1037"/>
      <c r="Q316" s="1037"/>
      <c r="R316" s="1037"/>
      <c r="S316" s="1037"/>
      <c r="T316" s="1037"/>
      <c r="U316" s="1037"/>
      <c r="V316" s="1037"/>
      <c r="W316" s="1037"/>
      <c r="X316" s="1037"/>
      <c r="Y316" s="1037"/>
      <c r="Z316" s="1037"/>
      <c r="AA316" s="1037"/>
      <c r="AB316" s="1037"/>
      <c r="AC316" s="1037"/>
      <c r="AD316" s="1037"/>
      <c r="AE316" s="1037"/>
      <c r="AF316" s="1037"/>
      <c r="AG316" s="1037"/>
      <c r="AH316" s="1037"/>
      <c r="AI316" s="1037"/>
      <c r="AJ316" s="1037"/>
      <c r="AK316" s="1037"/>
      <c r="AL316" s="1037"/>
      <c r="AM316" s="1037"/>
      <c r="AN316" s="1037"/>
      <c r="AO316" s="1037"/>
      <c r="AP316" s="1037"/>
      <c r="AQ316" s="1037"/>
      <c r="AR316" s="1037"/>
      <c r="AS316" s="1037"/>
      <c r="AT316" s="1037"/>
      <c r="AU316" s="1037"/>
      <c r="AV316" s="1037"/>
      <c r="AW316" s="1037"/>
      <c r="AX316" s="1037"/>
      <c r="AY316" s="1037"/>
      <c r="AZ316" s="1037"/>
      <c r="BA316" s="1037"/>
      <c r="BB316" s="1037"/>
      <c r="BC316" s="1037"/>
      <c r="BD316" s="1037"/>
      <c r="BE316" s="688"/>
      <c r="BF316" s="688"/>
      <c r="BG316" s="688"/>
      <c r="BH316" s="688"/>
      <c r="BI316" s="688"/>
      <c r="BJ316" s="688"/>
      <c r="BK316" s="688"/>
      <c r="BL316" s="688"/>
      <c r="BM316" s="688"/>
      <c r="BN316" s="688"/>
      <c r="BO316" s="688"/>
      <c r="BP316" s="688"/>
      <c r="BQ316" s="688"/>
      <c r="BR316" s="688"/>
      <c r="BS316" s="688"/>
      <c r="BT316" s="688"/>
      <c r="BU316" s="97"/>
      <c r="BV316" s="97"/>
      <c r="BW316" s="97"/>
      <c r="BX316" s="97"/>
      <c r="BY316" s="1037"/>
      <c r="BZ316" s="694"/>
      <c r="CA316" s="694"/>
      <c r="CB316" s="725"/>
      <c r="CC316" s="1037"/>
    </row>
    <row r="317" spans="1:81" ht="15" customHeight="1">
      <c r="A317" s="16"/>
      <c r="B317" s="1169"/>
      <c r="C317" s="185"/>
      <c r="D317" s="185" t="s">
        <v>364</v>
      </c>
      <c r="E317" s="185"/>
      <c r="F317" s="174"/>
      <c r="G317" s="1038"/>
      <c r="H317" s="1038"/>
      <c r="I317" s="1038"/>
      <c r="J317" s="1038"/>
      <c r="K317" s="1038"/>
      <c r="L317" s="1038"/>
      <c r="M317" s="1038"/>
      <c r="N317" s="1038"/>
      <c r="O317" s="1038"/>
      <c r="P317" s="1038"/>
      <c r="Q317" s="1038"/>
      <c r="R317" s="1038"/>
      <c r="S317" s="1038"/>
      <c r="T317" s="1038"/>
      <c r="U317" s="1038"/>
      <c r="V317" s="1038"/>
      <c r="W317" s="1038"/>
      <c r="X317" s="1038"/>
      <c r="Y317" s="1038"/>
      <c r="Z317" s="1038"/>
      <c r="AA317" s="1038"/>
      <c r="AB317" s="1038"/>
      <c r="AC317" s="1038"/>
      <c r="AD317" s="1038"/>
      <c r="AE317" s="1038"/>
      <c r="AF317" s="1038"/>
      <c r="AG317" s="1038"/>
      <c r="AH317" s="1038"/>
      <c r="AI317" s="1038"/>
      <c r="AJ317" s="1038"/>
      <c r="AK317" s="1038"/>
      <c r="AL317" s="1038"/>
      <c r="AM317" s="1038"/>
      <c r="AN317" s="1038"/>
      <c r="AO317" s="1038"/>
      <c r="AP317" s="1038"/>
      <c r="AQ317" s="1038"/>
      <c r="AR317" s="1038"/>
      <c r="AS317" s="1038"/>
      <c r="AT317" s="1038"/>
      <c r="AU317" s="1038"/>
      <c r="AV317" s="1038"/>
      <c r="AW317" s="1038"/>
      <c r="AX317" s="1038"/>
      <c r="AY317" s="1038"/>
      <c r="AZ317" s="1038"/>
      <c r="BA317" s="1038"/>
      <c r="BB317" s="1038"/>
      <c r="BC317" s="1038"/>
      <c r="BD317" s="1038"/>
      <c r="BE317" s="688"/>
      <c r="BF317" s="688"/>
      <c r="BG317" s="688"/>
      <c r="BH317" s="688"/>
      <c r="BI317" s="688"/>
      <c r="BJ317" s="688"/>
      <c r="BK317" s="688"/>
      <c r="BL317" s="688"/>
      <c r="BM317" s="688"/>
      <c r="BN317" s="688"/>
      <c r="BO317" s="688"/>
      <c r="BP317" s="688"/>
      <c r="BQ317" s="688"/>
      <c r="BR317" s="688"/>
      <c r="BS317" s="688"/>
      <c r="BT317" s="688"/>
      <c r="BU317" s="98"/>
      <c r="BV317" s="98"/>
      <c r="BW317" s="98"/>
      <c r="BX317" s="98"/>
      <c r="BY317" s="1038"/>
      <c r="BZ317" s="695"/>
      <c r="CA317" s="697"/>
      <c r="CB317" s="726"/>
      <c r="CC317" s="1038"/>
    </row>
    <row r="318" spans="1:81" ht="15" customHeight="1">
      <c r="A318" s="16"/>
      <c r="B318" s="1169"/>
      <c r="C318" s="185"/>
      <c r="D318" s="185" t="s">
        <v>365</v>
      </c>
      <c r="E318" s="185" t="s">
        <v>45</v>
      </c>
      <c r="F318" s="174"/>
      <c r="G318" s="1051">
        <v>1</v>
      </c>
      <c r="H318" s="1051">
        <v>1</v>
      </c>
      <c r="I318" s="1051">
        <v>1</v>
      </c>
      <c r="J318" s="1051">
        <v>1</v>
      </c>
      <c r="K318" s="1051">
        <v>1</v>
      </c>
      <c r="L318" s="1051">
        <v>1</v>
      </c>
      <c r="M318" s="1051">
        <v>1</v>
      </c>
      <c r="N318" s="1051">
        <v>1</v>
      </c>
      <c r="O318" s="1051">
        <v>1</v>
      </c>
      <c r="P318" s="1051">
        <v>1</v>
      </c>
      <c r="Q318" s="1051">
        <v>1</v>
      </c>
      <c r="R318" s="1051">
        <v>1</v>
      </c>
      <c r="S318" s="1051">
        <v>0</v>
      </c>
      <c r="T318" s="1051">
        <v>0</v>
      </c>
      <c r="U318" s="1051">
        <v>0</v>
      </c>
      <c r="V318" s="1053">
        <v>0</v>
      </c>
      <c r="W318" s="1051">
        <v>0</v>
      </c>
      <c r="X318" s="1051">
        <v>1</v>
      </c>
      <c r="Y318" s="1051">
        <v>1</v>
      </c>
      <c r="Z318" s="1051">
        <v>0</v>
      </c>
      <c r="AA318" s="1051">
        <v>0</v>
      </c>
      <c r="AB318" s="1051">
        <v>0</v>
      </c>
      <c r="AC318" s="1051">
        <v>0</v>
      </c>
      <c r="AD318" s="1051">
        <v>1</v>
      </c>
      <c r="AE318" s="1051">
        <v>1</v>
      </c>
      <c r="AF318" s="1051">
        <v>1</v>
      </c>
      <c r="AG318" s="1051">
        <v>1</v>
      </c>
      <c r="AH318" s="1051">
        <v>0</v>
      </c>
      <c r="AI318" s="1051">
        <v>1</v>
      </c>
      <c r="AJ318" s="1051">
        <v>1</v>
      </c>
      <c r="AK318" s="1051">
        <v>1</v>
      </c>
      <c r="AL318" s="1051">
        <v>0</v>
      </c>
      <c r="AM318" s="1051">
        <v>1</v>
      </c>
      <c r="AN318" s="1051">
        <v>0</v>
      </c>
      <c r="AO318" s="1051">
        <v>1</v>
      </c>
      <c r="AP318" s="1051">
        <v>1</v>
      </c>
      <c r="AQ318" s="1053">
        <v>0</v>
      </c>
      <c r="AR318" s="1051">
        <v>1</v>
      </c>
      <c r="AS318" s="1051">
        <v>1</v>
      </c>
      <c r="AT318" s="1051">
        <v>0</v>
      </c>
      <c r="AU318" s="1051">
        <v>0</v>
      </c>
      <c r="AV318" s="1051">
        <v>0</v>
      </c>
      <c r="AW318" s="1051">
        <v>1</v>
      </c>
      <c r="AX318" s="1051">
        <v>1</v>
      </c>
      <c r="AY318" s="1051">
        <v>1</v>
      </c>
      <c r="AZ318" s="1051">
        <v>1</v>
      </c>
      <c r="BA318" s="1051">
        <v>1</v>
      </c>
      <c r="BB318" s="1051">
        <v>1</v>
      </c>
      <c r="BC318" s="1051">
        <v>0</v>
      </c>
      <c r="BD318" s="1051">
        <v>0</v>
      </c>
      <c r="BE318" s="1051">
        <v>0</v>
      </c>
      <c r="BF318" s="1051">
        <v>0</v>
      </c>
      <c r="BG318" s="1051">
        <v>0</v>
      </c>
      <c r="BH318" s="1051">
        <v>0</v>
      </c>
      <c r="BI318" s="1051">
        <v>1</v>
      </c>
      <c r="BJ318" s="1051">
        <v>1</v>
      </c>
      <c r="BK318" s="1051">
        <v>1</v>
      </c>
      <c r="BL318" s="1051">
        <v>0</v>
      </c>
      <c r="BM318" s="1051">
        <v>1</v>
      </c>
      <c r="BN318" s="1051">
        <v>0</v>
      </c>
      <c r="BO318" s="1051">
        <v>1</v>
      </c>
      <c r="BP318" s="1051">
        <v>0</v>
      </c>
      <c r="BQ318" s="1051">
        <v>1</v>
      </c>
      <c r="BR318" s="1051">
        <v>0</v>
      </c>
      <c r="BS318" s="1051">
        <v>0</v>
      </c>
      <c r="BT318" s="1051">
        <v>0</v>
      </c>
      <c r="BU318" s="930"/>
      <c r="BV318" s="927"/>
      <c r="BW318" s="927"/>
      <c r="BX318" s="927"/>
      <c r="BY318" s="1051">
        <v>1</v>
      </c>
      <c r="BZ318" s="1059">
        <v>1</v>
      </c>
      <c r="CA318" s="1226">
        <v>1</v>
      </c>
      <c r="CB318" s="1473">
        <v>1</v>
      </c>
      <c r="CC318" s="1051">
        <v>0</v>
      </c>
    </row>
    <row r="319" spans="1:81" ht="15" customHeight="1">
      <c r="A319" s="16"/>
      <c r="B319" s="1169"/>
      <c r="C319" s="185"/>
      <c r="D319" s="185" t="s">
        <v>367</v>
      </c>
      <c r="E319" s="185" t="s">
        <v>45</v>
      </c>
      <c r="F319" s="174"/>
      <c r="G319" s="1051">
        <v>0</v>
      </c>
      <c r="H319" s="1051">
        <v>0</v>
      </c>
      <c r="I319" s="1051">
        <v>0</v>
      </c>
      <c r="J319" s="1051">
        <v>0</v>
      </c>
      <c r="K319" s="1051">
        <v>0</v>
      </c>
      <c r="L319" s="1051">
        <v>0</v>
      </c>
      <c r="M319" s="1051">
        <v>0</v>
      </c>
      <c r="N319" s="1051">
        <v>0</v>
      </c>
      <c r="O319" s="1051">
        <v>0</v>
      </c>
      <c r="P319" s="1051">
        <v>0</v>
      </c>
      <c r="Q319" s="1051">
        <v>0</v>
      </c>
      <c r="R319" s="1051">
        <v>0</v>
      </c>
      <c r="S319" s="1051">
        <v>1</v>
      </c>
      <c r="T319" s="1051">
        <v>1</v>
      </c>
      <c r="U319" s="1051">
        <v>0</v>
      </c>
      <c r="V319" s="1053">
        <v>1</v>
      </c>
      <c r="W319" s="1051">
        <v>0</v>
      </c>
      <c r="X319" s="1051">
        <v>0</v>
      </c>
      <c r="Y319" s="1051">
        <v>0</v>
      </c>
      <c r="Z319" s="1051">
        <v>1</v>
      </c>
      <c r="AA319" s="1051">
        <v>1</v>
      </c>
      <c r="AB319" s="1051">
        <v>1</v>
      </c>
      <c r="AC319" s="1051">
        <v>1</v>
      </c>
      <c r="AD319" s="1051">
        <v>0</v>
      </c>
      <c r="AE319" s="1051">
        <v>0</v>
      </c>
      <c r="AF319" s="1051">
        <v>0</v>
      </c>
      <c r="AG319" s="1051">
        <v>0</v>
      </c>
      <c r="AH319" s="1051">
        <v>1</v>
      </c>
      <c r="AI319" s="1051">
        <v>0</v>
      </c>
      <c r="AJ319" s="1051">
        <v>0</v>
      </c>
      <c r="AK319" s="1051">
        <v>0</v>
      </c>
      <c r="AL319" s="1051">
        <v>0</v>
      </c>
      <c r="AM319" s="1051">
        <v>0</v>
      </c>
      <c r="AN319" s="1051">
        <v>0</v>
      </c>
      <c r="AO319" s="1051">
        <v>0</v>
      </c>
      <c r="AP319" s="1051">
        <v>0</v>
      </c>
      <c r="AQ319" s="1053">
        <v>1</v>
      </c>
      <c r="AR319" s="1051">
        <v>0</v>
      </c>
      <c r="AS319" s="1051">
        <v>0</v>
      </c>
      <c r="AT319" s="1051">
        <v>1</v>
      </c>
      <c r="AU319" s="1051">
        <v>1</v>
      </c>
      <c r="AV319" s="1051">
        <v>1</v>
      </c>
      <c r="AW319" s="1051">
        <v>0</v>
      </c>
      <c r="AX319" s="1051">
        <v>0</v>
      </c>
      <c r="AY319" s="1051">
        <v>0</v>
      </c>
      <c r="AZ319" s="1051">
        <v>0</v>
      </c>
      <c r="BA319" s="1051">
        <v>0</v>
      </c>
      <c r="BB319" s="1051">
        <v>0</v>
      </c>
      <c r="BC319" s="1051">
        <v>1</v>
      </c>
      <c r="BD319" s="1051">
        <v>1</v>
      </c>
      <c r="BE319" s="1051">
        <v>1</v>
      </c>
      <c r="BF319" s="1051">
        <v>1</v>
      </c>
      <c r="BG319" s="1051">
        <v>1</v>
      </c>
      <c r="BH319" s="1051">
        <v>1</v>
      </c>
      <c r="BI319" s="1051">
        <v>0</v>
      </c>
      <c r="BJ319" s="1051">
        <v>0</v>
      </c>
      <c r="BK319" s="1051">
        <v>0</v>
      </c>
      <c r="BL319" s="1051">
        <v>1</v>
      </c>
      <c r="BM319" s="1051">
        <v>0</v>
      </c>
      <c r="BN319" s="1051">
        <v>1</v>
      </c>
      <c r="BO319" s="1051">
        <v>0</v>
      </c>
      <c r="BP319" s="1051">
        <v>1</v>
      </c>
      <c r="BQ319" s="1051">
        <v>0</v>
      </c>
      <c r="BR319" s="1051">
        <v>1</v>
      </c>
      <c r="BS319" s="1051">
        <v>0</v>
      </c>
      <c r="BT319" s="1051">
        <v>1</v>
      </c>
      <c r="BU319" s="930"/>
      <c r="BV319" s="927"/>
      <c r="BW319" s="927"/>
      <c r="BX319" s="927"/>
      <c r="BY319" s="1051">
        <v>0</v>
      </c>
      <c r="BZ319" s="1059">
        <v>0</v>
      </c>
      <c r="CA319" s="1226">
        <v>0</v>
      </c>
      <c r="CB319" s="1473">
        <v>0</v>
      </c>
      <c r="CC319" s="1051">
        <v>0</v>
      </c>
    </row>
    <row r="320" spans="1:81" ht="15" customHeight="1">
      <c r="A320" s="16"/>
      <c r="B320" s="1169"/>
      <c r="C320" s="185"/>
      <c r="D320" s="185" t="s">
        <v>368</v>
      </c>
      <c r="E320" s="185" t="s">
        <v>45</v>
      </c>
      <c r="F320" s="174"/>
      <c r="G320" s="1051">
        <v>0</v>
      </c>
      <c r="H320" s="1051">
        <v>0</v>
      </c>
      <c r="I320" s="1051">
        <v>0</v>
      </c>
      <c r="J320" s="1051">
        <v>0</v>
      </c>
      <c r="K320" s="1051">
        <v>0</v>
      </c>
      <c r="L320" s="1051">
        <v>0</v>
      </c>
      <c r="M320" s="1051">
        <v>0</v>
      </c>
      <c r="N320" s="1051">
        <v>0</v>
      </c>
      <c r="O320" s="1051">
        <v>0</v>
      </c>
      <c r="P320" s="1051">
        <v>0</v>
      </c>
      <c r="Q320" s="1051">
        <v>0</v>
      </c>
      <c r="R320" s="1051">
        <v>0</v>
      </c>
      <c r="S320" s="1051">
        <v>0</v>
      </c>
      <c r="T320" s="1051">
        <v>0</v>
      </c>
      <c r="U320" s="1051">
        <v>1</v>
      </c>
      <c r="V320" s="1053">
        <v>0</v>
      </c>
      <c r="W320" s="1051">
        <v>1</v>
      </c>
      <c r="X320" s="1051">
        <v>0</v>
      </c>
      <c r="Y320" s="1051">
        <v>0</v>
      </c>
      <c r="Z320" s="1051">
        <v>0</v>
      </c>
      <c r="AA320" s="1051">
        <v>0</v>
      </c>
      <c r="AB320" s="1051">
        <v>0</v>
      </c>
      <c r="AC320" s="1051">
        <v>0</v>
      </c>
      <c r="AD320" s="1051">
        <v>0</v>
      </c>
      <c r="AE320" s="1051">
        <v>0</v>
      </c>
      <c r="AF320" s="1051">
        <v>0</v>
      </c>
      <c r="AG320" s="1051">
        <v>0</v>
      </c>
      <c r="AH320" s="1051">
        <v>0</v>
      </c>
      <c r="AI320" s="1051">
        <v>0</v>
      </c>
      <c r="AJ320" s="1051">
        <v>0</v>
      </c>
      <c r="AK320" s="1051">
        <v>0</v>
      </c>
      <c r="AL320" s="1051">
        <v>1</v>
      </c>
      <c r="AM320" s="1051">
        <v>0</v>
      </c>
      <c r="AN320" s="1051">
        <v>1</v>
      </c>
      <c r="AO320" s="1051">
        <v>0</v>
      </c>
      <c r="AP320" s="1051">
        <v>0</v>
      </c>
      <c r="AQ320" s="1053">
        <v>0</v>
      </c>
      <c r="AR320" s="1051">
        <v>0</v>
      </c>
      <c r="AS320" s="1051">
        <v>0</v>
      </c>
      <c r="AT320" s="1051">
        <v>0</v>
      </c>
      <c r="AU320" s="1051">
        <v>0</v>
      </c>
      <c r="AV320" s="1051">
        <v>0</v>
      </c>
      <c r="AW320" s="1051">
        <v>0</v>
      </c>
      <c r="AX320" s="1051">
        <v>0</v>
      </c>
      <c r="AY320" s="1051">
        <v>0</v>
      </c>
      <c r="AZ320" s="1051">
        <v>0</v>
      </c>
      <c r="BA320" s="1051">
        <v>0</v>
      </c>
      <c r="BB320" s="1051">
        <v>0</v>
      </c>
      <c r="BC320" s="1051">
        <v>0</v>
      </c>
      <c r="BD320" s="1051">
        <v>0</v>
      </c>
      <c r="BE320" s="1051">
        <v>0</v>
      </c>
      <c r="BF320" s="1051">
        <v>0</v>
      </c>
      <c r="BG320" s="1051">
        <v>0</v>
      </c>
      <c r="BH320" s="1051">
        <v>0</v>
      </c>
      <c r="BI320" s="1051">
        <v>0</v>
      </c>
      <c r="BJ320" s="1051">
        <v>0</v>
      </c>
      <c r="BK320" s="1051">
        <v>0</v>
      </c>
      <c r="BL320" s="1051">
        <v>0</v>
      </c>
      <c r="BM320" s="1051">
        <v>0</v>
      </c>
      <c r="BN320" s="1051">
        <v>0</v>
      </c>
      <c r="BO320" s="1051">
        <v>0</v>
      </c>
      <c r="BP320" s="1051">
        <v>0</v>
      </c>
      <c r="BQ320" s="1051">
        <v>0</v>
      </c>
      <c r="BR320" s="1051">
        <v>0</v>
      </c>
      <c r="BS320" s="1051">
        <v>1</v>
      </c>
      <c r="BT320" s="1051">
        <v>0</v>
      </c>
      <c r="BU320" s="930"/>
      <c r="BV320" s="927"/>
      <c r="BW320" s="927"/>
      <c r="BX320" s="927"/>
      <c r="BY320" s="1051">
        <v>0</v>
      </c>
      <c r="BZ320" s="1059">
        <v>0</v>
      </c>
      <c r="CA320" s="1226">
        <v>0</v>
      </c>
      <c r="CB320" s="1473">
        <v>0</v>
      </c>
      <c r="CC320" s="1051">
        <v>1</v>
      </c>
    </row>
    <row r="321" spans="1:81" ht="15" customHeight="1">
      <c r="A321" s="16"/>
      <c r="B321" s="1169"/>
      <c r="C321" s="185"/>
      <c r="D321" s="185" t="s">
        <v>369</v>
      </c>
      <c r="E321" s="185"/>
      <c r="F321" s="174"/>
      <c r="G321" s="1039"/>
      <c r="H321" s="1039"/>
      <c r="I321" s="1039"/>
      <c r="J321" s="1039"/>
      <c r="K321" s="1039"/>
      <c r="L321" s="1039"/>
      <c r="M321" s="1039"/>
      <c r="N321" s="1039"/>
      <c r="O321" s="1039"/>
      <c r="P321" s="1039"/>
      <c r="Q321" s="1039"/>
      <c r="R321" s="1039"/>
      <c r="S321" s="1039"/>
      <c r="T321" s="1039"/>
      <c r="U321" s="1039"/>
      <c r="V321" s="1039"/>
      <c r="W321" s="1039"/>
      <c r="X321" s="1039"/>
      <c r="Y321" s="1039"/>
      <c r="Z321" s="1039"/>
      <c r="AA321" s="1039"/>
      <c r="AB321" s="1039"/>
      <c r="AC321" s="1039"/>
      <c r="AD321" s="1039"/>
      <c r="AE321" s="1039"/>
      <c r="AF321" s="1039"/>
      <c r="AG321" s="1039"/>
      <c r="AH321" s="1039"/>
      <c r="AI321" s="1039"/>
      <c r="AJ321" s="1039"/>
      <c r="AK321" s="1039"/>
      <c r="AL321" s="1039"/>
      <c r="AM321" s="1039"/>
      <c r="AN321" s="1039"/>
      <c r="AO321" s="1039"/>
      <c r="AP321" s="1039"/>
      <c r="AQ321" s="1039"/>
      <c r="AR321" s="1039"/>
      <c r="AS321" s="1039"/>
      <c r="AT321" s="1039"/>
      <c r="AU321" s="1039"/>
      <c r="AV321" s="1039"/>
      <c r="AW321" s="1039"/>
      <c r="AX321" s="1039"/>
      <c r="AY321" s="1039"/>
      <c r="AZ321" s="1039"/>
      <c r="BA321" s="1039"/>
      <c r="BB321" s="1039"/>
      <c r="BC321" s="1039"/>
      <c r="BD321" s="1039"/>
      <c r="BE321" s="688"/>
      <c r="BF321" s="688"/>
      <c r="BG321" s="688"/>
      <c r="BH321" s="688"/>
      <c r="BI321" s="688"/>
      <c r="BJ321" s="688"/>
      <c r="BK321" s="688"/>
      <c r="BL321" s="688"/>
      <c r="BM321" s="688"/>
      <c r="BN321" s="688"/>
      <c r="BO321" s="688"/>
      <c r="BP321" s="688"/>
      <c r="BQ321" s="688"/>
      <c r="BR321" s="688"/>
      <c r="BS321" s="688"/>
      <c r="BT321" s="688"/>
      <c r="BU321" s="1474"/>
      <c r="BV321" s="711"/>
      <c r="BW321" s="711"/>
      <c r="BX321" s="711"/>
      <c r="BY321" s="1039"/>
      <c r="BZ321" s="696"/>
      <c r="CA321" s="1233"/>
      <c r="CB321" s="1473">
        <v>0</v>
      </c>
      <c r="CC321" s="1039"/>
    </row>
    <row r="322" spans="1:81" ht="15" customHeight="1">
      <c r="A322" s="16"/>
      <c r="B322" s="1169"/>
      <c r="C322" s="185"/>
      <c r="D322" s="185" t="s">
        <v>370</v>
      </c>
      <c r="E322" s="185" t="s">
        <v>45</v>
      </c>
      <c r="F322" s="174"/>
      <c r="G322" s="1051">
        <v>0</v>
      </c>
      <c r="H322" s="1051">
        <v>1</v>
      </c>
      <c r="I322" s="1051">
        <v>1</v>
      </c>
      <c r="J322" s="1051">
        <v>0</v>
      </c>
      <c r="K322" s="1051">
        <v>1</v>
      </c>
      <c r="L322" s="1051">
        <v>1</v>
      </c>
      <c r="M322" s="1051">
        <v>1</v>
      </c>
      <c r="N322" s="1051">
        <v>1</v>
      </c>
      <c r="O322" s="1051">
        <v>1</v>
      </c>
      <c r="P322" s="1051">
        <v>1</v>
      </c>
      <c r="Q322" s="1051">
        <v>0</v>
      </c>
      <c r="R322" s="1051">
        <v>0</v>
      </c>
      <c r="S322" s="1051">
        <v>0</v>
      </c>
      <c r="T322" s="1051">
        <v>0</v>
      </c>
      <c r="U322" s="1051">
        <v>0</v>
      </c>
      <c r="V322" s="1053">
        <v>0</v>
      </c>
      <c r="W322" s="1051">
        <v>0</v>
      </c>
      <c r="X322" s="1051">
        <v>1</v>
      </c>
      <c r="Y322" s="1051">
        <v>0</v>
      </c>
      <c r="Z322" s="1051">
        <v>0</v>
      </c>
      <c r="AA322" s="1051">
        <v>0</v>
      </c>
      <c r="AB322" s="1051">
        <v>0</v>
      </c>
      <c r="AC322" s="1051">
        <v>0</v>
      </c>
      <c r="AD322" s="1051">
        <v>0</v>
      </c>
      <c r="AE322" s="1051">
        <v>1</v>
      </c>
      <c r="AF322" s="1051">
        <v>0</v>
      </c>
      <c r="AG322" s="1051">
        <v>0</v>
      </c>
      <c r="AH322" s="1051">
        <v>0</v>
      </c>
      <c r="AI322" s="1051">
        <v>0</v>
      </c>
      <c r="AJ322" s="1051">
        <v>1</v>
      </c>
      <c r="AK322" s="1051">
        <v>1</v>
      </c>
      <c r="AL322" s="1051">
        <v>0</v>
      </c>
      <c r="AM322" s="1051">
        <v>0</v>
      </c>
      <c r="AN322" s="1051">
        <v>0</v>
      </c>
      <c r="AO322" s="1051">
        <v>0</v>
      </c>
      <c r="AP322" s="1051">
        <v>1</v>
      </c>
      <c r="AQ322" s="1053">
        <v>0</v>
      </c>
      <c r="AR322" s="1051">
        <v>1</v>
      </c>
      <c r="AS322" s="1051">
        <v>0</v>
      </c>
      <c r="AT322" s="1051">
        <v>0</v>
      </c>
      <c r="AU322" s="1051">
        <v>0</v>
      </c>
      <c r="AV322" s="1051">
        <v>0</v>
      </c>
      <c r="AW322" s="1051">
        <v>0</v>
      </c>
      <c r="AX322" s="1051">
        <v>0</v>
      </c>
      <c r="AY322" s="1051">
        <v>0</v>
      </c>
      <c r="AZ322" s="1051">
        <v>0</v>
      </c>
      <c r="BA322" s="1051">
        <v>0</v>
      </c>
      <c r="BB322" s="1051">
        <v>0</v>
      </c>
      <c r="BC322" s="1051">
        <v>1</v>
      </c>
      <c r="BD322" s="1051">
        <v>1</v>
      </c>
      <c r="BE322" s="1051">
        <v>0</v>
      </c>
      <c r="BF322" s="1051">
        <v>0</v>
      </c>
      <c r="BG322" s="1051">
        <v>0</v>
      </c>
      <c r="BH322" s="1051">
        <v>0</v>
      </c>
      <c r="BI322" s="1051">
        <v>0</v>
      </c>
      <c r="BJ322" s="1051">
        <v>1</v>
      </c>
      <c r="BK322" s="1051">
        <v>0</v>
      </c>
      <c r="BL322" s="1051">
        <v>0</v>
      </c>
      <c r="BM322" s="1051">
        <v>0</v>
      </c>
      <c r="BN322" s="1051">
        <v>0</v>
      </c>
      <c r="BO322" s="1051">
        <v>1</v>
      </c>
      <c r="BP322" s="1051">
        <v>0</v>
      </c>
      <c r="BQ322" s="1051">
        <v>0</v>
      </c>
      <c r="BR322" s="1051">
        <v>0</v>
      </c>
      <c r="BS322" s="1051">
        <v>0</v>
      </c>
      <c r="BT322" s="1051">
        <v>0</v>
      </c>
      <c r="BU322" s="930"/>
      <c r="BV322" s="927"/>
      <c r="BW322" s="927"/>
      <c r="BX322" s="927"/>
      <c r="BY322" s="1051">
        <v>1</v>
      </c>
      <c r="BZ322" s="1059">
        <v>1</v>
      </c>
      <c r="CA322" s="1226">
        <v>1</v>
      </c>
      <c r="CB322" s="1473">
        <v>1</v>
      </c>
      <c r="CC322" s="1051">
        <v>0</v>
      </c>
    </row>
    <row r="323" spans="1:81" ht="15" customHeight="1">
      <c r="A323" s="16"/>
      <c r="B323" s="1169"/>
      <c r="C323" s="185"/>
      <c r="D323" s="185" t="s">
        <v>371</v>
      </c>
      <c r="E323" s="185" t="s">
        <v>45</v>
      </c>
      <c r="F323" s="174"/>
      <c r="G323" s="1051">
        <v>0</v>
      </c>
      <c r="H323" s="1051">
        <v>0</v>
      </c>
      <c r="I323" s="1051">
        <v>0</v>
      </c>
      <c r="J323" s="1051">
        <v>1</v>
      </c>
      <c r="K323" s="1051">
        <v>0</v>
      </c>
      <c r="L323" s="1051">
        <v>0</v>
      </c>
      <c r="M323" s="1051">
        <v>0</v>
      </c>
      <c r="N323" s="1051">
        <v>0</v>
      </c>
      <c r="O323" s="1051">
        <v>0</v>
      </c>
      <c r="P323" s="1051">
        <v>0</v>
      </c>
      <c r="Q323" s="1051">
        <v>1</v>
      </c>
      <c r="R323" s="1051">
        <v>1</v>
      </c>
      <c r="S323" s="1051">
        <v>1</v>
      </c>
      <c r="T323" s="1051">
        <v>1</v>
      </c>
      <c r="U323" s="1051">
        <v>1</v>
      </c>
      <c r="V323" s="1053">
        <v>1</v>
      </c>
      <c r="W323" s="1051">
        <v>0</v>
      </c>
      <c r="X323" s="1051">
        <v>0</v>
      </c>
      <c r="Y323" s="1051">
        <v>1</v>
      </c>
      <c r="Z323" s="1051">
        <v>0</v>
      </c>
      <c r="AA323" s="1051">
        <v>1</v>
      </c>
      <c r="AB323" s="1051">
        <v>1</v>
      </c>
      <c r="AC323" s="1051">
        <v>0</v>
      </c>
      <c r="AD323" s="1051">
        <v>1</v>
      </c>
      <c r="AE323" s="1051">
        <v>0</v>
      </c>
      <c r="AF323" s="1051">
        <v>1</v>
      </c>
      <c r="AG323" s="1051">
        <v>1</v>
      </c>
      <c r="AH323" s="1051">
        <v>1</v>
      </c>
      <c r="AI323" s="1051">
        <v>1</v>
      </c>
      <c r="AJ323" s="1051">
        <v>0</v>
      </c>
      <c r="AK323" s="1051">
        <v>0</v>
      </c>
      <c r="AL323" s="1051">
        <v>1</v>
      </c>
      <c r="AM323" s="1051">
        <v>1</v>
      </c>
      <c r="AN323" s="1051">
        <v>1</v>
      </c>
      <c r="AO323" s="1051">
        <v>1</v>
      </c>
      <c r="AP323" s="1051">
        <v>0</v>
      </c>
      <c r="AQ323" s="1053">
        <v>1</v>
      </c>
      <c r="AR323" s="1051">
        <v>0</v>
      </c>
      <c r="AS323" s="1051">
        <v>1</v>
      </c>
      <c r="AT323" s="1051">
        <v>1</v>
      </c>
      <c r="AU323" s="1051">
        <v>1</v>
      </c>
      <c r="AV323" s="1051">
        <v>1</v>
      </c>
      <c r="AW323" s="1051">
        <v>1</v>
      </c>
      <c r="AX323" s="1051">
        <v>0</v>
      </c>
      <c r="AY323" s="1051">
        <v>1</v>
      </c>
      <c r="AZ323" s="1051">
        <v>1</v>
      </c>
      <c r="BA323" s="1051">
        <v>1</v>
      </c>
      <c r="BB323" s="1051">
        <v>1</v>
      </c>
      <c r="BC323" s="1051">
        <v>0</v>
      </c>
      <c r="BD323" s="1051">
        <v>0</v>
      </c>
      <c r="BE323" s="1051">
        <v>1</v>
      </c>
      <c r="BF323" s="1051">
        <v>1</v>
      </c>
      <c r="BG323" s="1051">
        <v>1</v>
      </c>
      <c r="BH323" s="1051">
        <v>1</v>
      </c>
      <c r="BI323" s="1051">
        <v>1</v>
      </c>
      <c r="BJ323" s="1051">
        <v>0</v>
      </c>
      <c r="BK323" s="1051">
        <v>0</v>
      </c>
      <c r="BL323" s="1051">
        <v>0</v>
      </c>
      <c r="BM323" s="1051">
        <v>0</v>
      </c>
      <c r="BN323" s="1051">
        <v>1</v>
      </c>
      <c r="BO323" s="1051">
        <v>0</v>
      </c>
      <c r="BP323" s="1051">
        <v>0</v>
      </c>
      <c r="BQ323" s="1051">
        <v>1</v>
      </c>
      <c r="BR323" s="1051">
        <v>1</v>
      </c>
      <c r="BS323" s="1051">
        <v>0</v>
      </c>
      <c r="BT323" s="1051">
        <v>0</v>
      </c>
      <c r="BU323" s="930"/>
      <c r="BV323" s="927"/>
      <c r="BW323" s="927"/>
      <c r="BX323" s="927"/>
      <c r="BY323" s="1051">
        <v>0</v>
      </c>
      <c r="BZ323" s="1059">
        <v>0</v>
      </c>
      <c r="CA323" s="1226">
        <v>0</v>
      </c>
      <c r="CB323" s="1473">
        <v>0</v>
      </c>
      <c r="CC323" s="1051">
        <v>1</v>
      </c>
    </row>
    <row r="324" spans="1:81" ht="15" customHeight="1">
      <c r="A324" s="16"/>
      <c r="B324" s="1169"/>
      <c r="C324" s="185"/>
      <c r="D324" s="185" t="s">
        <v>372</v>
      </c>
      <c r="E324" s="185" t="s">
        <v>45</v>
      </c>
      <c r="F324" s="174"/>
      <c r="G324" s="1051">
        <v>1</v>
      </c>
      <c r="H324" s="1051">
        <v>0</v>
      </c>
      <c r="I324" s="1051">
        <v>0</v>
      </c>
      <c r="J324" s="1051">
        <v>0</v>
      </c>
      <c r="K324" s="1051">
        <v>0</v>
      </c>
      <c r="L324" s="1051">
        <v>0</v>
      </c>
      <c r="M324" s="1051">
        <v>0</v>
      </c>
      <c r="N324" s="1051">
        <v>0</v>
      </c>
      <c r="O324" s="1051">
        <v>0</v>
      </c>
      <c r="P324" s="1051">
        <v>0</v>
      </c>
      <c r="Q324" s="1051">
        <v>0</v>
      </c>
      <c r="R324" s="1051">
        <v>0</v>
      </c>
      <c r="S324" s="1051">
        <v>0</v>
      </c>
      <c r="T324" s="1051">
        <v>0</v>
      </c>
      <c r="U324" s="1051">
        <v>0</v>
      </c>
      <c r="V324" s="1053">
        <v>0</v>
      </c>
      <c r="W324" s="1051">
        <v>1</v>
      </c>
      <c r="X324" s="1051">
        <v>0</v>
      </c>
      <c r="Y324" s="1051">
        <v>0</v>
      </c>
      <c r="Z324" s="1051">
        <v>1</v>
      </c>
      <c r="AA324" s="1051">
        <v>0</v>
      </c>
      <c r="AB324" s="1051">
        <v>0</v>
      </c>
      <c r="AC324" s="1051">
        <v>1</v>
      </c>
      <c r="AD324" s="1051">
        <v>0</v>
      </c>
      <c r="AE324" s="1051">
        <v>0</v>
      </c>
      <c r="AF324" s="1051">
        <v>0</v>
      </c>
      <c r="AG324" s="1051">
        <v>0</v>
      </c>
      <c r="AH324" s="1051">
        <v>0</v>
      </c>
      <c r="AI324" s="1051">
        <v>0</v>
      </c>
      <c r="AJ324" s="1051">
        <v>0</v>
      </c>
      <c r="AK324" s="1051">
        <v>0</v>
      </c>
      <c r="AL324" s="1051">
        <v>0</v>
      </c>
      <c r="AM324" s="1051">
        <v>0</v>
      </c>
      <c r="AN324" s="1051">
        <v>0</v>
      </c>
      <c r="AO324" s="1051">
        <v>0</v>
      </c>
      <c r="AP324" s="1051">
        <v>0</v>
      </c>
      <c r="AQ324" s="1053">
        <v>0</v>
      </c>
      <c r="AR324" s="1051">
        <v>0</v>
      </c>
      <c r="AS324" s="1051">
        <v>0</v>
      </c>
      <c r="AT324" s="1051">
        <v>0</v>
      </c>
      <c r="AU324" s="1051">
        <v>0</v>
      </c>
      <c r="AV324" s="1051">
        <v>0</v>
      </c>
      <c r="AW324" s="1051">
        <v>0</v>
      </c>
      <c r="AX324" s="1051">
        <v>1</v>
      </c>
      <c r="AY324" s="1051">
        <v>0</v>
      </c>
      <c r="AZ324" s="1051">
        <v>0</v>
      </c>
      <c r="BA324" s="1051">
        <v>0</v>
      </c>
      <c r="BB324" s="1051">
        <v>0</v>
      </c>
      <c r="BC324" s="1051">
        <v>0</v>
      </c>
      <c r="BD324" s="1051">
        <v>0</v>
      </c>
      <c r="BE324" s="1051">
        <v>0</v>
      </c>
      <c r="BF324" s="1051">
        <v>0</v>
      </c>
      <c r="BG324" s="1051">
        <v>0</v>
      </c>
      <c r="BH324" s="1051">
        <v>0</v>
      </c>
      <c r="BI324" s="1051">
        <v>0</v>
      </c>
      <c r="BJ324" s="1051">
        <v>0</v>
      </c>
      <c r="BK324" s="1051">
        <v>1</v>
      </c>
      <c r="BL324" s="1051">
        <v>1</v>
      </c>
      <c r="BM324" s="1051">
        <v>1</v>
      </c>
      <c r="BN324" s="1051">
        <v>0</v>
      </c>
      <c r="BO324" s="1051">
        <v>0</v>
      </c>
      <c r="BP324" s="1051">
        <v>1</v>
      </c>
      <c r="BQ324" s="1051">
        <v>0</v>
      </c>
      <c r="BR324" s="1051">
        <v>0</v>
      </c>
      <c r="BS324" s="1051">
        <v>1</v>
      </c>
      <c r="BT324" s="1051">
        <v>1</v>
      </c>
      <c r="BU324" s="930"/>
      <c r="BV324" s="927"/>
      <c r="BW324" s="927"/>
      <c r="BX324" s="927"/>
      <c r="BY324" s="1051">
        <v>0</v>
      </c>
      <c r="BZ324" s="1059">
        <v>0</v>
      </c>
      <c r="CA324" s="1226">
        <v>0</v>
      </c>
      <c r="CB324" s="1473">
        <v>0</v>
      </c>
      <c r="CC324" s="1051">
        <v>0</v>
      </c>
    </row>
    <row r="325" spans="1:81" ht="15" customHeight="1">
      <c r="A325" s="16"/>
      <c r="B325" s="175"/>
      <c r="C325" s="185"/>
      <c r="D325" s="185"/>
      <c r="E325" s="185"/>
      <c r="F325" s="174"/>
      <c r="G325" s="1037"/>
      <c r="H325" s="1037"/>
      <c r="I325" s="1037"/>
      <c r="J325" s="1037"/>
      <c r="K325" s="1037"/>
      <c r="L325" s="1037"/>
      <c r="M325" s="1037"/>
      <c r="N325" s="1037"/>
      <c r="O325" s="1037"/>
      <c r="P325" s="1037"/>
      <c r="Q325" s="1037"/>
      <c r="R325" s="1037"/>
      <c r="S325" s="1037"/>
      <c r="T325" s="1041"/>
      <c r="U325" s="1043"/>
      <c r="V325" s="1043"/>
      <c r="W325" s="1043"/>
      <c r="X325" s="1043"/>
      <c r="Y325" s="1043"/>
      <c r="Z325" s="1043"/>
      <c r="AA325" s="1043"/>
      <c r="AB325" s="1043"/>
      <c r="AC325" s="1043"/>
      <c r="AD325" s="1043"/>
      <c r="AE325" s="1043"/>
      <c r="AF325" s="1043"/>
      <c r="AG325" s="1043"/>
      <c r="AH325" s="1043"/>
      <c r="AI325" s="1043"/>
      <c r="AJ325" s="1043"/>
      <c r="AK325" s="1043"/>
      <c r="AL325" s="1043"/>
      <c r="AM325" s="1043"/>
      <c r="AN325" s="1043"/>
      <c r="AO325" s="1043"/>
      <c r="AP325" s="1043"/>
      <c r="AQ325" s="1043"/>
      <c r="AR325" s="1043"/>
      <c r="AS325" s="1043"/>
      <c r="AT325" s="1043"/>
      <c r="AU325" s="1043"/>
      <c r="AV325" s="1043"/>
      <c r="AW325" s="1043"/>
      <c r="AX325" s="1043"/>
      <c r="AY325" s="1043"/>
      <c r="AZ325" s="1043"/>
      <c r="BA325" s="1043"/>
      <c r="BB325" s="1043"/>
      <c r="BC325" s="1043"/>
      <c r="BD325" s="1043"/>
      <c r="BE325" s="548"/>
      <c r="BF325" s="548"/>
      <c r="BG325" s="548"/>
      <c r="BH325" s="548"/>
      <c r="BI325" s="548"/>
      <c r="BJ325" s="548"/>
      <c r="BK325" s="548"/>
      <c r="BL325" s="548"/>
      <c r="BM325" s="548"/>
      <c r="BN325" s="548"/>
      <c r="BO325" s="548"/>
      <c r="BP325" s="548"/>
      <c r="BQ325" s="548"/>
      <c r="BR325" s="548"/>
      <c r="BS325" s="548"/>
      <c r="BT325" s="548"/>
      <c r="BU325" s="711"/>
      <c r="BV325" s="710"/>
      <c r="BW325" s="710"/>
      <c r="BX325" s="710"/>
      <c r="BY325" s="1037"/>
      <c r="BZ325" s="694"/>
      <c r="CA325" s="1234"/>
      <c r="CB325" s="1473">
        <v>0</v>
      </c>
      <c r="CC325" s="1037"/>
    </row>
    <row r="326" spans="1:81" ht="15" customHeight="1">
      <c r="A326" s="16"/>
      <c r="B326" s="175"/>
      <c r="C326" s="185" t="s">
        <v>75</v>
      </c>
      <c r="D326" s="185"/>
      <c r="E326" s="185" t="s">
        <v>45</v>
      </c>
      <c r="F326" s="174"/>
      <c r="G326" s="1051">
        <v>0</v>
      </c>
      <c r="H326" s="1051">
        <v>0</v>
      </c>
      <c r="I326" s="1051">
        <v>0</v>
      </c>
      <c r="J326" s="1053">
        <v>0</v>
      </c>
      <c r="K326" s="1053">
        <v>0</v>
      </c>
      <c r="L326" s="1051">
        <v>0</v>
      </c>
      <c r="M326" s="1051">
        <v>0</v>
      </c>
      <c r="N326" s="1051">
        <v>0</v>
      </c>
      <c r="O326" s="1051">
        <v>0</v>
      </c>
      <c r="P326" s="1051">
        <v>0</v>
      </c>
      <c r="Q326" s="1053">
        <v>0</v>
      </c>
      <c r="R326" s="1053">
        <v>0</v>
      </c>
      <c r="S326" s="1053">
        <v>0</v>
      </c>
      <c r="T326" s="1053">
        <v>0</v>
      </c>
      <c r="U326" s="1053">
        <v>0</v>
      </c>
      <c r="V326" s="1053">
        <v>0</v>
      </c>
      <c r="W326" s="1051">
        <v>0</v>
      </c>
      <c r="X326" s="1051">
        <v>0</v>
      </c>
      <c r="Y326" s="1053">
        <v>0</v>
      </c>
      <c r="Z326" s="1053">
        <v>0</v>
      </c>
      <c r="AA326" s="1053">
        <v>0</v>
      </c>
      <c r="AB326" s="1053">
        <v>0</v>
      </c>
      <c r="AC326" s="1053">
        <v>0</v>
      </c>
      <c r="AD326" s="1051">
        <v>0</v>
      </c>
      <c r="AE326" s="1051">
        <v>0</v>
      </c>
      <c r="AF326" s="1053">
        <v>0</v>
      </c>
      <c r="AG326" s="1051">
        <v>0</v>
      </c>
      <c r="AH326" s="1053">
        <v>0</v>
      </c>
      <c r="AI326" s="1053">
        <v>0</v>
      </c>
      <c r="AJ326" s="1051">
        <v>0</v>
      </c>
      <c r="AK326" s="1051">
        <v>0</v>
      </c>
      <c r="AL326" s="1051">
        <v>0</v>
      </c>
      <c r="AM326" s="1051">
        <v>0</v>
      </c>
      <c r="AN326" s="1051">
        <v>0</v>
      </c>
      <c r="AO326" s="1051">
        <v>0</v>
      </c>
      <c r="AP326" s="1051">
        <v>0</v>
      </c>
      <c r="AQ326" s="1053">
        <v>0</v>
      </c>
      <c r="AR326" s="1051">
        <v>0</v>
      </c>
      <c r="AS326" s="1053">
        <v>0</v>
      </c>
      <c r="AT326" s="1053">
        <v>0</v>
      </c>
      <c r="AU326" s="1053">
        <v>0</v>
      </c>
      <c r="AV326" s="1053">
        <v>0</v>
      </c>
      <c r="AW326" s="1051">
        <v>0</v>
      </c>
      <c r="AX326" s="1053">
        <v>0</v>
      </c>
      <c r="AY326" s="1053">
        <v>0</v>
      </c>
      <c r="AZ326" s="1053">
        <v>0</v>
      </c>
      <c r="BA326" s="1051">
        <v>0</v>
      </c>
      <c r="BB326" s="1051">
        <v>0</v>
      </c>
      <c r="BC326" s="1051">
        <v>0</v>
      </c>
      <c r="BD326" s="1051">
        <v>0</v>
      </c>
      <c r="BE326" s="1051">
        <v>0</v>
      </c>
      <c r="BF326" s="1051">
        <v>0</v>
      </c>
      <c r="BG326" s="1051">
        <v>0</v>
      </c>
      <c r="BH326" s="1053">
        <v>0</v>
      </c>
      <c r="BI326" s="1053">
        <v>0</v>
      </c>
      <c r="BJ326" s="1051">
        <v>0</v>
      </c>
      <c r="BK326" s="1051">
        <v>0</v>
      </c>
      <c r="BL326" s="1051">
        <v>0</v>
      </c>
      <c r="BM326" s="1051">
        <v>0</v>
      </c>
      <c r="BN326" s="1053">
        <v>0</v>
      </c>
      <c r="BO326" s="1051">
        <v>0</v>
      </c>
      <c r="BP326" s="1051">
        <v>0</v>
      </c>
      <c r="BQ326" s="1051">
        <v>0</v>
      </c>
      <c r="BR326" s="1053">
        <v>0</v>
      </c>
      <c r="BS326" s="1051">
        <v>1</v>
      </c>
      <c r="BT326" s="1053">
        <v>0</v>
      </c>
      <c r="BU326" s="927"/>
      <c r="BV326" s="927"/>
      <c r="BW326" s="927"/>
      <c r="BX326" s="927"/>
      <c r="BY326" s="1053">
        <v>0</v>
      </c>
      <c r="BZ326" s="1059">
        <v>0</v>
      </c>
      <c r="CA326" s="1226">
        <v>0</v>
      </c>
      <c r="CB326" s="1473">
        <v>0</v>
      </c>
      <c r="CC326" s="1051">
        <v>0</v>
      </c>
    </row>
    <row r="327" spans="1:81" ht="15" customHeight="1">
      <c r="A327" s="16"/>
      <c r="B327" s="175"/>
      <c r="C327" s="185"/>
      <c r="D327" s="185"/>
      <c r="E327" s="185"/>
      <c r="F327" s="174"/>
      <c r="G327" s="1040"/>
      <c r="H327" s="1040"/>
      <c r="I327" s="1040"/>
      <c r="J327" s="1040"/>
      <c r="K327" s="1040"/>
      <c r="L327" s="1040"/>
      <c r="M327" s="1040"/>
      <c r="N327" s="1040"/>
      <c r="O327" s="1040"/>
      <c r="P327" s="1040"/>
      <c r="Q327" s="1040"/>
      <c r="R327" s="1040"/>
      <c r="S327" s="1040"/>
      <c r="T327" s="1040"/>
      <c r="U327" s="1040"/>
      <c r="V327" s="1040"/>
      <c r="W327" s="1040"/>
      <c r="X327" s="1040"/>
      <c r="Y327" s="1040"/>
      <c r="Z327" s="1040"/>
      <c r="AA327" s="1040"/>
      <c r="AB327" s="1040"/>
      <c r="AC327" s="1040"/>
      <c r="AD327" s="1040"/>
      <c r="AE327" s="1040"/>
      <c r="AF327" s="1040"/>
      <c r="AG327" s="1040"/>
      <c r="AH327" s="1040"/>
      <c r="AI327" s="1040"/>
      <c r="AJ327" s="1040"/>
      <c r="AK327" s="1040"/>
      <c r="AL327" s="1040"/>
      <c r="AM327" s="1040"/>
      <c r="AN327" s="1040"/>
      <c r="AO327" s="1040"/>
      <c r="AP327" s="1040"/>
      <c r="AQ327" s="1040"/>
      <c r="AR327" s="1040"/>
      <c r="AS327" s="1040"/>
      <c r="AT327" s="1040"/>
      <c r="AU327" s="1040"/>
      <c r="AV327" s="1040"/>
      <c r="AW327" s="1040"/>
      <c r="AX327" s="1040"/>
      <c r="AY327" s="1040"/>
      <c r="AZ327" s="1040"/>
      <c r="BA327" s="1040"/>
      <c r="BB327" s="1040"/>
      <c r="BC327" s="1040"/>
      <c r="BD327" s="1040"/>
      <c r="BE327" s="688"/>
      <c r="BF327" s="688"/>
      <c r="BG327" s="688"/>
      <c r="BH327" s="688"/>
      <c r="BI327" s="688"/>
      <c r="BJ327" s="688"/>
      <c r="BK327" s="688"/>
      <c r="BL327" s="688"/>
      <c r="BM327" s="688"/>
      <c r="BN327" s="688"/>
      <c r="BO327" s="688"/>
      <c r="BP327" s="688"/>
      <c r="BQ327" s="688"/>
      <c r="BR327" s="688"/>
      <c r="BS327" s="688"/>
      <c r="BT327" s="688"/>
      <c r="BU327" s="710"/>
      <c r="BV327" s="97"/>
      <c r="BW327" s="97"/>
      <c r="BX327" s="97"/>
      <c r="BY327" s="1040"/>
      <c r="BZ327" s="699"/>
      <c r="CA327" s="697"/>
      <c r="CB327" s="727"/>
      <c r="CC327" s="1040"/>
    </row>
    <row r="328" spans="1:81" ht="15" customHeight="1">
      <c r="A328" s="16"/>
      <c r="B328" s="175"/>
      <c r="C328" s="185" t="s">
        <v>373</v>
      </c>
      <c r="D328" s="185"/>
      <c r="E328" s="185"/>
      <c r="F328" s="174"/>
      <c r="G328" s="1041"/>
      <c r="H328" s="1041"/>
      <c r="I328" s="1041"/>
      <c r="J328" s="1041"/>
      <c r="K328" s="1041"/>
      <c r="L328" s="1041"/>
      <c r="M328" s="1041"/>
      <c r="N328" s="1041"/>
      <c r="O328" s="1041"/>
      <c r="P328" s="1041"/>
      <c r="Q328" s="1041"/>
      <c r="R328" s="1041"/>
      <c r="S328" s="1041"/>
      <c r="T328" s="1041"/>
      <c r="U328" s="1041"/>
      <c r="V328" s="1041"/>
      <c r="W328" s="1041"/>
      <c r="X328" s="1041"/>
      <c r="Y328" s="1041"/>
      <c r="Z328" s="1041"/>
      <c r="AA328" s="1041"/>
      <c r="AB328" s="1041"/>
      <c r="AC328" s="1041"/>
      <c r="AD328" s="1041"/>
      <c r="AE328" s="1041"/>
      <c r="AF328" s="1041"/>
      <c r="AG328" s="1041"/>
      <c r="AH328" s="1041"/>
      <c r="AI328" s="1041"/>
      <c r="AJ328" s="1041"/>
      <c r="AK328" s="1041"/>
      <c r="AL328" s="1041"/>
      <c r="AM328" s="1041"/>
      <c r="AN328" s="1041"/>
      <c r="AO328" s="1041"/>
      <c r="AP328" s="1041"/>
      <c r="AQ328" s="1041"/>
      <c r="AR328" s="1041"/>
      <c r="AS328" s="1041"/>
      <c r="AT328" s="1041"/>
      <c r="AU328" s="1041"/>
      <c r="AV328" s="1041"/>
      <c r="AW328" s="1041"/>
      <c r="AX328" s="1041"/>
      <c r="AY328" s="1041"/>
      <c r="AZ328" s="1041"/>
      <c r="BA328" s="1041"/>
      <c r="BB328" s="1041"/>
      <c r="BC328" s="1041"/>
      <c r="BD328" s="1041"/>
      <c r="BE328" s="688"/>
      <c r="BF328" s="688"/>
      <c r="BG328" s="688"/>
      <c r="BH328" s="688"/>
      <c r="BI328" s="688"/>
      <c r="BJ328" s="688"/>
      <c r="BK328" s="688"/>
      <c r="BL328" s="688"/>
      <c r="BM328" s="688"/>
      <c r="BN328" s="688"/>
      <c r="BO328" s="688"/>
      <c r="BP328" s="688"/>
      <c r="BQ328" s="688"/>
      <c r="BR328" s="688"/>
      <c r="BS328" s="688"/>
      <c r="BT328" s="688"/>
      <c r="BU328" s="97"/>
      <c r="BV328" s="97"/>
      <c r="BW328" s="97"/>
      <c r="BX328" s="97"/>
      <c r="BY328" s="1041"/>
      <c r="BZ328" s="697"/>
      <c r="CA328" s="697"/>
      <c r="CB328" s="728"/>
      <c r="CC328" s="1041"/>
    </row>
    <row r="329" spans="1:81" ht="15" customHeight="1">
      <c r="A329" s="16"/>
      <c r="B329" s="175"/>
      <c r="C329" s="185"/>
      <c r="D329" s="185" t="s">
        <v>374</v>
      </c>
      <c r="E329" s="185"/>
      <c r="F329" s="174"/>
      <c r="G329" s="1042"/>
      <c r="H329" s="1042"/>
      <c r="I329" s="1042"/>
      <c r="J329" s="1042"/>
      <c r="K329" s="1042"/>
      <c r="L329" s="1042"/>
      <c r="M329" s="1042"/>
      <c r="N329" s="1042"/>
      <c r="O329" s="1042"/>
      <c r="P329" s="1042"/>
      <c r="Q329" s="1042"/>
      <c r="R329" s="1042"/>
      <c r="S329" s="1042"/>
      <c r="T329" s="1042"/>
      <c r="U329" s="1042"/>
      <c r="V329" s="1042"/>
      <c r="W329" s="1042"/>
      <c r="X329" s="1042"/>
      <c r="Y329" s="1042"/>
      <c r="Z329" s="1042"/>
      <c r="AA329" s="1042"/>
      <c r="AB329" s="1042"/>
      <c r="AC329" s="1042"/>
      <c r="AD329" s="1042"/>
      <c r="AE329" s="1042"/>
      <c r="AF329" s="1042"/>
      <c r="AG329" s="1042"/>
      <c r="AH329" s="1042"/>
      <c r="AI329" s="1042"/>
      <c r="AJ329" s="1042"/>
      <c r="AK329" s="1042"/>
      <c r="AL329" s="1042"/>
      <c r="AM329" s="1042"/>
      <c r="AN329" s="1042"/>
      <c r="AO329" s="1042"/>
      <c r="AP329" s="1042"/>
      <c r="AQ329" s="1042"/>
      <c r="AR329" s="1042"/>
      <c r="AS329" s="1042"/>
      <c r="AT329" s="1042"/>
      <c r="AU329" s="1042"/>
      <c r="AV329" s="1042"/>
      <c r="AW329" s="1042"/>
      <c r="AX329" s="1042"/>
      <c r="AY329" s="1042"/>
      <c r="AZ329" s="1042"/>
      <c r="BA329" s="1042"/>
      <c r="BB329" s="1042"/>
      <c r="BC329" s="1042"/>
      <c r="BD329" s="1042"/>
      <c r="BE329" s="688"/>
      <c r="BF329" s="688"/>
      <c r="BG329" s="688"/>
      <c r="BH329" s="688"/>
      <c r="BI329" s="688"/>
      <c r="BJ329" s="688"/>
      <c r="BK329" s="688"/>
      <c r="BL329" s="688"/>
      <c r="BM329" s="688"/>
      <c r="BN329" s="688"/>
      <c r="BO329" s="688"/>
      <c r="BP329" s="688"/>
      <c r="BQ329" s="688"/>
      <c r="BR329" s="688"/>
      <c r="BS329" s="688"/>
      <c r="BT329" s="688"/>
      <c r="BU329" s="98"/>
      <c r="BV329" s="97"/>
      <c r="BW329" s="97"/>
      <c r="BX329" s="97"/>
      <c r="BY329" s="1042"/>
      <c r="BZ329" s="700"/>
      <c r="CA329" s="694"/>
      <c r="CB329" s="729"/>
      <c r="CC329" s="1042"/>
    </row>
    <row r="330" spans="1:81" ht="15" customHeight="1">
      <c r="A330" s="16"/>
      <c r="B330" s="175"/>
      <c r="C330" s="185"/>
      <c r="D330" s="185" t="s">
        <v>375</v>
      </c>
      <c r="E330" s="185" t="s">
        <v>60</v>
      </c>
      <c r="F330" s="174"/>
      <c r="G330" s="1051">
        <v>1</v>
      </c>
      <c r="H330" s="1051">
        <v>1</v>
      </c>
      <c r="I330" s="1051">
        <v>1</v>
      </c>
      <c r="J330" s="1051">
        <v>1</v>
      </c>
      <c r="K330" s="1051">
        <v>1</v>
      </c>
      <c r="L330" s="1051">
        <v>1</v>
      </c>
      <c r="M330" s="1051">
        <v>1</v>
      </c>
      <c r="N330" s="1051">
        <v>1</v>
      </c>
      <c r="O330" s="1051">
        <v>0</v>
      </c>
      <c r="P330" s="1051">
        <v>1</v>
      </c>
      <c r="Q330" s="1051">
        <v>1</v>
      </c>
      <c r="R330" s="1051">
        <v>1</v>
      </c>
      <c r="S330" s="1051">
        <v>1</v>
      </c>
      <c r="T330" s="1051">
        <v>1</v>
      </c>
      <c r="U330" s="1051">
        <v>1</v>
      </c>
      <c r="V330" s="1053">
        <v>1</v>
      </c>
      <c r="W330" s="1051">
        <v>1</v>
      </c>
      <c r="X330" s="1051">
        <v>1</v>
      </c>
      <c r="Y330" s="1051">
        <v>1</v>
      </c>
      <c r="Z330" s="1051">
        <v>1</v>
      </c>
      <c r="AA330" s="1051">
        <v>1</v>
      </c>
      <c r="AB330" s="1051">
        <v>1</v>
      </c>
      <c r="AC330" s="1051">
        <v>1</v>
      </c>
      <c r="AD330" s="1051">
        <v>1</v>
      </c>
      <c r="AE330" s="1051">
        <v>1</v>
      </c>
      <c r="AF330" s="1051">
        <v>1</v>
      </c>
      <c r="AG330" s="1051">
        <v>1</v>
      </c>
      <c r="AH330" s="1051">
        <v>1</v>
      </c>
      <c r="AI330" s="1051">
        <v>1</v>
      </c>
      <c r="AJ330" s="1051">
        <v>1</v>
      </c>
      <c r="AK330" s="1051">
        <v>1</v>
      </c>
      <c r="AL330" s="1051">
        <v>1</v>
      </c>
      <c r="AM330" s="1051">
        <v>1</v>
      </c>
      <c r="AN330" s="1051">
        <v>1</v>
      </c>
      <c r="AO330" s="1051">
        <v>1</v>
      </c>
      <c r="AP330" s="1051">
        <v>1</v>
      </c>
      <c r="AQ330" s="1053">
        <v>1</v>
      </c>
      <c r="AR330" s="1051">
        <v>1</v>
      </c>
      <c r="AS330" s="1051">
        <v>1</v>
      </c>
      <c r="AT330" s="1051">
        <v>1</v>
      </c>
      <c r="AU330" s="1051">
        <v>1</v>
      </c>
      <c r="AV330" s="1051">
        <v>1</v>
      </c>
      <c r="AW330" s="1051">
        <v>1</v>
      </c>
      <c r="AX330" s="1051">
        <v>1</v>
      </c>
      <c r="AY330" s="1051">
        <v>1</v>
      </c>
      <c r="AZ330" s="1051">
        <v>1</v>
      </c>
      <c r="BA330" s="1051">
        <v>1</v>
      </c>
      <c r="BB330" s="1051">
        <v>1</v>
      </c>
      <c r="BC330" s="1051">
        <v>0</v>
      </c>
      <c r="BD330" s="1051">
        <v>0</v>
      </c>
      <c r="BE330" s="1051">
        <v>0</v>
      </c>
      <c r="BF330" s="1051">
        <v>0</v>
      </c>
      <c r="BG330" s="1051">
        <v>0</v>
      </c>
      <c r="BH330" s="1051">
        <v>0</v>
      </c>
      <c r="BI330" s="1051">
        <v>0</v>
      </c>
      <c r="BJ330" s="1051">
        <v>0</v>
      </c>
      <c r="BK330" s="1051">
        <v>0</v>
      </c>
      <c r="BL330" s="1051">
        <v>0</v>
      </c>
      <c r="BM330" s="1051">
        <v>0</v>
      </c>
      <c r="BN330" s="1051">
        <v>0</v>
      </c>
      <c r="BO330" s="1051">
        <v>0</v>
      </c>
      <c r="BP330" s="1051">
        <v>0</v>
      </c>
      <c r="BQ330" s="1051">
        <v>0</v>
      </c>
      <c r="BR330" s="1051">
        <v>0</v>
      </c>
      <c r="BS330" s="1051">
        <v>1</v>
      </c>
      <c r="BT330" s="1051">
        <v>1</v>
      </c>
      <c r="BU330" s="930"/>
      <c r="BV330" s="927"/>
      <c r="BW330" s="927"/>
      <c r="BX330" s="927"/>
      <c r="BY330" s="1051">
        <v>1</v>
      </c>
      <c r="BZ330" s="1059">
        <v>1</v>
      </c>
      <c r="CA330" s="1226">
        <v>1</v>
      </c>
      <c r="CB330" s="1473">
        <v>1</v>
      </c>
      <c r="CC330" s="1051">
        <v>1</v>
      </c>
    </row>
    <row r="331" spans="1:81" ht="15" customHeight="1">
      <c r="A331" s="16"/>
      <c r="B331" s="175"/>
      <c r="C331" s="185"/>
      <c r="D331" s="185" t="s">
        <v>376</v>
      </c>
      <c r="E331" s="185" t="s">
        <v>60</v>
      </c>
      <c r="F331" s="174"/>
      <c r="G331" s="1051">
        <v>0</v>
      </c>
      <c r="H331" s="1051">
        <v>0</v>
      </c>
      <c r="I331" s="1051">
        <v>0</v>
      </c>
      <c r="J331" s="1051">
        <v>0</v>
      </c>
      <c r="K331" s="1051">
        <v>0</v>
      </c>
      <c r="L331" s="1051">
        <v>0</v>
      </c>
      <c r="M331" s="1051">
        <v>0</v>
      </c>
      <c r="N331" s="1051">
        <v>0</v>
      </c>
      <c r="O331" s="1051">
        <v>0</v>
      </c>
      <c r="P331" s="1051">
        <v>0</v>
      </c>
      <c r="Q331" s="1051">
        <v>0</v>
      </c>
      <c r="R331" s="1051">
        <v>0</v>
      </c>
      <c r="S331" s="1051">
        <v>0</v>
      </c>
      <c r="T331" s="1051">
        <v>0</v>
      </c>
      <c r="U331" s="1051">
        <v>0</v>
      </c>
      <c r="V331" s="1053">
        <v>0</v>
      </c>
      <c r="W331" s="1051">
        <v>0</v>
      </c>
      <c r="X331" s="1051">
        <v>0</v>
      </c>
      <c r="Y331" s="1051">
        <v>0</v>
      </c>
      <c r="Z331" s="1051">
        <v>0</v>
      </c>
      <c r="AA331" s="1051">
        <v>0</v>
      </c>
      <c r="AB331" s="1051">
        <v>0</v>
      </c>
      <c r="AC331" s="1051">
        <v>0</v>
      </c>
      <c r="AD331" s="1051">
        <v>0</v>
      </c>
      <c r="AE331" s="1051">
        <v>0</v>
      </c>
      <c r="AF331" s="1051">
        <v>0</v>
      </c>
      <c r="AG331" s="1051">
        <v>0</v>
      </c>
      <c r="AH331" s="1051">
        <v>0</v>
      </c>
      <c r="AI331" s="1051">
        <v>0</v>
      </c>
      <c r="AJ331" s="1051">
        <v>0</v>
      </c>
      <c r="AK331" s="1051">
        <v>0</v>
      </c>
      <c r="AL331" s="1051">
        <v>0</v>
      </c>
      <c r="AM331" s="1051">
        <v>0</v>
      </c>
      <c r="AN331" s="1051">
        <v>0</v>
      </c>
      <c r="AO331" s="1051">
        <v>0</v>
      </c>
      <c r="AP331" s="1051">
        <v>0</v>
      </c>
      <c r="AQ331" s="1053">
        <v>0</v>
      </c>
      <c r="AR331" s="1051">
        <v>0</v>
      </c>
      <c r="AS331" s="1051">
        <v>0</v>
      </c>
      <c r="AT331" s="1051">
        <v>0</v>
      </c>
      <c r="AU331" s="1051">
        <v>0</v>
      </c>
      <c r="AV331" s="1051">
        <v>0</v>
      </c>
      <c r="AW331" s="1051">
        <v>0</v>
      </c>
      <c r="AX331" s="1051">
        <v>0</v>
      </c>
      <c r="AY331" s="1051">
        <v>0</v>
      </c>
      <c r="AZ331" s="1051">
        <v>0</v>
      </c>
      <c r="BA331" s="1051">
        <v>0</v>
      </c>
      <c r="BB331" s="1051">
        <v>0</v>
      </c>
      <c r="BC331" s="1051">
        <v>0</v>
      </c>
      <c r="BD331" s="1051">
        <v>0</v>
      </c>
      <c r="BE331" s="1051">
        <v>0.2</v>
      </c>
      <c r="BF331" s="1051">
        <v>0.2</v>
      </c>
      <c r="BG331" s="1051">
        <v>0.2</v>
      </c>
      <c r="BH331" s="1051">
        <v>0</v>
      </c>
      <c r="BI331" s="1051">
        <v>0</v>
      </c>
      <c r="BJ331" s="1051">
        <v>0</v>
      </c>
      <c r="BK331" s="1051">
        <v>0</v>
      </c>
      <c r="BL331" s="1051">
        <v>0</v>
      </c>
      <c r="BM331" s="1051">
        <v>0</v>
      </c>
      <c r="BN331" s="1051">
        <v>0</v>
      </c>
      <c r="BO331" s="1051">
        <v>0</v>
      </c>
      <c r="BP331" s="1051">
        <v>0</v>
      </c>
      <c r="BQ331" s="1051">
        <v>0</v>
      </c>
      <c r="BR331" s="1051">
        <v>0</v>
      </c>
      <c r="BS331" s="1051">
        <v>0</v>
      </c>
      <c r="BT331" s="1051">
        <v>0</v>
      </c>
      <c r="BU331" s="930"/>
      <c r="BV331" s="927"/>
      <c r="BW331" s="927"/>
      <c r="BX331" s="927"/>
      <c r="BY331" s="1053">
        <v>0</v>
      </c>
      <c r="BZ331" s="1059">
        <v>0</v>
      </c>
      <c r="CA331" s="1226">
        <v>0</v>
      </c>
      <c r="CB331" s="1473">
        <v>0</v>
      </c>
      <c r="CC331" s="1051">
        <v>0</v>
      </c>
    </row>
    <row r="332" spans="1:81" ht="15" customHeight="1">
      <c r="A332" s="16"/>
      <c r="B332" s="175"/>
      <c r="C332" s="185"/>
      <c r="D332" s="185" t="s">
        <v>377</v>
      </c>
      <c r="E332" s="185" t="s">
        <v>60</v>
      </c>
      <c r="F332" s="174"/>
      <c r="G332" s="1051">
        <v>1</v>
      </c>
      <c r="H332" s="1051">
        <v>0</v>
      </c>
      <c r="I332" s="1051">
        <v>0</v>
      </c>
      <c r="J332" s="1051">
        <v>1</v>
      </c>
      <c r="K332" s="1051">
        <v>1</v>
      </c>
      <c r="L332" s="1051">
        <v>1</v>
      </c>
      <c r="M332" s="1051">
        <v>0</v>
      </c>
      <c r="N332" s="1051">
        <v>0</v>
      </c>
      <c r="O332" s="1051">
        <v>1</v>
      </c>
      <c r="P332" s="1051">
        <v>0</v>
      </c>
      <c r="Q332" s="1051">
        <v>0</v>
      </c>
      <c r="R332" s="1051">
        <v>0</v>
      </c>
      <c r="S332" s="1051">
        <v>1</v>
      </c>
      <c r="T332" s="1051">
        <v>1</v>
      </c>
      <c r="U332" s="1051">
        <v>1</v>
      </c>
      <c r="V332" s="1053">
        <v>1</v>
      </c>
      <c r="W332" s="1051">
        <v>1</v>
      </c>
      <c r="X332" s="1051">
        <v>1</v>
      </c>
      <c r="Y332" s="1051">
        <v>1</v>
      </c>
      <c r="Z332" s="1051">
        <v>1</v>
      </c>
      <c r="AA332" s="1051">
        <v>1</v>
      </c>
      <c r="AB332" s="1051">
        <v>1</v>
      </c>
      <c r="AC332" s="1051">
        <v>1</v>
      </c>
      <c r="AD332" s="1051">
        <v>0</v>
      </c>
      <c r="AE332" s="1051">
        <v>1</v>
      </c>
      <c r="AF332" s="1051">
        <v>0</v>
      </c>
      <c r="AG332" s="1051">
        <v>0</v>
      </c>
      <c r="AH332" s="1051">
        <v>1</v>
      </c>
      <c r="AI332" s="1051">
        <v>1</v>
      </c>
      <c r="AJ332" s="1051">
        <v>0</v>
      </c>
      <c r="AK332" s="1051">
        <v>0</v>
      </c>
      <c r="AL332" s="1051">
        <v>0</v>
      </c>
      <c r="AM332" s="1051">
        <v>0</v>
      </c>
      <c r="AN332" s="1051">
        <v>0</v>
      </c>
      <c r="AO332" s="1051">
        <v>0</v>
      </c>
      <c r="AP332" s="1051">
        <v>1</v>
      </c>
      <c r="AQ332" s="1053">
        <v>1</v>
      </c>
      <c r="AR332" s="1051">
        <v>0</v>
      </c>
      <c r="AS332" s="1051">
        <v>1</v>
      </c>
      <c r="AT332" s="1051">
        <v>1</v>
      </c>
      <c r="AU332" s="1051">
        <v>1</v>
      </c>
      <c r="AV332" s="1051">
        <v>1</v>
      </c>
      <c r="AW332" s="1051">
        <v>1</v>
      </c>
      <c r="AX332" s="1051">
        <v>1</v>
      </c>
      <c r="AY332" s="1051">
        <v>0</v>
      </c>
      <c r="AZ332" s="1051">
        <v>1</v>
      </c>
      <c r="BA332" s="1051">
        <v>1</v>
      </c>
      <c r="BB332" s="1051">
        <v>1</v>
      </c>
      <c r="BC332" s="1051">
        <v>0.33333000000000002</v>
      </c>
      <c r="BD332" s="1051">
        <v>0.33333000000000002</v>
      </c>
      <c r="BE332" s="1051">
        <v>0.65</v>
      </c>
      <c r="BF332" s="1051">
        <v>0.65</v>
      </c>
      <c r="BG332" s="1051">
        <v>0.65</v>
      </c>
      <c r="BH332" s="1051">
        <v>1</v>
      </c>
      <c r="BI332" s="1051">
        <v>1</v>
      </c>
      <c r="BJ332" s="1051">
        <v>1</v>
      </c>
      <c r="BK332" s="1051">
        <v>1</v>
      </c>
      <c r="BL332" s="1051">
        <v>1</v>
      </c>
      <c r="BM332" s="1051">
        <v>1</v>
      </c>
      <c r="BN332" s="1051">
        <v>1</v>
      </c>
      <c r="BO332" s="1051">
        <v>1</v>
      </c>
      <c r="BP332" s="1051">
        <v>1</v>
      </c>
      <c r="BQ332" s="1051">
        <v>1</v>
      </c>
      <c r="BR332" s="1051">
        <v>1</v>
      </c>
      <c r="BS332" s="1051">
        <v>1</v>
      </c>
      <c r="BT332" s="1051">
        <v>0</v>
      </c>
      <c r="BU332" s="930"/>
      <c r="BV332" s="927"/>
      <c r="BW332" s="927"/>
      <c r="BX332" s="927"/>
      <c r="BY332" s="1053">
        <v>1</v>
      </c>
      <c r="BZ332" s="1059">
        <v>0</v>
      </c>
      <c r="CA332" s="1226">
        <v>1</v>
      </c>
      <c r="CB332" s="1473">
        <v>0</v>
      </c>
      <c r="CC332" s="1051">
        <v>1</v>
      </c>
    </row>
    <row r="333" spans="1:81" ht="15" customHeight="1">
      <c r="A333" s="16"/>
      <c r="B333" s="175"/>
      <c r="C333" s="185"/>
      <c r="D333" s="185" t="s">
        <v>378</v>
      </c>
      <c r="E333" s="185" t="s">
        <v>60</v>
      </c>
      <c r="F333" s="174"/>
      <c r="G333" s="1051">
        <v>0</v>
      </c>
      <c r="H333" s="1051">
        <v>0</v>
      </c>
      <c r="I333" s="1051">
        <v>0</v>
      </c>
      <c r="J333" s="1051">
        <v>0</v>
      </c>
      <c r="K333" s="1051">
        <v>0</v>
      </c>
      <c r="L333" s="1051">
        <v>0</v>
      </c>
      <c r="M333" s="1051">
        <v>0</v>
      </c>
      <c r="N333" s="1051">
        <v>0</v>
      </c>
      <c r="O333" s="1051">
        <v>0</v>
      </c>
      <c r="P333" s="1051">
        <v>0</v>
      </c>
      <c r="Q333" s="1051">
        <v>0</v>
      </c>
      <c r="R333" s="1051">
        <v>0</v>
      </c>
      <c r="S333" s="1051">
        <v>0</v>
      </c>
      <c r="T333" s="1051">
        <v>0</v>
      </c>
      <c r="U333" s="1051">
        <v>0</v>
      </c>
      <c r="V333" s="1053">
        <v>0</v>
      </c>
      <c r="W333" s="1051">
        <v>0</v>
      </c>
      <c r="X333" s="1051">
        <v>0</v>
      </c>
      <c r="Y333" s="1051">
        <v>0</v>
      </c>
      <c r="Z333" s="1051">
        <v>0</v>
      </c>
      <c r="AA333" s="1051">
        <v>0</v>
      </c>
      <c r="AB333" s="1051">
        <v>0</v>
      </c>
      <c r="AC333" s="1051">
        <v>0</v>
      </c>
      <c r="AD333" s="1051">
        <v>0</v>
      </c>
      <c r="AE333" s="1051">
        <v>0</v>
      </c>
      <c r="AF333" s="1051">
        <v>0</v>
      </c>
      <c r="AG333" s="1051">
        <v>0</v>
      </c>
      <c r="AH333" s="1051">
        <v>0</v>
      </c>
      <c r="AI333" s="1051">
        <v>0</v>
      </c>
      <c r="AJ333" s="1051">
        <v>0</v>
      </c>
      <c r="AK333" s="1051">
        <v>0</v>
      </c>
      <c r="AL333" s="1051">
        <v>0</v>
      </c>
      <c r="AM333" s="1051">
        <v>0</v>
      </c>
      <c r="AN333" s="1051">
        <v>0</v>
      </c>
      <c r="AO333" s="1051">
        <v>0</v>
      </c>
      <c r="AP333" s="1051">
        <v>0</v>
      </c>
      <c r="AQ333" s="1053">
        <v>0</v>
      </c>
      <c r="AR333" s="1051">
        <v>0</v>
      </c>
      <c r="AS333" s="1051">
        <v>0</v>
      </c>
      <c r="AT333" s="1051">
        <v>0</v>
      </c>
      <c r="AU333" s="1051">
        <v>0</v>
      </c>
      <c r="AV333" s="1051">
        <v>0</v>
      </c>
      <c r="AW333" s="1051">
        <v>0</v>
      </c>
      <c r="AX333" s="1051">
        <v>0</v>
      </c>
      <c r="AY333" s="1051">
        <v>0</v>
      </c>
      <c r="AZ333" s="1051">
        <v>0</v>
      </c>
      <c r="BA333" s="1051">
        <v>0</v>
      </c>
      <c r="BB333" s="1051">
        <v>0</v>
      </c>
      <c r="BC333" s="1051">
        <v>0.66666000000000003</v>
      </c>
      <c r="BD333" s="1051">
        <v>0.66666000000000003</v>
      </c>
      <c r="BE333" s="1051">
        <v>0.35</v>
      </c>
      <c r="BF333" s="1051">
        <v>0.35</v>
      </c>
      <c r="BG333" s="1051">
        <v>0.35</v>
      </c>
      <c r="BH333" s="1051">
        <v>0</v>
      </c>
      <c r="BI333" s="1051">
        <v>0</v>
      </c>
      <c r="BJ333" s="1051">
        <v>0</v>
      </c>
      <c r="BK333" s="1051">
        <v>0</v>
      </c>
      <c r="BL333" s="1051">
        <v>0</v>
      </c>
      <c r="BM333" s="1051">
        <v>0</v>
      </c>
      <c r="BN333" s="1051">
        <v>0</v>
      </c>
      <c r="BO333" s="1051">
        <v>0</v>
      </c>
      <c r="BP333" s="1051">
        <v>0</v>
      </c>
      <c r="BQ333" s="1051">
        <v>0</v>
      </c>
      <c r="BR333" s="1051">
        <v>0</v>
      </c>
      <c r="BS333" s="1051">
        <v>0</v>
      </c>
      <c r="BT333" s="1051">
        <v>0</v>
      </c>
      <c r="BU333" s="930"/>
      <c r="BV333" s="927"/>
      <c r="BW333" s="927"/>
      <c r="BX333" s="927"/>
      <c r="BY333" s="1053">
        <v>0</v>
      </c>
      <c r="BZ333" s="1059">
        <v>0</v>
      </c>
      <c r="CA333" s="1226">
        <v>0</v>
      </c>
      <c r="CB333" s="1473">
        <v>0</v>
      </c>
      <c r="CC333" s="1051">
        <v>0</v>
      </c>
    </row>
    <row r="334" spans="1:81" ht="15" customHeight="1">
      <c r="A334" s="16"/>
      <c r="B334" s="175"/>
      <c r="C334" s="185"/>
      <c r="D334" s="185" t="s">
        <v>379</v>
      </c>
      <c r="E334" s="185"/>
      <c r="F334" s="174"/>
      <c r="G334" s="1043"/>
      <c r="H334" s="1043"/>
      <c r="I334" s="1043"/>
      <c r="J334" s="1043"/>
      <c r="K334" s="1043"/>
      <c r="L334" s="1043"/>
      <c r="M334" s="1043"/>
      <c r="N334" s="1043"/>
      <c r="O334" s="1043"/>
      <c r="P334" s="1043"/>
      <c r="Q334" s="1043"/>
      <c r="R334" s="1043"/>
      <c r="S334" s="1043"/>
      <c r="T334" s="1043"/>
      <c r="U334" s="1043"/>
      <c r="V334" s="1043"/>
      <c r="W334" s="1043"/>
      <c r="X334" s="1043"/>
      <c r="Y334" s="1043"/>
      <c r="Z334" s="1043"/>
      <c r="AA334" s="1043"/>
      <c r="AB334" s="1043"/>
      <c r="AC334" s="1043"/>
      <c r="AD334" s="1043"/>
      <c r="AE334" s="1043"/>
      <c r="AF334" s="1043"/>
      <c r="AG334" s="1043"/>
      <c r="AH334" s="1043"/>
      <c r="AI334" s="1043"/>
      <c r="AJ334" s="1043"/>
      <c r="AK334" s="1043"/>
      <c r="AL334" s="1043"/>
      <c r="AM334" s="1043"/>
      <c r="AN334" s="1043"/>
      <c r="AO334" s="1043"/>
      <c r="AP334" s="1043"/>
      <c r="AQ334" s="1043"/>
      <c r="AR334" s="1043"/>
      <c r="AS334" s="1043"/>
      <c r="AT334" s="1043"/>
      <c r="AU334" s="1043"/>
      <c r="AV334" s="1043"/>
      <c r="AW334" s="1043"/>
      <c r="AX334" s="1043"/>
      <c r="AY334" s="1043"/>
      <c r="AZ334" s="1043"/>
      <c r="BA334" s="1043"/>
      <c r="BB334" s="1043"/>
      <c r="BC334" s="1043"/>
      <c r="BD334" s="1043"/>
      <c r="BE334" s="688"/>
      <c r="BF334" s="688"/>
      <c r="BG334" s="688"/>
      <c r="BH334" s="688"/>
      <c r="BI334" s="688"/>
      <c r="BJ334" s="688"/>
      <c r="BK334" s="688"/>
      <c r="BL334" s="688"/>
      <c r="BM334" s="688"/>
      <c r="BN334" s="688"/>
      <c r="BO334" s="688"/>
      <c r="BP334" s="688"/>
      <c r="BQ334" s="688"/>
      <c r="BR334" s="688"/>
      <c r="BS334" s="688"/>
      <c r="BT334" s="688"/>
      <c r="BU334" s="1474"/>
      <c r="BV334" s="711"/>
      <c r="BW334" s="711"/>
      <c r="BX334" s="97"/>
      <c r="BY334" s="1043"/>
      <c r="BZ334" s="698"/>
      <c r="CA334" s="1234"/>
      <c r="CB334" s="730"/>
      <c r="CC334" s="1043"/>
    </row>
    <row r="335" spans="1:81" ht="15" customHeight="1">
      <c r="A335" s="16"/>
      <c r="B335" s="175"/>
      <c r="C335" s="185"/>
      <c r="D335" s="185" t="s">
        <v>380</v>
      </c>
      <c r="E335" s="185" t="s">
        <v>76</v>
      </c>
      <c r="F335" s="174"/>
      <c r="G335" s="1051">
        <v>5762.42</v>
      </c>
      <c r="H335" s="1051">
        <v>7984</v>
      </c>
      <c r="I335" s="1051">
        <v>7984</v>
      </c>
      <c r="J335" s="1051">
        <v>7696.26</v>
      </c>
      <c r="K335" s="1051">
        <v>13605.06</v>
      </c>
      <c r="L335" s="1051">
        <v>8252</v>
      </c>
      <c r="M335" s="1051">
        <v>6200</v>
      </c>
      <c r="N335" s="1051">
        <v>5387</v>
      </c>
      <c r="O335" s="1051">
        <v>3189</v>
      </c>
      <c r="P335" s="1051">
        <v>11801</v>
      </c>
      <c r="Q335" s="1051">
        <v>12285.05</v>
      </c>
      <c r="R335" s="1051">
        <v>11734.5</v>
      </c>
      <c r="S335" s="1051">
        <v>1978.99</v>
      </c>
      <c r="T335" s="1051">
        <v>1978.99</v>
      </c>
      <c r="U335" s="1051">
        <v>2833.59</v>
      </c>
      <c r="V335" s="1053">
        <v>5082</v>
      </c>
      <c r="W335" s="1051">
        <v>13500</v>
      </c>
      <c r="X335" s="1051">
        <v>13500</v>
      </c>
      <c r="Y335" s="1051">
        <v>11497.73</v>
      </c>
      <c r="Z335" s="1051">
        <v>11631.41</v>
      </c>
      <c r="AA335" s="1051">
        <v>7860.06</v>
      </c>
      <c r="AB335" s="1051">
        <v>11596.72</v>
      </c>
      <c r="AC335" s="1051">
        <v>11596.72</v>
      </c>
      <c r="AD335" s="1051">
        <v>11550</v>
      </c>
      <c r="AE335" s="1051">
        <v>13025</v>
      </c>
      <c r="AF335" s="1051">
        <v>11526.26</v>
      </c>
      <c r="AG335" s="1051">
        <v>11500</v>
      </c>
      <c r="AH335" s="1051">
        <v>7785.37</v>
      </c>
      <c r="AI335" s="1051">
        <v>1126.58</v>
      </c>
      <c r="AJ335" s="1051">
        <v>6940</v>
      </c>
      <c r="AK335" s="1051">
        <v>6940</v>
      </c>
      <c r="AL335" s="1051">
        <v>6926</v>
      </c>
      <c r="AM335" s="1051">
        <v>6940</v>
      </c>
      <c r="AN335" s="1051">
        <v>7127</v>
      </c>
      <c r="AO335" s="1051">
        <v>6940</v>
      </c>
      <c r="AP335" s="1051">
        <v>4942</v>
      </c>
      <c r="AQ335" s="1053">
        <v>5082</v>
      </c>
      <c r="AR335" s="1051">
        <v>4942</v>
      </c>
      <c r="AS335" s="1051">
        <v>11285.92</v>
      </c>
      <c r="AT335" s="1051">
        <v>11387.31</v>
      </c>
      <c r="AU335" s="1051">
        <v>6935.6</v>
      </c>
      <c r="AV335" s="1051">
        <v>10534.99</v>
      </c>
      <c r="AW335" s="1051">
        <v>11327</v>
      </c>
      <c r="AX335" s="1051">
        <v>11370.88</v>
      </c>
      <c r="AY335" s="1051">
        <v>11619.81</v>
      </c>
      <c r="AZ335" s="1051">
        <v>11059.88</v>
      </c>
      <c r="BA335" s="1051">
        <v>11327</v>
      </c>
      <c r="BB335" s="1051">
        <v>7491</v>
      </c>
      <c r="BC335" s="1051">
        <v>0</v>
      </c>
      <c r="BD335" s="1051">
        <v>0</v>
      </c>
      <c r="BE335" s="1051">
        <v>0</v>
      </c>
      <c r="BF335" s="1051">
        <v>0</v>
      </c>
      <c r="BG335" s="1051">
        <v>0</v>
      </c>
      <c r="BH335" s="1051">
        <v>0</v>
      </c>
      <c r="BI335" s="1051">
        <v>0</v>
      </c>
      <c r="BJ335" s="1051">
        <v>0</v>
      </c>
      <c r="BK335" s="1051">
        <v>5154</v>
      </c>
      <c r="BL335" s="1051">
        <v>0</v>
      </c>
      <c r="BM335" s="1051">
        <v>5154</v>
      </c>
      <c r="BN335" s="1051">
        <v>0</v>
      </c>
      <c r="BO335" s="1051">
        <v>0</v>
      </c>
      <c r="BP335" s="1051">
        <v>0</v>
      </c>
      <c r="BQ335" s="1051">
        <v>5154</v>
      </c>
      <c r="BR335" s="1051">
        <v>0</v>
      </c>
      <c r="BS335" s="1051">
        <v>2443</v>
      </c>
      <c r="BT335" s="1051">
        <v>2146.96</v>
      </c>
      <c r="BU335" s="930"/>
      <c r="BV335" s="927"/>
      <c r="BW335" s="709"/>
      <c r="BX335" s="927"/>
      <c r="BY335" s="1051">
        <v>6135</v>
      </c>
      <c r="BZ335" s="1059">
        <v>765</v>
      </c>
      <c r="CA335" s="1226">
        <v>10417</v>
      </c>
      <c r="CB335" s="1473">
        <v>4942</v>
      </c>
      <c r="CC335" s="1051">
        <v>2239.1</v>
      </c>
    </row>
    <row r="336" spans="1:81" ht="15" customHeight="1">
      <c r="A336" s="16"/>
      <c r="B336" s="175"/>
      <c r="C336" s="185"/>
      <c r="D336" s="185" t="s">
        <v>381</v>
      </c>
      <c r="E336" s="185" t="s">
        <v>76</v>
      </c>
      <c r="F336" s="174"/>
      <c r="G336" s="1051">
        <v>0</v>
      </c>
      <c r="H336" s="1051">
        <v>0</v>
      </c>
      <c r="I336" s="1051">
        <v>0</v>
      </c>
      <c r="J336" s="1051">
        <v>0</v>
      </c>
      <c r="K336" s="1051">
        <v>0</v>
      </c>
      <c r="L336" s="1051">
        <v>0</v>
      </c>
      <c r="M336" s="1051">
        <v>0</v>
      </c>
      <c r="N336" s="1051">
        <v>0</v>
      </c>
      <c r="O336" s="1053">
        <v>500</v>
      </c>
      <c r="P336" s="1051">
        <v>0</v>
      </c>
      <c r="Q336" s="1051">
        <v>0</v>
      </c>
      <c r="R336" s="1051">
        <v>0</v>
      </c>
      <c r="S336" s="1051">
        <v>0</v>
      </c>
      <c r="T336" s="1051">
        <v>0</v>
      </c>
      <c r="U336" s="1051">
        <v>0</v>
      </c>
      <c r="V336" s="1053">
        <v>500</v>
      </c>
      <c r="W336" s="1051">
        <v>0</v>
      </c>
      <c r="X336" s="1051">
        <v>0</v>
      </c>
      <c r="Y336" s="1051">
        <v>0</v>
      </c>
      <c r="Z336" s="1051">
        <v>0</v>
      </c>
      <c r="AA336" s="1051">
        <v>0</v>
      </c>
      <c r="AB336" s="1051">
        <v>0</v>
      </c>
      <c r="AC336" s="1051">
        <v>0</v>
      </c>
      <c r="AD336" s="1051">
        <v>0</v>
      </c>
      <c r="AE336" s="1051">
        <v>0</v>
      </c>
      <c r="AF336" s="1051">
        <v>0</v>
      </c>
      <c r="AG336" s="1051">
        <v>0</v>
      </c>
      <c r="AH336" s="1051">
        <v>0</v>
      </c>
      <c r="AI336" s="1051">
        <v>0</v>
      </c>
      <c r="AJ336" s="1051">
        <v>0</v>
      </c>
      <c r="AK336" s="1053">
        <v>500</v>
      </c>
      <c r="AL336" s="1051">
        <v>0</v>
      </c>
      <c r="AM336" s="1053">
        <v>500</v>
      </c>
      <c r="AN336" s="1051">
        <v>0</v>
      </c>
      <c r="AO336" s="1053">
        <v>500</v>
      </c>
      <c r="AP336" s="1051">
        <v>0</v>
      </c>
      <c r="AQ336" s="1053">
        <v>500</v>
      </c>
      <c r="AR336" s="1053">
        <v>500</v>
      </c>
      <c r="AS336" s="1051">
        <v>0</v>
      </c>
      <c r="AT336" s="1051">
        <v>0</v>
      </c>
      <c r="AU336" s="1051">
        <v>0</v>
      </c>
      <c r="AV336" s="1051">
        <v>0</v>
      </c>
      <c r="AW336" s="1053">
        <v>500</v>
      </c>
      <c r="AX336" s="1051">
        <v>0</v>
      </c>
      <c r="AY336" s="1051">
        <v>0</v>
      </c>
      <c r="AZ336" s="1051">
        <v>0</v>
      </c>
      <c r="BA336" s="1053">
        <v>500</v>
      </c>
      <c r="BB336" s="1051">
        <v>0</v>
      </c>
      <c r="BC336" s="1051">
        <v>0</v>
      </c>
      <c r="BD336" s="1051">
        <v>0</v>
      </c>
      <c r="BE336" s="1051">
        <v>668</v>
      </c>
      <c r="BF336" s="1051">
        <v>668</v>
      </c>
      <c r="BG336" s="1051">
        <v>668</v>
      </c>
      <c r="BH336" s="1051">
        <v>0</v>
      </c>
      <c r="BI336" s="1051">
        <v>0</v>
      </c>
      <c r="BJ336" s="1051">
        <v>0</v>
      </c>
      <c r="BK336" s="1051">
        <v>0</v>
      </c>
      <c r="BL336" s="1051">
        <v>0</v>
      </c>
      <c r="BM336" s="1051">
        <v>0</v>
      </c>
      <c r="BN336" s="1051">
        <v>0</v>
      </c>
      <c r="BO336" s="1051">
        <v>0</v>
      </c>
      <c r="BP336" s="1051">
        <v>0</v>
      </c>
      <c r="BQ336" s="1051">
        <v>0</v>
      </c>
      <c r="BR336" s="1051">
        <v>0</v>
      </c>
      <c r="BS336" s="1053">
        <v>500</v>
      </c>
      <c r="BT336" s="1051">
        <v>0</v>
      </c>
      <c r="BU336" s="930"/>
      <c r="BV336" s="927"/>
      <c r="BW336" s="709"/>
      <c r="BX336" s="927"/>
      <c r="BY336" s="1053">
        <v>500</v>
      </c>
      <c r="BZ336" s="1065">
        <v>500</v>
      </c>
      <c r="CA336" s="1226">
        <v>0</v>
      </c>
      <c r="CB336" s="1473">
        <v>0</v>
      </c>
      <c r="CC336" s="1051">
        <v>0</v>
      </c>
    </row>
    <row r="337" spans="1:81" ht="15" customHeight="1">
      <c r="A337" s="16"/>
      <c r="B337" s="175"/>
      <c r="C337" s="185"/>
      <c r="D337" s="185" t="s">
        <v>382</v>
      </c>
      <c r="E337" s="185" t="s">
        <v>76</v>
      </c>
      <c r="F337" s="174"/>
      <c r="G337" s="1051">
        <v>315</v>
      </c>
      <c r="H337" s="1051">
        <v>0</v>
      </c>
      <c r="I337" s="1051">
        <v>0</v>
      </c>
      <c r="J337" s="1051">
        <v>24</v>
      </c>
      <c r="K337" s="1051">
        <v>80</v>
      </c>
      <c r="L337" s="1051">
        <v>518</v>
      </c>
      <c r="M337" s="1051">
        <v>0</v>
      </c>
      <c r="N337" s="1051">
        <v>0</v>
      </c>
      <c r="O337" s="1053">
        <v>750</v>
      </c>
      <c r="P337" s="1051">
        <v>0</v>
      </c>
      <c r="Q337" s="1051">
        <v>0</v>
      </c>
      <c r="R337" s="1051">
        <v>0</v>
      </c>
      <c r="S337" s="1051">
        <v>480</v>
      </c>
      <c r="T337" s="1051">
        <v>515</v>
      </c>
      <c r="U337" s="1051">
        <v>300</v>
      </c>
      <c r="V337" s="1053">
        <v>750</v>
      </c>
      <c r="W337" s="1051">
        <v>340</v>
      </c>
      <c r="X337" s="1051">
        <v>340</v>
      </c>
      <c r="Y337" s="1051">
        <v>45</v>
      </c>
      <c r="Z337" s="1051">
        <v>99</v>
      </c>
      <c r="AA337" s="1051">
        <v>600</v>
      </c>
      <c r="AB337" s="1051">
        <v>361</v>
      </c>
      <c r="AC337" s="1051">
        <v>40</v>
      </c>
      <c r="AD337" s="1051">
        <v>0</v>
      </c>
      <c r="AE337" s="1051">
        <v>900</v>
      </c>
      <c r="AF337" s="1051">
        <v>0</v>
      </c>
      <c r="AG337" s="1051">
        <v>0</v>
      </c>
      <c r="AH337" s="1051">
        <v>267</v>
      </c>
      <c r="AI337" s="1051">
        <v>82</v>
      </c>
      <c r="AJ337" s="1051">
        <v>0</v>
      </c>
      <c r="AK337" s="1053">
        <v>750</v>
      </c>
      <c r="AL337" s="1051">
        <v>0</v>
      </c>
      <c r="AM337" s="1053">
        <v>750</v>
      </c>
      <c r="AN337" s="1051">
        <v>50</v>
      </c>
      <c r="AO337" s="1053">
        <v>750</v>
      </c>
      <c r="AP337" s="1051">
        <v>220</v>
      </c>
      <c r="AQ337" s="1053">
        <v>750</v>
      </c>
      <c r="AR337" s="1051">
        <v>220</v>
      </c>
      <c r="AS337" s="1051">
        <v>93</v>
      </c>
      <c r="AT337" s="1051">
        <v>67</v>
      </c>
      <c r="AU337" s="1051">
        <v>1032</v>
      </c>
      <c r="AV337" s="1051">
        <v>3288</v>
      </c>
      <c r="AW337" s="1051">
        <v>250</v>
      </c>
      <c r="AX337" s="1051">
        <v>165</v>
      </c>
      <c r="AY337" s="1051">
        <v>0</v>
      </c>
      <c r="AZ337" s="1051">
        <v>60</v>
      </c>
      <c r="BA337" s="1051">
        <v>150</v>
      </c>
      <c r="BB337" s="1051">
        <v>800</v>
      </c>
      <c r="BC337" s="1051">
        <v>1500</v>
      </c>
      <c r="BD337" s="1051">
        <v>1500</v>
      </c>
      <c r="BE337" s="1051">
        <v>462</v>
      </c>
      <c r="BF337" s="1051">
        <v>462</v>
      </c>
      <c r="BG337" s="1051">
        <v>462</v>
      </c>
      <c r="BH337" s="1051">
        <v>213.6</v>
      </c>
      <c r="BI337" s="1051">
        <v>335</v>
      </c>
      <c r="BJ337" s="1051">
        <v>495</v>
      </c>
      <c r="BK337" s="1051">
        <v>120</v>
      </c>
      <c r="BL337" s="1051">
        <v>1400</v>
      </c>
      <c r="BM337" s="1051">
        <v>150</v>
      </c>
      <c r="BN337" s="1051">
        <v>477</v>
      </c>
      <c r="BO337" s="1051">
        <v>495</v>
      </c>
      <c r="BP337" s="1051">
        <v>1350</v>
      </c>
      <c r="BQ337" s="1051">
        <v>25</v>
      </c>
      <c r="BR337" s="1051">
        <v>454</v>
      </c>
      <c r="BS337" s="1051">
        <v>140</v>
      </c>
      <c r="BT337" s="1051">
        <v>0</v>
      </c>
      <c r="BU337" s="930"/>
      <c r="BV337" s="927"/>
      <c r="BW337" s="709"/>
      <c r="BX337" s="927"/>
      <c r="BY337" s="1053">
        <v>750</v>
      </c>
      <c r="BZ337" s="1065">
        <v>750</v>
      </c>
      <c r="CA337" s="1226">
        <v>140</v>
      </c>
      <c r="CB337" s="1473">
        <v>220</v>
      </c>
      <c r="CC337" s="1051">
        <v>124</v>
      </c>
    </row>
    <row r="338" spans="1:81" ht="15" customHeight="1">
      <c r="A338" s="16"/>
      <c r="B338" s="175"/>
      <c r="C338" s="185"/>
      <c r="D338" s="185" t="s">
        <v>383</v>
      </c>
      <c r="E338" s="185" t="s">
        <v>76</v>
      </c>
      <c r="F338" s="174"/>
      <c r="G338" s="1051">
        <v>0</v>
      </c>
      <c r="H338" s="1051">
        <v>0</v>
      </c>
      <c r="I338" s="1051">
        <v>0</v>
      </c>
      <c r="J338" s="1051">
        <v>0</v>
      </c>
      <c r="K338" s="1051">
        <v>0</v>
      </c>
      <c r="L338" s="1051">
        <v>0</v>
      </c>
      <c r="M338" s="1051">
        <v>0</v>
      </c>
      <c r="N338" s="1051">
        <v>0</v>
      </c>
      <c r="O338" s="1053">
        <v>800</v>
      </c>
      <c r="P338" s="1051">
        <v>0</v>
      </c>
      <c r="Q338" s="1051">
        <v>0</v>
      </c>
      <c r="R338" s="1051">
        <v>0</v>
      </c>
      <c r="S338" s="1051">
        <v>0</v>
      </c>
      <c r="T338" s="1051">
        <v>0</v>
      </c>
      <c r="U338" s="1051">
        <v>0</v>
      </c>
      <c r="V338" s="1053">
        <v>800</v>
      </c>
      <c r="W338" s="1051">
        <v>0</v>
      </c>
      <c r="X338" s="1051">
        <v>0</v>
      </c>
      <c r="Y338" s="1051">
        <v>0</v>
      </c>
      <c r="Z338" s="1051">
        <v>0</v>
      </c>
      <c r="AA338" s="1051">
        <v>0</v>
      </c>
      <c r="AB338" s="1051">
        <v>0</v>
      </c>
      <c r="AC338" s="1051">
        <v>0</v>
      </c>
      <c r="AD338" s="1051">
        <v>0</v>
      </c>
      <c r="AE338" s="1051">
        <v>0</v>
      </c>
      <c r="AF338" s="1051">
        <v>0</v>
      </c>
      <c r="AG338" s="1051">
        <v>0</v>
      </c>
      <c r="AH338" s="1051">
        <v>0</v>
      </c>
      <c r="AI338" s="1051">
        <v>0</v>
      </c>
      <c r="AJ338" s="1051">
        <v>0</v>
      </c>
      <c r="AK338" s="1053">
        <v>800</v>
      </c>
      <c r="AL338" s="1051">
        <v>0</v>
      </c>
      <c r="AM338" s="1053">
        <v>800</v>
      </c>
      <c r="AN338" s="1051">
        <v>0</v>
      </c>
      <c r="AO338" s="1053">
        <v>800</v>
      </c>
      <c r="AP338" s="1051">
        <v>0</v>
      </c>
      <c r="AQ338" s="1053">
        <v>800</v>
      </c>
      <c r="AR338" s="1053">
        <v>800</v>
      </c>
      <c r="AS338" s="1051">
        <v>0</v>
      </c>
      <c r="AT338" s="1051">
        <v>0</v>
      </c>
      <c r="AU338" s="1051">
        <v>0</v>
      </c>
      <c r="AV338" s="1051">
        <v>0</v>
      </c>
      <c r="AW338" s="1053">
        <v>800</v>
      </c>
      <c r="AX338" s="1051">
        <v>0</v>
      </c>
      <c r="AY338" s="1051">
        <v>0</v>
      </c>
      <c r="AZ338" s="1051">
        <v>0</v>
      </c>
      <c r="BA338" s="1053">
        <v>800</v>
      </c>
      <c r="BB338" s="1051">
        <v>0</v>
      </c>
      <c r="BC338" s="1051">
        <v>1500</v>
      </c>
      <c r="BD338" s="1051">
        <v>1500</v>
      </c>
      <c r="BE338" s="1051">
        <v>200</v>
      </c>
      <c r="BF338" s="1051">
        <v>200</v>
      </c>
      <c r="BG338" s="1051">
        <v>200</v>
      </c>
      <c r="BH338" s="1051">
        <v>0</v>
      </c>
      <c r="BI338" s="1051">
        <v>0</v>
      </c>
      <c r="BJ338" s="1051">
        <v>0</v>
      </c>
      <c r="BK338" s="1051">
        <v>0</v>
      </c>
      <c r="BL338" s="1051">
        <v>0</v>
      </c>
      <c r="BM338" s="1051">
        <v>0</v>
      </c>
      <c r="BN338" s="1051">
        <v>0</v>
      </c>
      <c r="BO338" s="1051">
        <v>0</v>
      </c>
      <c r="BP338" s="1051">
        <v>0</v>
      </c>
      <c r="BQ338" s="1051">
        <v>0</v>
      </c>
      <c r="BR338" s="1051">
        <v>0</v>
      </c>
      <c r="BS338" s="1053">
        <v>800</v>
      </c>
      <c r="BT338" s="1051">
        <v>0</v>
      </c>
      <c r="BU338" s="930"/>
      <c r="BV338" s="927"/>
      <c r="BW338" s="709"/>
      <c r="BX338" s="927"/>
      <c r="BY338" s="1053">
        <v>800</v>
      </c>
      <c r="BZ338" s="1065">
        <v>800</v>
      </c>
      <c r="CA338" s="1226">
        <v>0</v>
      </c>
      <c r="CB338" s="1473">
        <v>0</v>
      </c>
      <c r="CC338" s="1051">
        <v>0</v>
      </c>
    </row>
    <row r="339" spans="1:81" ht="15" customHeight="1">
      <c r="A339" s="16"/>
      <c r="B339" s="175"/>
      <c r="C339" s="185"/>
      <c r="D339" s="185" t="s">
        <v>384</v>
      </c>
      <c r="E339" s="185" t="s">
        <v>77</v>
      </c>
      <c r="F339" s="174"/>
      <c r="G339" s="1053">
        <v>250000</v>
      </c>
      <c r="H339" s="1053">
        <v>250000</v>
      </c>
      <c r="I339" s="1053">
        <v>250000</v>
      </c>
      <c r="J339" s="1053">
        <v>250000</v>
      </c>
      <c r="K339" s="1053">
        <v>250000</v>
      </c>
      <c r="L339" s="1053">
        <v>250000</v>
      </c>
      <c r="M339" s="1053">
        <v>250000</v>
      </c>
      <c r="N339" s="1053">
        <v>250000</v>
      </c>
      <c r="O339" s="1053">
        <v>250000</v>
      </c>
      <c r="P339" s="1053">
        <v>250000</v>
      </c>
      <c r="Q339" s="1053">
        <v>250000</v>
      </c>
      <c r="R339" s="1053">
        <v>250000</v>
      </c>
      <c r="S339" s="1053">
        <v>250000</v>
      </c>
      <c r="T339" s="1053">
        <v>250000</v>
      </c>
      <c r="U339" s="1053">
        <v>250000</v>
      </c>
      <c r="V339" s="1053">
        <v>250000</v>
      </c>
      <c r="W339" s="1053">
        <v>250000</v>
      </c>
      <c r="X339" s="1053">
        <v>250000</v>
      </c>
      <c r="Y339" s="1053">
        <v>250000</v>
      </c>
      <c r="Z339" s="1053">
        <v>250000</v>
      </c>
      <c r="AA339" s="1053">
        <v>250000</v>
      </c>
      <c r="AB339" s="1053">
        <v>250000</v>
      </c>
      <c r="AC339" s="1053">
        <v>250000</v>
      </c>
      <c r="AD339" s="1053">
        <v>250000</v>
      </c>
      <c r="AE339" s="1053">
        <v>250000</v>
      </c>
      <c r="AF339" s="1053">
        <v>250000</v>
      </c>
      <c r="AG339" s="1053">
        <v>250000</v>
      </c>
      <c r="AH339" s="1053">
        <v>250000</v>
      </c>
      <c r="AI339" s="1053">
        <v>250000</v>
      </c>
      <c r="AJ339" s="1053">
        <v>250000</v>
      </c>
      <c r="AK339" s="1053">
        <v>250000</v>
      </c>
      <c r="AL339" s="1053">
        <v>250000</v>
      </c>
      <c r="AM339" s="1053">
        <v>250000</v>
      </c>
      <c r="AN339" s="1053">
        <v>250000</v>
      </c>
      <c r="AO339" s="1053">
        <v>250000</v>
      </c>
      <c r="AP339" s="1053">
        <v>250000</v>
      </c>
      <c r="AQ339" s="1053">
        <v>250000</v>
      </c>
      <c r="AR339" s="1053">
        <v>250000</v>
      </c>
      <c r="AS339" s="1053">
        <v>250000</v>
      </c>
      <c r="AT339" s="1053">
        <v>250000</v>
      </c>
      <c r="AU339" s="1053">
        <v>250000</v>
      </c>
      <c r="AV339" s="1053">
        <v>250000</v>
      </c>
      <c r="AW339" s="1053">
        <v>250000</v>
      </c>
      <c r="AX339" s="1053">
        <v>250000</v>
      </c>
      <c r="AY339" s="1053">
        <v>250000</v>
      </c>
      <c r="AZ339" s="1053">
        <v>250000</v>
      </c>
      <c r="BA339" s="1053">
        <v>250000</v>
      </c>
      <c r="BB339" s="1053">
        <v>250000</v>
      </c>
      <c r="BC339" s="1053">
        <v>250000</v>
      </c>
      <c r="BD339" s="1053">
        <v>250000</v>
      </c>
      <c r="BE339" s="1053">
        <v>250000</v>
      </c>
      <c r="BF339" s="1053">
        <v>250000</v>
      </c>
      <c r="BG339" s="1053">
        <v>250000</v>
      </c>
      <c r="BH339" s="1053">
        <v>250000</v>
      </c>
      <c r="BI339" s="1053">
        <v>250000</v>
      </c>
      <c r="BJ339" s="1053">
        <v>250000</v>
      </c>
      <c r="BK339" s="1053">
        <v>250000</v>
      </c>
      <c r="BL339" s="1053">
        <v>250000</v>
      </c>
      <c r="BM339" s="1053">
        <v>250000</v>
      </c>
      <c r="BN339" s="1053">
        <v>250000</v>
      </c>
      <c r="BO339" s="1053">
        <v>250000</v>
      </c>
      <c r="BP339" s="1053">
        <v>250000</v>
      </c>
      <c r="BQ339" s="1053">
        <v>250000</v>
      </c>
      <c r="BR339" s="1053">
        <v>250000</v>
      </c>
      <c r="BS339" s="1053">
        <v>250000</v>
      </c>
      <c r="BT339" s="1053">
        <v>250000</v>
      </c>
      <c r="BU339" s="927"/>
      <c r="BV339" s="927"/>
      <c r="BW339" s="709"/>
      <c r="BX339" s="927"/>
      <c r="BY339" s="1053">
        <v>250000</v>
      </c>
      <c r="BZ339" s="1065">
        <v>250000</v>
      </c>
      <c r="CA339" s="1231">
        <v>250000</v>
      </c>
      <c r="CB339" s="1473">
        <v>250000</v>
      </c>
      <c r="CC339" s="1051">
        <v>250000</v>
      </c>
    </row>
    <row r="340" spans="1:81" ht="15" customHeight="1">
      <c r="A340" s="16"/>
      <c r="B340" s="175"/>
      <c r="C340" s="185"/>
      <c r="D340" s="185"/>
      <c r="E340" s="185"/>
      <c r="F340" s="174"/>
      <c r="G340" s="1041"/>
      <c r="H340" s="1041"/>
      <c r="I340" s="1041"/>
      <c r="J340" s="1041"/>
      <c r="K340" s="1041"/>
      <c r="L340" s="1041"/>
      <c r="M340" s="1041"/>
      <c r="N340" s="1041"/>
      <c r="O340" s="1041"/>
      <c r="P340" s="1041"/>
      <c r="Q340" s="1041"/>
      <c r="R340" s="1041"/>
      <c r="S340" s="1041"/>
      <c r="T340" s="1041"/>
      <c r="U340" s="1041"/>
      <c r="V340" s="1039"/>
      <c r="W340" s="1039"/>
      <c r="X340" s="1039"/>
      <c r="Y340" s="1039"/>
      <c r="Z340" s="1039"/>
      <c r="AA340" s="1039"/>
      <c r="AB340" s="1039"/>
      <c r="AC340" s="1039"/>
      <c r="AD340" s="1039"/>
      <c r="AE340" s="1039"/>
      <c r="AF340" s="1039"/>
      <c r="AG340" s="1039"/>
      <c r="AH340" s="1039"/>
      <c r="AI340" s="1039"/>
      <c r="AJ340" s="1039"/>
      <c r="AK340" s="1039"/>
      <c r="AL340" s="1039"/>
      <c r="AM340" s="1039"/>
      <c r="AN340" s="1039"/>
      <c r="AO340" s="1039"/>
      <c r="AP340" s="1039"/>
      <c r="AQ340" s="1039"/>
      <c r="AR340" s="1039"/>
      <c r="AS340" s="1039"/>
      <c r="AT340" s="1039"/>
      <c r="AU340" s="1039"/>
      <c r="AV340" s="1039"/>
      <c r="AW340" s="1039"/>
      <c r="AX340" s="1039"/>
      <c r="AY340" s="1039"/>
      <c r="AZ340" s="1039"/>
      <c r="BA340" s="1039"/>
      <c r="BB340" s="1039"/>
      <c r="BC340" s="1039"/>
      <c r="BD340" s="1039"/>
      <c r="BE340" s="688"/>
      <c r="BF340" s="688"/>
      <c r="BG340" s="688"/>
      <c r="BH340" s="688"/>
      <c r="BI340" s="688"/>
      <c r="BJ340" s="688"/>
      <c r="BK340" s="688"/>
      <c r="BL340" s="688"/>
      <c r="BM340" s="688"/>
      <c r="BN340" s="688"/>
      <c r="BO340" s="688"/>
      <c r="BP340" s="688"/>
      <c r="BQ340" s="688"/>
      <c r="BR340" s="688"/>
      <c r="BS340" s="688"/>
      <c r="BT340" s="688"/>
      <c r="BU340" s="94"/>
      <c r="BV340" s="94"/>
      <c r="BW340" s="94"/>
      <c r="BX340" s="94"/>
      <c r="BY340" s="1041"/>
      <c r="BZ340" s="697"/>
      <c r="CA340" s="697"/>
      <c r="CB340" s="728"/>
      <c r="CC340" s="1041"/>
    </row>
    <row r="341" spans="1:81" ht="15" customHeight="1">
      <c r="A341" s="16"/>
      <c r="B341" s="175"/>
      <c r="C341" s="185" t="s">
        <v>78</v>
      </c>
      <c r="D341" s="185"/>
      <c r="E341" s="185" t="s">
        <v>502</v>
      </c>
      <c r="F341" s="174"/>
      <c r="G341" s="1053">
        <v>0.5</v>
      </c>
      <c r="H341" s="1053">
        <v>0.5</v>
      </c>
      <c r="I341" s="1053">
        <v>0.5</v>
      </c>
      <c r="J341" s="1053">
        <v>0.5</v>
      </c>
      <c r="K341" s="1053">
        <v>0.5</v>
      </c>
      <c r="L341" s="1053">
        <v>0.5</v>
      </c>
      <c r="M341" s="1053">
        <v>0.5</v>
      </c>
      <c r="N341" s="1053">
        <v>0.5</v>
      </c>
      <c r="O341" s="1053">
        <v>0.5</v>
      </c>
      <c r="P341" s="1053">
        <v>0.5</v>
      </c>
      <c r="Q341" s="1053">
        <v>0.5</v>
      </c>
      <c r="R341" s="1053">
        <v>0.5</v>
      </c>
      <c r="S341" s="1053">
        <v>0.5</v>
      </c>
      <c r="T341" s="1053">
        <v>0.5</v>
      </c>
      <c r="U341" s="1053">
        <v>0.5</v>
      </c>
      <c r="V341" s="1053">
        <v>0.5</v>
      </c>
      <c r="W341" s="1053">
        <v>0.5</v>
      </c>
      <c r="X341" s="1053">
        <v>0.5</v>
      </c>
      <c r="Y341" s="1053">
        <v>0.5</v>
      </c>
      <c r="Z341" s="1053">
        <v>0.5</v>
      </c>
      <c r="AA341" s="1053">
        <v>0.5</v>
      </c>
      <c r="AB341" s="1053">
        <v>0.5</v>
      </c>
      <c r="AC341" s="1053">
        <v>0.5</v>
      </c>
      <c r="AD341" s="1053">
        <v>0.5</v>
      </c>
      <c r="AE341" s="1053">
        <v>0.5</v>
      </c>
      <c r="AF341" s="1053">
        <v>0.5</v>
      </c>
      <c r="AG341" s="1053">
        <v>0.5</v>
      </c>
      <c r="AH341" s="1053">
        <v>0.5</v>
      </c>
      <c r="AI341" s="1053">
        <v>0.5</v>
      </c>
      <c r="AJ341" s="1053">
        <v>0.5</v>
      </c>
      <c r="AK341" s="1053">
        <v>0.5</v>
      </c>
      <c r="AL341" s="1053">
        <v>0.5</v>
      </c>
      <c r="AM341" s="1053">
        <v>0.5</v>
      </c>
      <c r="AN341" s="1053">
        <v>0.5</v>
      </c>
      <c r="AO341" s="1053">
        <v>0.5</v>
      </c>
      <c r="AP341" s="1053">
        <v>0.5</v>
      </c>
      <c r="AQ341" s="1053">
        <v>0.5</v>
      </c>
      <c r="AR341" s="1053">
        <v>0.5</v>
      </c>
      <c r="AS341" s="1053">
        <v>0.5</v>
      </c>
      <c r="AT341" s="1053">
        <v>0.5</v>
      </c>
      <c r="AU341" s="1053">
        <v>0.5</v>
      </c>
      <c r="AV341" s="1053">
        <v>0.5</v>
      </c>
      <c r="AW341" s="1053">
        <v>0.5</v>
      </c>
      <c r="AX341" s="1053">
        <v>0.5</v>
      </c>
      <c r="AY341" s="1053">
        <v>0.5</v>
      </c>
      <c r="AZ341" s="1053">
        <v>0.5</v>
      </c>
      <c r="BA341" s="1053">
        <v>0.5</v>
      </c>
      <c r="BB341" s="1053">
        <v>0.5</v>
      </c>
      <c r="BC341" s="1053">
        <v>0.5</v>
      </c>
      <c r="BD341" s="1053">
        <v>0.5</v>
      </c>
      <c r="BE341" s="1053">
        <v>0.5</v>
      </c>
      <c r="BF341" s="1053">
        <v>0.5</v>
      </c>
      <c r="BG341" s="1053">
        <v>0.5</v>
      </c>
      <c r="BH341" s="1053">
        <v>0.5</v>
      </c>
      <c r="BI341" s="1053">
        <v>0.5</v>
      </c>
      <c r="BJ341" s="1053">
        <v>0.5</v>
      </c>
      <c r="BK341" s="1053">
        <v>0.5</v>
      </c>
      <c r="BL341" s="1053">
        <v>0.5</v>
      </c>
      <c r="BM341" s="1053">
        <v>0.5</v>
      </c>
      <c r="BN341" s="1053">
        <v>0.5</v>
      </c>
      <c r="BO341" s="1053">
        <v>0.5</v>
      </c>
      <c r="BP341" s="1053">
        <v>0.5</v>
      </c>
      <c r="BQ341" s="1053">
        <v>0.5</v>
      </c>
      <c r="BR341" s="1053">
        <v>0.5</v>
      </c>
      <c r="BS341" s="1053">
        <v>0.5</v>
      </c>
      <c r="BT341" s="1053">
        <v>0.5</v>
      </c>
      <c r="BU341" s="926"/>
      <c r="BV341" s="926"/>
      <c r="BW341" s="708"/>
      <c r="BX341" s="926"/>
      <c r="BY341" s="1053">
        <v>0.5</v>
      </c>
      <c r="BZ341" s="1065">
        <v>0.5</v>
      </c>
      <c r="CA341" s="1231">
        <v>0.5</v>
      </c>
      <c r="CB341" s="1473">
        <v>0.5</v>
      </c>
      <c r="CC341" s="1051">
        <v>0.5</v>
      </c>
    </row>
    <row r="342" spans="1:81" ht="15" customHeight="1">
      <c r="A342" s="16"/>
      <c r="B342" s="181"/>
      <c r="C342" s="182"/>
      <c r="D342" s="183"/>
      <c r="E342" s="182"/>
      <c r="F342" s="168"/>
      <c r="G342" s="881"/>
      <c r="H342" s="881"/>
      <c r="I342" s="881"/>
      <c r="J342" s="881"/>
      <c r="K342" s="1026"/>
      <c r="L342" s="1026"/>
      <c r="M342" s="881"/>
      <c r="N342" s="1026"/>
      <c r="O342" s="1026"/>
      <c r="P342" s="881"/>
      <c r="Q342" s="881"/>
      <c r="R342" s="881"/>
      <c r="S342" s="1216"/>
      <c r="T342" s="1048"/>
      <c r="U342" s="1216"/>
      <c r="V342" s="1216"/>
      <c r="W342" s="1216"/>
      <c r="X342" s="1216"/>
      <c r="Y342" s="1216"/>
      <c r="Z342" s="1216"/>
      <c r="AA342" s="1216"/>
      <c r="AB342" s="1216"/>
      <c r="AC342" s="1216"/>
      <c r="AD342" s="1216"/>
      <c r="AE342" s="1216"/>
      <c r="AF342" s="1216"/>
      <c r="AG342" s="1216"/>
      <c r="AH342" s="1216"/>
      <c r="AI342" s="1048"/>
      <c r="AJ342" s="1216"/>
      <c r="AK342" s="1048"/>
      <c r="AL342" s="1216"/>
      <c r="AM342" s="1216"/>
      <c r="AN342" s="1216"/>
      <c r="AO342" s="1216"/>
      <c r="AP342" s="1216"/>
      <c r="AQ342" s="1216"/>
      <c r="AR342" s="1216"/>
      <c r="AS342" s="1216"/>
      <c r="AT342" s="1216"/>
      <c r="AU342" s="1048"/>
      <c r="AV342" s="1216"/>
      <c r="AW342" s="1216"/>
      <c r="AX342" s="1048"/>
      <c r="AY342" s="1216"/>
      <c r="AZ342" s="1216"/>
      <c r="BA342" s="1216"/>
      <c r="BB342" s="1216"/>
      <c r="BC342" s="1216"/>
      <c r="BD342" s="1048"/>
      <c r="BE342" s="945"/>
      <c r="BF342" s="945"/>
      <c r="BG342" s="945"/>
      <c r="BH342" s="1048"/>
      <c r="BI342" s="1048"/>
      <c r="BJ342" s="1048"/>
      <c r="BK342" s="1048"/>
      <c r="BL342" s="1048"/>
      <c r="BM342" s="1048"/>
      <c r="BN342" s="1216"/>
      <c r="BO342" s="1216"/>
      <c r="BP342" s="1048"/>
      <c r="BQ342" s="1048"/>
      <c r="BR342" s="1048"/>
      <c r="BS342" s="1048"/>
      <c r="BT342" s="1048"/>
      <c r="BU342" s="882"/>
      <c r="BV342" s="882"/>
      <c r="BW342" s="882"/>
      <c r="BX342" s="882"/>
      <c r="BY342" s="1026"/>
      <c r="BZ342" s="881"/>
      <c r="CA342" s="944"/>
      <c r="CB342" s="883"/>
      <c r="CC342" s="1026"/>
    </row>
    <row r="343" spans="1:81" ht="15" customHeight="1">
      <c r="A343" s="16"/>
      <c r="B343" s="181"/>
      <c r="C343" s="182"/>
      <c r="D343" s="183"/>
      <c r="E343" s="182"/>
      <c r="F343" s="168"/>
      <c r="G343" s="881"/>
      <c r="H343" s="881"/>
      <c r="I343" s="881"/>
      <c r="J343" s="881"/>
      <c r="K343" s="1026"/>
      <c r="L343" s="1026"/>
      <c r="M343" s="881"/>
      <c r="N343" s="1026"/>
      <c r="O343" s="1026"/>
      <c r="P343" s="881"/>
      <c r="Q343" s="881"/>
      <c r="R343" s="881"/>
      <c r="S343" s="1216"/>
      <c r="T343" s="1048"/>
      <c r="U343" s="1216"/>
      <c r="V343" s="1216"/>
      <c r="W343" s="1216"/>
      <c r="X343" s="1216"/>
      <c r="Y343" s="1216"/>
      <c r="Z343" s="1216"/>
      <c r="AA343" s="1216"/>
      <c r="AB343" s="1216"/>
      <c r="AC343" s="1216"/>
      <c r="AD343" s="1216"/>
      <c r="AE343" s="1216"/>
      <c r="AF343" s="1216"/>
      <c r="AG343" s="1216"/>
      <c r="AH343" s="1216"/>
      <c r="AI343" s="1048"/>
      <c r="AJ343" s="1216"/>
      <c r="AK343" s="1048"/>
      <c r="AL343" s="1216"/>
      <c r="AM343" s="1216"/>
      <c r="AN343" s="1216"/>
      <c r="AO343" s="1216"/>
      <c r="AP343" s="1216"/>
      <c r="AQ343" s="1216"/>
      <c r="AR343" s="1216"/>
      <c r="AS343" s="1216"/>
      <c r="AT343" s="1216"/>
      <c r="AU343" s="1048"/>
      <c r="AV343" s="1216"/>
      <c r="AW343" s="1216"/>
      <c r="AX343" s="1048"/>
      <c r="AY343" s="1216"/>
      <c r="AZ343" s="1216"/>
      <c r="BA343" s="1216"/>
      <c r="BB343" s="1216"/>
      <c r="BC343" s="1216"/>
      <c r="BD343" s="1048"/>
      <c r="BE343" s="945"/>
      <c r="BF343" s="945"/>
      <c r="BG343" s="945"/>
      <c r="BH343" s="1048"/>
      <c r="BI343" s="1048"/>
      <c r="BJ343" s="1048"/>
      <c r="BK343" s="1048"/>
      <c r="BL343" s="1048"/>
      <c r="BM343" s="1048"/>
      <c r="BN343" s="1216"/>
      <c r="BO343" s="1216"/>
      <c r="BP343" s="1048"/>
      <c r="BQ343" s="1048"/>
      <c r="BR343" s="1048"/>
      <c r="BS343" s="1048"/>
      <c r="BT343" s="1048"/>
      <c r="BU343" s="882"/>
      <c r="BV343" s="882"/>
      <c r="BW343" s="882"/>
      <c r="BX343" s="882"/>
      <c r="BY343" s="1026"/>
      <c r="BZ343" s="881"/>
      <c r="CA343" s="944"/>
      <c r="CB343" s="883"/>
      <c r="CC343" s="1026"/>
    </row>
    <row r="344" spans="1:81" ht="15" customHeight="1">
      <c r="A344" s="16"/>
      <c r="B344" s="1169"/>
      <c r="C344" s="184"/>
      <c r="D344" s="183"/>
      <c r="E344" s="182"/>
      <c r="F344" s="168"/>
      <c r="G344" s="881"/>
      <c r="H344" s="881"/>
      <c r="I344" s="881"/>
      <c r="J344" s="881"/>
      <c r="K344" s="1026"/>
      <c r="L344" s="1026"/>
      <c r="M344" s="881"/>
      <c r="N344" s="1026"/>
      <c r="O344" s="1026"/>
      <c r="P344" s="881"/>
      <c r="Q344" s="881"/>
      <c r="R344" s="881"/>
      <c r="S344" s="1216"/>
      <c r="T344" s="1048"/>
      <c r="U344" s="1216"/>
      <c r="V344" s="1216"/>
      <c r="W344" s="1216"/>
      <c r="X344" s="1216"/>
      <c r="Y344" s="1216"/>
      <c r="Z344" s="1216"/>
      <c r="AA344" s="1216"/>
      <c r="AB344" s="1216"/>
      <c r="AC344" s="1216"/>
      <c r="AD344" s="1216"/>
      <c r="AE344" s="1216"/>
      <c r="AF344" s="1216"/>
      <c r="AG344" s="1216"/>
      <c r="AH344" s="1216"/>
      <c r="AI344" s="1048"/>
      <c r="AJ344" s="1216"/>
      <c r="AK344" s="1048"/>
      <c r="AL344" s="1216"/>
      <c r="AM344" s="1216"/>
      <c r="AN344" s="1216"/>
      <c r="AO344" s="1216"/>
      <c r="AP344" s="1216"/>
      <c r="AQ344" s="1216"/>
      <c r="AR344" s="1216"/>
      <c r="AS344" s="1216"/>
      <c r="AT344" s="1216"/>
      <c r="AU344" s="1048"/>
      <c r="AV344" s="1216"/>
      <c r="AW344" s="1216"/>
      <c r="AX344" s="1048"/>
      <c r="AY344" s="1216"/>
      <c r="AZ344" s="1216"/>
      <c r="BA344" s="1216"/>
      <c r="BB344" s="1216"/>
      <c r="BC344" s="1216"/>
      <c r="BD344" s="1048"/>
      <c r="BE344" s="945"/>
      <c r="BF344" s="945"/>
      <c r="BG344" s="945"/>
      <c r="BH344" s="1048"/>
      <c r="BI344" s="1048"/>
      <c r="BJ344" s="1048"/>
      <c r="BK344" s="1048"/>
      <c r="BL344" s="1048"/>
      <c r="BM344" s="1048"/>
      <c r="BN344" s="1216"/>
      <c r="BO344" s="1216"/>
      <c r="BP344" s="1048"/>
      <c r="BQ344" s="1048"/>
      <c r="BR344" s="1048"/>
      <c r="BS344" s="1048"/>
      <c r="BT344" s="1048"/>
      <c r="BU344" s="882"/>
      <c r="BV344" s="882"/>
      <c r="BW344" s="882"/>
      <c r="BX344" s="882"/>
      <c r="BY344" s="1026"/>
      <c r="BZ344" s="881"/>
      <c r="CA344" s="944"/>
      <c r="CB344" s="883"/>
      <c r="CC344" s="1026"/>
    </row>
    <row r="345" spans="1:81" ht="15" customHeight="1">
      <c r="A345" s="16"/>
      <c r="B345" s="181" t="s">
        <v>79</v>
      </c>
      <c r="C345" s="182"/>
      <c r="D345" s="183"/>
      <c r="E345" s="182"/>
      <c r="F345" s="168"/>
      <c r="G345" s="881"/>
      <c r="H345" s="881"/>
      <c r="I345" s="881"/>
      <c r="J345" s="881"/>
      <c r="K345" s="1026"/>
      <c r="L345" s="1026"/>
      <c r="M345" s="881"/>
      <c r="N345" s="1026"/>
      <c r="O345" s="1026"/>
      <c r="P345" s="881"/>
      <c r="Q345" s="881"/>
      <c r="R345" s="881"/>
      <c r="S345" s="1216"/>
      <c r="T345" s="1048"/>
      <c r="U345" s="1216"/>
      <c r="V345" s="1216"/>
      <c r="W345" s="1216"/>
      <c r="X345" s="1216"/>
      <c r="Y345" s="1216"/>
      <c r="Z345" s="1216"/>
      <c r="AA345" s="1216"/>
      <c r="AB345" s="1216"/>
      <c r="AC345" s="1216"/>
      <c r="AD345" s="1216"/>
      <c r="AE345" s="1216"/>
      <c r="AF345" s="1216"/>
      <c r="AG345" s="1216"/>
      <c r="AH345" s="1216"/>
      <c r="AI345" s="1048"/>
      <c r="AJ345" s="1216"/>
      <c r="AK345" s="1048"/>
      <c r="AL345" s="1216"/>
      <c r="AM345" s="1216"/>
      <c r="AN345" s="1216"/>
      <c r="AO345" s="1216"/>
      <c r="AP345" s="1216"/>
      <c r="AQ345" s="1216"/>
      <c r="AR345" s="1216"/>
      <c r="AS345" s="1216"/>
      <c r="AT345" s="1216"/>
      <c r="AU345" s="1048"/>
      <c r="AV345" s="1216"/>
      <c r="AW345" s="1216"/>
      <c r="AX345" s="1048"/>
      <c r="AY345" s="1216"/>
      <c r="AZ345" s="1216"/>
      <c r="BA345" s="1216"/>
      <c r="BB345" s="1216"/>
      <c r="BC345" s="1216"/>
      <c r="BD345" s="1048"/>
      <c r="BE345" s="945"/>
      <c r="BF345" s="945"/>
      <c r="BG345" s="945"/>
      <c r="BH345" s="1048"/>
      <c r="BI345" s="1048"/>
      <c r="BJ345" s="1048"/>
      <c r="BK345" s="1048"/>
      <c r="BL345" s="1048"/>
      <c r="BM345" s="1048"/>
      <c r="BN345" s="1216"/>
      <c r="BO345" s="1216"/>
      <c r="BP345" s="1048"/>
      <c r="BQ345" s="1048"/>
      <c r="BR345" s="1048"/>
      <c r="BS345" s="1048"/>
      <c r="BT345" s="1048"/>
      <c r="BU345" s="882"/>
      <c r="BV345" s="882"/>
      <c r="BW345" s="882"/>
      <c r="BX345" s="882"/>
      <c r="BY345" s="1026"/>
      <c r="BZ345" s="881"/>
      <c r="CA345" s="944"/>
      <c r="CB345" s="883"/>
      <c r="CC345" s="1026"/>
    </row>
    <row r="346" spans="1:81" ht="15" customHeight="1">
      <c r="A346" s="16"/>
      <c r="B346" s="181"/>
      <c r="C346" s="182"/>
      <c r="D346" s="183"/>
      <c r="E346" s="182"/>
      <c r="F346" s="168"/>
      <c r="G346" s="881"/>
      <c r="H346" s="881"/>
      <c r="I346" s="881"/>
      <c r="J346" s="881"/>
      <c r="K346" s="1026"/>
      <c r="L346" s="1026"/>
      <c r="M346" s="881"/>
      <c r="N346" s="1026"/>
      <c r="O346" s="1026"/>
      <c r="P346" s="881"/>
      <c r="Q346" s="881"/>
      <c r="R346" s="881"/>
      <c r="S346" s="1216"/>
      <c r="T346" s="1048"/>
      <c r="U346" s="1216"/>
      <c r="V346" s="1216"/>
      <c r="W346" s="1216"/>
      <c r="X346" s="1216"/>
      <c r="Y346" s="1216"/>
      <c r="Z346" s="1216"/>
      <c r="AA346" s="1216"/>
      <c r="AB346" s="1216"/>
      <c r="AC346" s="1216"/>
      <c r="AD346" s="1216"/>
      <c r="AE346" s="1216"/>
      <c r="AF346" s="1216"/>
      <c r="AG346" s="1216"/>
      <c r="AH346" s="1216"/>
      <c r="AI346" s="1048"/>
      <c r="AJ346" s="1216"/>
      <c r="AK346" s="1048"/>
      <c r="AL346" s="1216"/>
      <c r="AM346" s="1216"/>
      <c r="AN346" s="1216"/>
      <c r="AO346" s="1216"/>
      <c r="AP346" s="1216"/>
      <c r="AQ346" s="1216"/>
      <c r="AR346" s="1216"/>
      <c r="AS346" s="1216"/>
      <c r="AT346" s="1216"/>
      <c r="AU346" s="1048"/>
      <c r="AV346" s="1216"/>
      <c r="AW346" s="1216"/>
      <c r="AX346" s="1048"/>
      <c r="AY346" s="1216"/>
      <c r="AZ346" s="1216"/>
      <c r="BA346" s="1216"/>
      <c r="BB346" s="1216"/>
      <c r="BC346" s="1216"/>
      <c r="BD346" s="1048"/>
      <c r="BE346" s="945"/>
      <c r="BF346" s="945"/>
      <c r="BG346" s="945"/>
      <c r="BH346" s="1048"/>
      <c r="BI346" s="1048"/>
      <c r="BJ346" s="1048"/>
      <c r="BK346" s="1048"/>
      <c r="BL346" s="1048"/>
      <c r="BM346" s="1048"/>
      <c r="BN346" s="1216"/>
      <c r="BO346" s="1216"/>
      <c r="BP346" s="1048"/>
      <c r="BQ346" s="1048"/>
      <c r="BR346" s="1048"/>
      <c r="BS346" s="1048"/>
      <c r="BT346" s="1048"/>
      <c r="BU346" s="882"/>
      <c r="BV346" s="882"/>
      <c r="BW346" s="882"/>
      <c r="BX346" s="882"/>
      <c r="BY346" s="1026"/>
      <c r="BZ346" s="881"/>
      <c r="CA346" s="944"/>
      <c r="CB346" s="883"/>
      <c r="CC346" s="1026"/>
    </row>
    <row r="347" spans="1:81" ht="15" customHeight="1">
      <c r="A347" s="16"/>
      <c r="B347" s="1169"/>
      <c r="C347" s="184"/>
      <c r="D347" s="184"/>
      <c r="E347" s="184"/>
      <c r="F347" s="165"/>
      <c r="G347" s="1216"/>
      <c r="H347" s="1216"/>
      <c r="I347" s="1216"/>
      <c r="J347" s="1216"/>
      <c r="K347" s="1048"/>
      <c r="L347" s="1048"/>
      <c r="M347" s="1216"/>
      <c r="N347" s="945"/>
      <c r="O347" s="1048"/>
      <c r="P347" s="1216"/>
      <c r="Q347" s="1216"/>
      <c r="R347" s="1216"/>
      <c r="S347" s="1216"/>
      <c r="T347" s="1048"/>
      <c r="U347" s="1216"/>
      <c r="V347" s="1216"/>
      <c r="W347" s="1216"/>
      <c r="X347" s="1216"/>
      <c r="Y347" s="1216"/>
      <c r="Z347" s="1216"/>
      <c r="AA347" s="1216"/>
      <c r="AB347" s="1216"/>
      <c r="AC347" s="1216"/>
      <c r="AD347" s="1216"/>
      <c r="AE347" s="1216"/>
      <c r="AF347" s="1216"/>
      <c r="AG347" s="1216"/>
      <c r="AH347" s="1216"/>
      <c r="AI347" s="1048"/>
      <c r="AJ347" s="1216"/>
      <c r="AK347" s="1048"/>
      <c r="AL347" s="1216"/>
      <c r="AM347" s="1216"/>
      <c r="AN347" s="1216"/>
      <c r="AO347" s="1216"/>
      <c r="AP347" s="1216"/>
      <c r="AQ347" s="1216"/>
      <c r="AR347" s="1216"/>
      <c r="AS347" s="1216"/>
      <c r="AT347" s="1216"/>
      <c r="AU347" s="1048"/>
      <c r="AV347" s="1216"/>
      <c r="AW347" s="1216"/>
      <c r="AX347" s="1048"/>
      <c r="AY347" s="1216"/>
      <c r="AZ347" s="1216"/>
      <c r="BA347" s="1216"/>
      <c r="BB347" s="1216"/>
      <c r="BC347" s="1216"/>
      <c r="BD347" s="1048"/>
      <c r="BE347" s="945"/>
      <c r="BF347" s="945"/>
      <c r="BG347" s="945"/>
      <c r="BH347" s="1048"/>
      <c r="BI347" s="1048"/>
      <c r="BJ347" s="1048"/>
      <c r="BK347" s="1048"/>
      <c r="BL347" s="1048"/>
      <c r="BM347" s="1048"/>
      <c r="BN347" s="1216"/>
      <c r="BO347" s="1216"/>
      <c r="BP347" s="1048"/>
      <c r="BQ347" s="1048"/>
      <c r="BR347" s="1048"/>
      <c r="BS347" s="1048"/>
      <c r="BT347" s="1048"/>
      <c r="BU347" s="882"/>
      <c r="BV347" s="882"/>
      <c r="BW347" s="882"/>
      <c r="BX347" s="882"/>
      <c r="BY347" s="945"/>
      <c r="BZ347" s="1216"/>
      <c r="CA347" s="1074"/>
      <c r="CB347" s="884"/>
      <c r="CC347" s="945"/>
    </row>
    <row r="348" spans="1:81" s="130" customFormat="1" ht="15" customHeight="1">
      <c r="A348" s="16"/>
      <c r="B348" s="1149" t="s">
        <v>80</v>
      </c>
      <c r="C348" s="1149"/>
      <c r="D348" s="109"/>
      <c r="E348" s="109"/>
      <c r="F348" s="110"/>
      <c r="G348" s="1049"/>
      <c r="H348" s="1049"/>
      <c r="I348" s="1049"/>
      <c r="J348" s="1049"/>
      <c r="K348" s="1049"/>
      <c r="L348" s="1049"/>
      <c r="M348" s="1049"/>
      <c r="N348" s="1049"/>
      <c r="O348" s="1049"/>
      <c r="P348" s="1049"/>
      <c r="Q348" s="1049"/>
      <c r="R348" s="1049"/>
      <c r="S348" s="1049"/>
      <c r="T348" s="1049"/>
      <c r="U348" s="1049"/>
      <c r="V348" s="1049"/>
      <c r="W348" s="1049"/>
      <c r="X348" s="1049"/>
      <c r="Y348" s="1049"/>
      <c r="Z348" s="1049"/>
      <c r="AA348" s="1049"/>
      <c r="AB348" s="1049"/>
      <c r="AC348" s="1049"/>
      <c r="AD348" s="1049"/>
      <c r="AE348" s="1049"/>
      <c r="AF348" s="1049"/>
      <c r="AG348" s="1049"/>
      <c r="AH348" s="1049"/>
      <c r="AI348" s="1049"/>
      <c r="AJ348" s="1049"/>
      <c r="AK348" s="1049"/>
      <c r="AL348" s="1049"/>
      <c r="AM348" s="1049"/>
      <c r="AN348" s="1049"/>
      <c r="AO348" s="1049"/>
      <c r="AP348" s="1049"/>
      <c r="AQ348" s="1049"/>
      <c r="AR348" s="1049"/>
      <c r="AS348" s="1049"/>
      <c r="AT348" s="1049"/>
      <c r="AU348" s="1049"/>
      <c r="AV348" s="1049"/>
      <c r="AW348" s="1049"/>
      <c r="AX348" s="1049"/>
      <c r="AY348" s="1049"/>
      <c r="AZ348" s="1049"/>
      <c r="BA348" s="1049"/>
      <c r="BB348" s="1049"/>
      <c r="BC348" s="1049"/>
      <c r="BD348" s="1049"/>
      <c r="BE348" s="1049"/>
      <c r="BF348" s="1049"/>
      <c r="BG348" s="1049"/>
      <c r="BH348" s="1049"/>
      <c r="BI348" s="1049"/>
      <c r="BJ348" s="1049"/>
      <c r="BK348" s="1049"/>
      <c r="BL348" s="1049"/>
      <c r="BM348" s="1049"/>
      <c r="BN348" s="1049"/>
      <c r="BO348" s="1049"/>
      <c r="BP348" s="1049"/>
      <c r="BQ348" s="1049"/>
      <c r="BR348" s="1049"/>
      <c r="BS348" s="1049"/>
      <c r="BT348" s="1049"/>
      <c r="BU348" s="110"/>
      <c r="BV348" s="110"/>
      <c r="BW348" s="110"/>
      <c r="BX348" s="110"/>
      <c r="BY348" s="1049"/>
      <c r="BZ348" s="949"/>
      <c r="CA348" s="949"/>
      <c r="CB348" s="731"/>
      <c r="CC348" s="949"/>
    </row>
    <row r="349" spans="1:81" s="130" customFormat="1" ht="15" customHeight="1">
      <c r="A349" s="16"/>
      <c r="C349" s="106"/>
      <c r="D349" s="106"/>
      <c r="E349" s="106"/>
      <c r="F349" s="186"/>
      <c r="G349" s="1166"/>
      <c r="H349" s="1166"/>
      <c r="I349" s="1166"/>
      <c r="J349" s="1166"/>
      <c r="K349" s="1166"/>
      <c r="L349" s="1166"/>
      <c r="M349" s="1166"/>
      <c r="N349" s="1166"/>
      <c r="O349" s="1166"/>
      <c r="P349" s="1166"/>
      <c r="Q349" s="1166"/>
      <c r="R349" s="1166"/>
      <c r="S349" s="1166" t="s">
        <v>47</v>
      </c>
      <c r="T349" s="1166" t="s">
        <v>47</v>
      </c>
      <c r="U349" s="1166" t="s">
        <v>47</v>
      </c>
      <c r="V349" s="1166" t="s">
        <v>47</v>
      </c>
      <c r="W349" s="1166" t="s">
        <v>47</v>
      </c>
      <c r="X349" s="1166" t="s">
        <v>47</v>
      </c>
      <c r="Y349" s="1166" t="s">
        <v>47</v>
      </c>
      <c r="Z349" s="1166"/>
      <c r="AA349" s="1166"/>
      <c r="AB349" s="1166"/>
      <c r="AC349" s="1166"/>
      <c r="AD349" s="1166"/>
      <c r="AE349" s="1166"/>
      <c r="AF349" s="1166"/>
      <c r="AG349" s="1166"/>
      <c r="AH349" s="1166"/>
      <c r="AI349" s="1166"/>
      <c r="AJ349" s="1166"/>
      <c r="AK349" s="1166"/>
      <c r="AL349" s="1166"/>
      <c r="AM349" s="1166"/>
      <c r="AN349" s="1166"/>
      <c r="AO349" s="1166"/>
      <c r="AP349" s="1166"/>
      <c r="AQ349" s="1166"/>
      <c r="AR349" s="1166"/>
      <c r="AS349" s="1166"/>
      <c r="AT349" s="1166"/>
      <c r="AU349" s="1166"/>
      <c r="AV349" s="1166"/>
      <c r="AW349" s="1166"/>
      <c r="AX349" s="1166"/>
      <c r="AY349" s="1166"/>
      <c r="AZ349" s="1166"/>
      <c r="BA349" s="1166"/>
      <c r="BB349" s="1166"/>
      <c r="BC349" s="1166"/>
      <c r="BD349" s="1166"/>
      <c r="BE349" s="1166"/>
      <c r="BF349" s="1166"/>
      <c r="BG349" s="1166"/>
      <c r="BH349" s="1166"/>
      <c r="BI349" s="1166"/>
      <c r="BJ349" s="1166"/>
      <c r="BK349" s="1166"/>
      <c r="BL349" s="1166"/>
      <c r="BM349" s="1166"/>
      <c r="BN349" s="1166"/>
      <c r="BO349" s="1166"/>
      <c r="BP349" s="1166"/>
      <c r="BQ349" s="1166"/>
      <c r="BR349" s="1166"/>
      <c r="BS349" s="1519" t="s">
        <v>1216</v>
      </c>
      <c r="BT349" s="1166"/>
      <c r="BU349" s="950" t="s">
        <v>47</v>
      </c>
      <c r="BV349" s="950"/>
      <c r="BW349" s="950"/>
      <c r="BX349" s="951"/>
      <c r="BY349" s="1519" t="s">
        <v>1196</v>
      </c>
      <c r="BZ349" s="1519" t="s">
        <v>1197</v>
      </c>
      <c r="CA349" s="1519" t="s">
        <v>1198</v>
      </c>
      <c r="CB349" s="1519" t="s">
        <v>1215</v>
      </c>
      <c r="CC349" s="1519" t="s">
        <v>1214</v>
      </c>
    </row>
    <row r="350" spans="1:81" s="130" customFormat="1" ht="15" customHeight="1">
      <c r="A350" s="16"/>
      <c r="C350" s="106"/>
      <c r="D350" s="106"/>
      <c r="E350" s="106"/>
      <c r="F350" s="186"/>
      <c r="G350" s="1166"/>
      <c r="H350" s="1166"/>
      <c r="I350" s="1166"/>
      <c r="J350" s="1166"/>
      <c r="K350" s="1166"/>
      <c r="L350" s="1166"/>
      <c r="M350" s="1166"/>
      <c r="N350" s="1166"/>
      <c r="O350" s="1166"/>
      <c r="P350" s="1166"/>
      <c r="Q350" s="1166"/>
      <c r="R350" s="1166"/>
      <c r="S350" s="1166"/>
      <c r="T350" s="1166"/>
      <c r="U350" s="1166"/>
      <c r="V350" s="1166"/>
      <c r="W350" s="1166"/>
      <c r="X350" s="1166"/>
      <c r="Y350" s="1166"/>
      <c r="Z350" s="1166"/>
      <c r="AA350" s="1166"/>
      <c r="AB350" s="1166"/>
      <c r="AC350" s="1166"/>
      <c r="AD350" s="1166"/>
      <c r="AE350" s="1166"/>
      <c r="AF350" s="1166"/>
      <c r="AG350" s="1166"/>
      <c r="AH350" s="1166"/>
      <c r="AI350" s="1166"/>
      <c r="AJ350" s="1166"/>
      <c r="AK350" s="1166"/>
      <c r="AL350" s="1166"/>
      <c r="AM350" s="1166"/>
      <c r="AN350" s="1166"/>
      <c r="AO350" s="1166"/>
      <c r="AP350" s="1166"/>
      <c r="AQ350" s="1166"/>
      <c r="AR350" s="1166"/>
      <c r="AS350" s="1166"/>
      <c r="AT350" s="1166"/>
      <c r="AU350" s="1166"/>
      <c r="AV350" s="1166"/>
      <c r="AW350" s="1166"/>
      <c r="AX350" s="1166"/>
      <c r="AY350" s="1166"/>
      <c r="AZ350" s="1166"/>
      <c r="BA350" s="1166"/>
      <c r="BB350" s="1166"/>
      <c r="BC350" s="1166"/>
      <c r="BD350" s="1166"/>
      <c r="BE350" s="1166"/>
      <c r="BF350" s="1166"/>
      <c r="BG350" s="1166"/>
      <c r="BH350" s="1166"/>
      <c r="BI350" s="1166"/>
      <c r="BJ350" s="1166"/>
      <c r="BK350" s="1166"/>
      <c r="BL350" s="1166"/>
      <c r="BM350" s="1166"/>
      <c r="BN350" s="1166"/>
      <c r="BO350" s="1166"/>
      <c r="BP350" s="1166"/>
      <c r="BQ350" s="1166"/>
      <c r="BR350" s="1166"/>
      <c r="BS350" s="1520"/>
      <c r="BT350" s="1166"/>
      <c r="BU350" s="732"/>
      <c r="BV350" s="732"/>
      <c r="BW350" s="732"/>
      <c r="BX350" s="732"/>
      <c r="BY350" s="1520"/>
      <c r="BZ350" s="1520"/>
      <c r="CA350" s="1520"/>
      <c r="CB350" s="1520"/>
      <c r="CC350" s="1520"/>
    </row>
    <row r="351" spans="1:81" ht="15" customHeight="1">
      <c r="A351" s="16"/>
      <c r="B351" s="187"/>
      <c r="C351" s="188" t="s">
        <v>35</v>
      </c>
      <c r="D351" s="188"/>
      <c r="E351" s="188"/>
      <c r="F351" s="163"/>
      <c r="G351" s="1169"/>
      <c r="H351" s="1169"/>
      <c r="I351" s="1169"/>
      <c r="J351" s="1169"/>
      <c r="K351" s="1050"/>
      <c r="L351" s="1050"/>
      <c r="M351" s="1169"/>
      <c r="N351" s="108" t="s">
        <v>1228</v>
      </c>
      <c r="O351" s="1050"/>
      <c r="P351" s="1169"/>
      <c r="Q351" s="1169"/>
      <c r="R351" s="1169"/>
      <c r="S351" s="1169"/>
      <c r="T351" s="1050"/>
      <c r="U351" s="1169"/>
      <c r="V351" s="1169"/>
      <c r="W351" s="1169"/>
      <c r="X351" s="1169"/>
      <c r="Y351" s="1169"/>
      <c r="Z351" s="1169"/>
      <c r="AA351" s="1169"/>
      <c r="AB351" s="1169"/>
      <c r="AC351" s="1169"/>
      <c r="AD351" s="1169"/>
      <c r="AE351" s="1169"/>
      <c r="AF351" s="1169"/>
      <c r="AG351" s="1169"/>
      <c r="AH351" s="1169"/>
      <c r="AI351" s="1050"/>
      <c r="AJ351" s="1169"/>
      <c r="AK351" s="1050"/>
      <c r="AL351" s="1169"/>
      <c r="AM351" s="1169"/>
      <c r="AN351" s="1169"/>
      <c r="AO351" s="1169"/>
      <c r="AP351" s="1169"/>
      <c r="AQ351" s="108"/>
      <c r="AR351" s="1169"/>
      <c r="AS351" s="1169"/>
      <c r="AT351" s="1169"/>
      <c r="AU351" s="1050"/>
      <c r="AV351" s="1169"/>
      <c r="AW351" s="1169"/>
      <c r="AX351" s="1050"/>
      <c r="AY351" s="1169"/>
      <c r="AZ351" s="1169"/>
      <c r="BA351" s="1169"/>
      <c r="BB351" s="1169"/>
      <c r="BC351" s="1169"/>
      <c r="BD351" s="1050"/>
      <c r="BE351" s="108"/>
      <c r="BF351" s="108"/>
      <c r="BG351" s="108"/>
      <c r="BH351" s="1050"/>
      <c r="BI351" s="1050"/>
      <c r="BJ351" s="1050"/>
      <c r="BK351" s="1050"/>
      <c r="BL351" s="1050"/>
      <c r="BM351" s="1050"/>
      <c r="BN351" s="1169"/>
      <c r="BO351" s="1169"/>
      <c r="BP351" s="1050"/>
      <c r="BQ351" s="1050"/>
      <c r="BR351" s="1050"/>
      <c r="BS351" s="1520"/>
      <c r="BT351" s="1050"/>
      <c r="BU351" s="1169"/>
      <c r="BV351" s="1169"/>
      <c r="BW351" s="1169"/>
      <c r="BY351" s="1520"/>
      <c r="BZ351" s="1520"/>
      <c r="CA351" s="1520"/>
      <c r="CB351" s="1520"/>
      <c r="CC351" s="1520"/>
    </row>
    <row r="352" spans="1:81" ht="15" customHeight="1">
      <c r="A352" s="16"/>
      <c r="B352" s="1169"/>
      <c r="C352" s="184"/>
      <c r="D352" s="184"/>
      <c r="E352" s="184"/>
      <c r="F352" s="165"/>
      <c r="G352" s="1169"/>
      <c r="H352" s="1169"/>
      <c r="I352" s="1169"/>
      <c r="J352" s="1169"/>
      <c r="K352" s="1048"/>
      <c r="L352" s="1048"/>
      <c r="M352" s="1169"/>
      <c r="N352" s="945"/>
      <c r="O352" s="1048"/>
      <c r="P352" s="1169"/>
      <c r="Q352" s="1169"/>
      <c r="R352" s="1169"/>
      <c r="S352" s="1169"/>
      <c r="T352" s="1048"/>
      <c r="U352" s="1169"/>
      <c r="V352" s="1169"/>
      <c r="W352" s="1169"/>
      <c r="X352" s="1169"/>
      <c r="Y352" s="1169"/>
      <c r="Z352" s="1169"/>
      <c r="AA352" s="1169"/>
      <c r="AB352" s="1169"/>
      <c r="AC352" s="1169"/>
      <c r="AD352" s="1169"/>
      <c r="AE352" s="1169"/>
      <c r="AF352" s="1169"/>
      <c r="AG352" s="1169"/>
      <c r="AH352" s="1169"/>
      <c r="AI352" s="1048"/>
      <c r="AJ352" s="1169"/>
      <c r="AK352" s="1048"/>
      <c r="AL352" s="1169"/>
      <c r="AM352" s="1169"/>
      <c r="AN352" s="1169"/>
      <c r="AO352" s="1169"/>
      <c r="AP352" s="1169"/>
      <c r="AQ352" s="945"/>
      <c r="AR352" s="1169"/>
      <c r="AS352" s="1169"/>
      <c r="AT352" s="1169"/>
      <c r="AU352" s="1048"/>
      <c r="AV352" s="1169"/>
      <c r="AW352" s="1169"/>
      <c r="AX352" s="1048"/>
      <c r="AY352" s="1169"/>
      <c r="AZ352" s="1169"/>
      <c r="BA352" s="1169"/>
      <c r="BB352" s="1169"/>
      <c r="BC352" s="1169"/>
      <c r="BD352" s="1048"/>
      <c r="BE352" s="945"/>
      <c r="BF352" s="945"/>
      <c r="BG352" s="945"/>
      <c r="BH352" s="1048"/>
      <c r="BI352" s="1048"/>
      <c r="BJ352" s="1048"/>
      <c r="BK352" s="1048"/>
      <c r="BL352" s="1048"/>
      <c r="BM352" s="1048"/>
      <c r="BN352" s="1169"/>
      <c r="BO352" s="1169"/>
      <c r="BP352" s="1048"/>
      <c r="BQ352" s="1048"/>
      <c r="BR352" s="1048"/>
      <c r="BS352" s="1521"/>
      <c r="BT352" s="1048"/>
      <c r="BU352" s="1169"/>
      <c r="BV352" s="1169"/>
      <c r="BW352" s="1169"/>
      <c r="BY352" s="1521"/>
      <c r="BZ352" s="1521"/>
      <c r="CA352" s="1521"/>
      <c r="CB352" s="1521"/>
      <c r="CC352" s="1521"/>
    </row>
    <row r="353" spans="1:81" ht="15" customHeight="1">
      <c r="A353" s="16"/>
      <c r="B353" s="175"/>
      <c r="C353" s="185" t="s">
        <v>81</v>
      </c>
      <c r="D353" s="185"/>
      <c r="E353" s="185"/>
      <c r="F353" s="174"/>
      <c r="G353" s="1056" t="s">
        <v>681</v>
      </c>
      <c r="H353" s="1056" t="s">
        <v>37</v>
      </c>
      <c r="I353" s="1056" t="s">
        <v>247</v>
      </c>
      <c r="J353" s="1056" t="s">
        <v>682</v>
      </c>
      <c r="K353" s="1056" t="s">
        <v>683</v>
      </c>
      <c r="L353" s="1056" t="s">
        <v>387</v>
      </c>
      <c r="M353" s="1056" t="s">
        <v>38</v>
      </c>
      <c r="N353" s="1056" t="s">
        <v>103</v>
      </c>
      <c r="O353" s="1056" t="s">
        <v>287</v>
      </c>
      <c r="P353" s="1056" t="s">
        <v>39</v>
      </c>
      <c r="Q353" s="1056" t="s">
        <v>691</v>
      </c>
      <c r="R353" s="1056" t="s">
        <v>692</v>
      </c>
      <c r="S353" s="1056" t="s">
        <v>685</v>
      </c>
      <c r="T353" s="1056" t="s">
        <v>686</v>
      </c>
      <c r="U353" s="1056" t="s">
        <v>687</v>
      </c>
      <c r="V353" s="1056" t="s">
        <v>1200</v>
      </c>
      <c r="W353" s="1056" t="s">
        <v>41</v>
      </c>
      <c r="X353" s="1056" t="s">
        <v>688</v>
      </c>
      <c r="Y353" s="1056" t="s">
        <v>1363</v>
      </c>
      <c r="Z353" s="1056" t="s">
        <v>690</v>
      </c>
      <c r="AA353" s="1056" t="s">
        <v>718</v>
      </c>
      <c r="AB353" s="1056" t="s">
        <v>717</v>
      </c>
      <c r="AC353" s="1056" t="s">
        <v>730</v>
      </c>
      <c r="AD353" s="1056" t="s">
        <v>102</v>
      </c>
      <c r="AE353" s="1056" t="s">
        <v>1</v>
      </c>
      <c r="AF353" s="1056" t="s">
        <v>719</v>
      </c>
      <c r="AG353" s="1056" t="s">
        <v>105</v>
      </c>
      <c r="AH353" s="1056" t="s">
        <v>720</v>
      </c>
      <c r="AI353" s="1056" t="s">
        <v>722</v>
      </c>
      <c r="AJ353" s="1056" t="s">
        <v>57</v>
      </c>
      <c r="AK353" s="1056" t="s">
        <v>723</v>
      </c>
      <c r="AL353" s="1056" t="s">
        <v>101</v>
      </c>
      <c r="AM353" s="1056" t="s">
        <v>724</v>
      </c>
      <c r="AN353" s="1056" t="s">
        <v>100</v>
      </c>
      <c r="AO353" s="1056" t="s">
        <v>725</v>
      </c>
      <c r="AP353" s="1056" t="s">
        <v>0</v>
      </c>
      <c r="AQ353" s="1056" t="s">
        <v>1204</v>
      </c>
      <c r="AR353" s="1056" t="s">
        <v>731</v>
      </c>
      <c r="AS353" s="1056" t="s">
        <v>727</v>
      </c>
      <c r="AT353" s="1056" t="s">
        <v>726</v>
      </c>
      <c r="AU353" s="1056" t="s">
        <v>728</v>
      </c>
      <c r="AV353" s="1056" t="s">
        <v>729</v>
      </c>
      <c r="AW353" s="1056" t="s">
        <v>751</v>
      </c>
      <c r="AX353" s="1056" t="s">
        <v>763</v>
      </c>
      <c r="AY353" s="1056" t="s">
        <v>764</v>
      </c>
      <c r="AZ353" s="1056" t="s">
        <v>765</v>
      </c>
      <c r="BA353" s="1056" t="s">
        <v>752</v>
      </c>
      <c r="BB353" s="1056" t="s">
        <v>32</v>
      </c>
      <c r="BC353" s="1056" t="s">
        <v>753</v>
      </c>
      <c r="BD353" s="1056" t="s">
        <v>754</v>
      </c>
      <c r="BE353" s="1056" t="s">
        <v>755</v>
      </c>
      <c r="BF353" s="1056" t="s">
        <v>756</v>
      </c>
      <c r="BG353" s="1056" t="s">
        <v>757</v>
      </c>
      <c r="BH353" s="1056" t="s">
        <v>766</v>
      </c>
      <c r="BI353" s="1056" t="s">
        <v>762</v>
      </c>
      <c r="BJ353" s="1056" t="s">
        <v>40</v>
      </c>
      <c r="BK353" s="1056" t="s">
        <v>56</v>
      </c>
      <c r="BL353" s="1056" t="s">
        <v>758</v>
      </c>
      <c r="BM353" s="1056" t="s">
        <v>2</v>
      </c>
      <c r="BN353" s="1056" t="s">
        <v>1571</v>
      </c>
      <c r="BO353" s="1056" t="s">
        <v>104</v>
      </c>
      <c r="BP353" s="1056" t="s">
        <v>759</v>
      </c>
      <c r="BQ353" s="1056" t="s">
        <v>386</v>
      </c>
      <c r="BR353" s="1056" t="s">
        <v>778</v>
      </c>
      <c r="BS353" s="1056" t="s">
        <v>107</v>
      </c>
      <c r="BT353" s="1056" t="s">
        <v>780</v>
      </c>
      <c r="BU353" s="123" t="s">
        <v>673</v>
      </c>
      <c r="BV353" s="123"/>
      <c r="BW353" s="123"/>
      <c r="BX353" s="123"/>
      <c r="BY353" s="1056" t="s">
        <v>797</v>
      </c>
      <c r="BZ353" s="1067" t="s">
        <v>721</v>
      </c>
      <c r="CA353" s="1235" t="s">
        <v>42</v>
      </c>
      <c r="CB353" s="1475" t="s">
        <v>1357</v>
      </c>
      <c r="CC353" s="1051" t="s">
        <v>1205</v>
      </c>
    </row>
    <row r="354" spans="1:81" ht="15" customHeight="1">
      <c r="A354" s="16"/>
      <c r="B354" s="175"/>
      <c r="C354" s="185"/>
      <c r="D354" s="185"/>
      <c r="E354" s="185"/>
      <c r="F354" s="174"/>
      <c r="G354" s="701"/>
      <c r="H354" s="701"/>
      <c r="I354" s="701"/>
      <c r="J354" s="701"/>
      <c r="K354" s="701"/>
      <c r="L354" s="701"/>
      <c r="M354" s="701"/>
      <c r="N354" s="701"/>
      <c r="O354" s="701"/>
      <c r="P354" s="701"/>
      <c r="Q354" s="701"/>
      <c r="R354" s="701"/>
      <c r="S354" s="701"/>
      <c r="T354" s="701"/>
      <c r="U354" s="701"/>
      <c r="V354" s="701"/>
      <c r="W354" s="701"/>
      <c r="X354" s="701"/>
      <c r="Y354" s="701"/>
      <c r="Z354" s="701"/>
      <c r="AA354" s="701"/>
      <c r="AB354" s="701"/>
      <c r="AC354" s="701"/>
      <c r="AD354" s="701"/>
      <c r="AE354" s="701"/>
      <c r="AF354" s="701"/>
      <c r="AG354" s="701"/>
      <c r="AH354" s="701"/>
      <c r="AI354" s="701"/>
      <c r="AJ354" s="701"/>
      <c r="AK354" s="701"/>
      <c r="AL354" s="701"/>
      <c r="AM354" s="701"/>
      <c r="AN354" s="701"/>
      <c r="AO354" s="701"/>
      <c r="AP354" s="701"/>
      <c r="AQ354" s="701"/>
      <c r="AR354" s="701"/>
      <c r="AS354" s="701"/>
      <c r="AT354" s="701"/>
      <c r="AU354" s="701"/>
      <c r="AV354" s="701"/>
      <c r="AW354" s="701"/>
      <c r="AX354" s="701"/>
      <c r="AY354" s="701"/>
      <c r="AZ354" s="701"/>
      <c r="BA354" s="701"/>
      <c r="BB354" s="701"/>
      <c r="BC354" s="701"/>
      <c r="BD354" s="701"/>
      <c r="BE354" s="701"/>
      <c r="BF354" s="701"/>
      <c r="BG354" s="701"/>
      <c r="BH354" s="701"/>
      <c r="BI354" s="701"/>
      <c r="BJ354" s="701"/>
      <c r="BK354" s="701"/>
      <c r="BL354" s="701"/>
      <c r="BM354" s="701"/>
      <c r="BN354" s="701"/>
      <c r="BO354" s="701"/>
      <c r="BP354" s="701"/>
      <c r="BQ354" s="701"/>
      <c r="BR354" s="701"/>
      <c r="BS354" s="1057"/>
      <c r="BT354" s="701"/>
      <c r="BU354" s="123"/>
      <c r="BV354" s="123"/>
      <c r="BW354" s="123"/>
      <c r="BX354" s="123"/>
      <c r="BY354" s="701"/>
      <c r="BZ354" s="1166"/>
      <c r="CA354" s="1166"/>
      <c r="CB354" s="99"/>
      <c r="CC354" s="733"/>
    </row>
    <row r="355" spans="1:81" ht="15" customHeight="1">
      <c r="A355" s="16"/>
      <c r="B355" s="175"/>
      <c r="C355" s="185" t="s">
        <v>82</v>
      </c>
      <c r="D355" s="185"/>
      <c r="E355" s="185"/>
      <c r="F355" s="174"/>
      <c r="G355" s="701"/>
      <c r="H355" s="701"/>
      <c r="I355" s="701"/>
      <c r="J355" s="701"/>
      <c r="K355" s="701"/>
      <c r="L355" s="701"/>
      <c r="M355" s="701"/>
      <c r="N355" s="701"/>
      <c r="O355" s="701"/>
      <c r="P355" s="701"/>
      <c r="Q355" s="701"/>
      <c r="R355" s="701"/>
      <c r="S355" s="701"/>
      <c r="T355" s="701"/>
      <c r="U355" s="701"/>
      <c r="V355" s="701"/>
      <c r="W355" s="701"/>
      <c r="X355" s="701"/>
      <c r="Y355" s="701"/>
      <c r="Z355" s="701"/>
      <c r="AA355" s="701"/>
      <c r="AB355" s="701"/>
      <c r="AC355" s="701"/>
      <c r="AD355" s="701"/>
      <c r="AE355" s="701"/>
      <c r="AF355" s="701"/>
      <c r="AG355" s="701"/>
      <c r="AH355" s="701"/>
      <c r="AI355" s="701"/>
      <c r="AJ355" s="701"/>
      <c r="AK355" s="701"/>
      <c r="AL355" s="701"/>
      <c r="AM355" s="701"/>
      <c r="AN355" s="701"/>
      <c r="AO355" s="701"/>
      <c r="AP355" s="701"/>
      <c r="AQ355" s="701"/>
      <c r="AR355" s="701"/>
      <c r="AS355" s="701"/>
      <c r="AT355" s="701"/>
      <c r="AU355" s="701"/>
      <c r="AV355" s="701"/>
      <c r="AW355" s="701"/>
      <c r="AX355" s="701"/>
      <c r="AY355" s="701"/>
      <c r="AZ355" s="701"/>
      <c r="BA355" s="701"/>
      <c r="BB355" s="701"/>
      <c r="BC355" s="701"/>
      <c r="BD355" s="701"/>
      <c r="BE355" s="701"/>
      <c r="BF355" s="701"/>
      <c r="BG355" s="701"/>
      <c r="BH355" s="701"/>
      <c r="BI355" s="701"/>
      <c r="BJ355" s="701"/>
      <c r="BK355" s="701"/>
      <c r="BL355" s="701"/>
      <c r="BM355" s="701"/>
      <c r="BN355" s="701"/>
      <c r="BO355" s="701"/>
      <c r="BP355" s="701"/>
      <c r="BQ355" s="701"/>
      <c r="BR355" s="701"/>
      <c r="BS355" s="1057"/>
      <c r="BT355" s="701"/>
      <c r="BU355" s="123"/>
      <c r="BV355" s="123"/>
      <c r="BW355" s="123"/>
      <c r="BX355" s="123"/>
      <c r="BY355" s="701"/>
      <c r="BZ355" s="1166"/>
      <c r="CA355" s="1166"/>
      <c r="CB355" s="99"/>
      <c r="CC355" s="733"/>
    </row>
    <row r="356" spans="1:81" ht="15" customHeight="1">
      <c r="A356" s="16"/>
      <c r="B356" s="1169"/>
      <c r="C356" s="185"/>
      <c r="D356" s="185" t="s">
        <v>503</v>
      </c>
      <c r="E356" s="185" t="s">
        <v>83</v>
      </c>
      <c r="F356" s="174"/>
      <c r="G356" s="1031">
        <v>0</v>
      </c>
      <c r="H356" s="1031">
        <v>0</v>
      </c>
      <c r="I356" s="1031">
        <v>0</v>
      </c>
      <c r="J356" s="1031">
        <v>0</v>
      </c>
      <c r="K356" s="1031">
        <v>0</v>
      </c>
      <c r="L356" s="1031">
        <v>0</v>
      </c>
      <c r="M356" s="1031">
        <v>0</v>
      </c>
      <c r="N356" s="1031">
        <v>0</v>
      </c>
      <c r="O356" s="1031">
        <v>0</v>
      </c>
      <c r="P356" s="1031">
        <v>0</v>
      </c>
      <c r="Q356" s="1031">
        <v>0</v>
      </c>
      <c r="R356" s="1031">
        <v>0</v>
      </c>
      <c r="S356" s="1031">
        <v>0</v>
      </c>
      <c r="T356" s="1056">
        <v>0</v>
      </c>
      <c r="U356" s="1056">
        <v>0</v>
      </c>
      <c r="V356" s="1056">
        <v>0</v>
      </c>
      <c r="W356" s="1056">
        <v>0</v>
      </c>
      <c r="X356" s="1056">
        <v>0</v>
      </c>
      <c r="Y356" s="1056">
        <v>0</v>
      </c>
      <c r="Z356" s="1056">
        <v>0</v>
      </c>
      <c r="AA356" s="1056">
        <v>0</v>
      </c>
      <c r="AB356" s="1056">
        <v>0</v>
      </c>
      <c r="AC356" s="1056">
        <v>0</v>
      </c>
      <c r="AD356" s="1056">
        <v>0</v>
      </c>
      <c r="AE356" s="1056">
        <v>0</v>
      </c>
      <c r="AF356" s="1056">
        <v>0</v>
      </c>
      <c r="AG356" s="1056">
        <v>0</v>
      </c>
      <c r="AH356" s="1056">
        <v>0</v>
      </c>
      <c r="AI356" s="1056">
        <v>0</v>
      </c>
      <c r="AJ356" s="1056">
        <v>0</v>
      </c>
      <c r="AK356" s="1056">
        <v>0</v>
      </c>
      <c r="AL356" s="1056">
        <v>0</v>
      </c>
      <c r="AM356" s="1056">
        <v>0</v>
      </c>
      <c r="AN356" s="1056">
        <v>0</v>
      </c>
      <c r="AO356" s="1056">
        <v>0</v>
      </c>
      <c r="AP356" s="1056">
        <v>0</v>
      </c>
      <c r="AQ356" s="1056">
        <v>0</v>
      </c>
      <c r="AR356" s="1056">
        <v>0</v>
      </c>
      <c r="AS356" s="1056">
        <v>0</v>
      </c>
      <c r="AT356" s="1056">
        <v>0</v>
      </c>
      <c r="AU356" s="1056">
        <v>0</v>
      </c>
      <c r="AV356" s="1056">
        <v>0</v>
      </c>
      <c r="AW356" s="1056">
        <v>0</v>
      </c>
      <c r="AX356" s="1056">
        <v>0</v>
      </c>
      <c r="AY356" s="1056">
        <v>0</v>
      </c>
      <c r="AZ356" s="1056">
        <v>0</v>
      </c>
      <c r="BA356" s="1056">
        <v>0</v>
      </c>
      <c r="BB356" s="1056">
        <v>0</v>
      </c>
      <c r="BC356" s="1056">
        <v>0</v>
      </c>
      <c r="BD356" s="1056">
        <v>0</v>
      </c>
      <c r="BE356" s="1056">
        <v>0</v>
      </c>
      <c r="BF356" s="1056">
        <v>0</v>
      </c>
      <c r="BG356" s="1056">
        <v>0</v>
      </c>
      <c r="BH356" s="1056">
        <v>0</v>
      </c>
      <c r="BI356" s="1056">
        <v>0</v>
      </c>
      <c r="BJ356" s="1056">
        <v>0</v>
      </c>
      <c r="BK356" s="1056">
        <v>0</v>
      </c>
      <c r="BL356" s="1056">
        <v>0</v>
      </c>
      <c r="BM356" s="1056">
        <v>0</v>
      </c>
      <c r="BN356" s="1056">
        <v>0</v>
      </c>
      <c r="BO356" s="1056">
        <v>0</v>
      </c>
      <c r="BP356" s="1056">
        <v>0</v>
      </c>
      <c r="BQ356" s="1056">
        <v>0</v>
      </c>
      <c r="BR356" s="1056">
        <v>0</v>
      </c>
      <c r="BS356" s="1056">
        <v>0</v>
      </c>
      <c r="BT356" s="1056">
        <v>0</v>
      </c>
      <c r="BU356" s="123"/>
      <c r="BV356" s="123"/>
      <c r="BW356" s="123"/>
      <c r="BX356" s="123"/>
      <c r="BY356" s="1031">
        <v>0</v>
      </c>
      <c r="BZ356" s="1068">
        <v>0</v>
      </c>
      <c r="CA356" s="1236">
        <v>0</v>
      </c>
      <c r="CB356" s="1473">
        <v>0</v>
      </c>
      <c r="CC356" s="1051">
        <v>0</v>
      </c>
    </row>
    <row r="357" spans="1:81" ht="15" customHeight="1">
      <c r="A357" s="16"/>
      <c r="B357" s="1169"/>
      <c r="C357" s="185"/>
      <c r="D357" s="185" t="s">
        <v>504</v>
      </c>
      <c r="E357" s="185" t="s">
        <v>502</v>
      </c>
      <c r="F357" s="174"/>
      <c r="G357" s="1032">
        <v>0</v>
      </c>
      <c r="H357" s="1032">
        <v>0</v>
      </c>
      <c r="I357" s="1032">
        <v>0</v>
      </c>
      <c r="J357" s="1032">
        <v>0</v>
      </c>
      <c r="K357" s="1032">
        <v>0</v>
      </c>
      <c r="L357" s="1032">
        <v>0</v>
      </c>
      <c r="M357" s="1032">
        <v>0</v>
      </c>
      <c r="N357" s="1032">
        <v>0</v>
      </c>
      <c r="O357" s="1032">
        <v>0</v>
      </c>
      <c r="P357" s="1032">
        <v>0</v>
      </c>
      <c r="Q357" s="1032">
        <v>0</v>
      </c>
      <c r="R357" s="1032">
        <v>0</v>
      </c>
      <c r="S357" s="1032">
        <v>0</v>
      </c>
      <c r="T357" s="1056">
        <v>0</v>
      </c>
      <c r="U357" s="1056">
        <v>0</v>
      </c>
      <c r="V357" s="1056">
        <v>0</v>
      </c>
      <c r="W357" s="1056">
        <v>0</v>
      </c>
      <c r="X357" s="1056">
        <v>0</v>
      </c>
      <c r="Y357" s="1056">
        <v>0</v>
      </c>
      <c r="Z357" s="1056">
        <v>0</v>
      </c>
      <c r="AA357" s="1056">
        <v>0</v>
      </c>
      <c r="AB357" s="1056">
        <v>0</v>
      </c>
      <c r="AC357" s="1056">
        <v>0</v>
      </c>
      <c r="AD357" s="1056">
        <v>0</v>
      </c>
      <c r="AE357" s="1056">
        <v>0</v>
      </c>
      <c r="AF357" s="1056">
        <v>0</v>
      </c>
      <c r="AG357" s="1056">
        <v>0</v>
      </c>
      <c r="AH357" s="1056">
        <v>0</v>
      </c>
      <c r="AI357" s="1056">
        <v>0</v>
      </c>
      <c r="AJ357" s="1056">
        <v>0</v>
      </c>
      <c r="AK357" s="1056">
        <v>0</v>
      </c>
      <c r="AL357" s="1056">
        <v>0</v>
      </c>
      <c r="AM357" s="1056">
        <v>0</v>
      </c>
      <c r="AN357" s="1056">
        <v>0</v>
      </c>
      <c r="AO357" s="1056">
        <v>0</v>
      </c>
      <c r="AP357" s="1056">
        <v>0</v>
      </c>
      <c r="AQ357" s="1056">
        <v>0</v>
      </c>
      <c r="AR357" s="1056">
        <v>0</v>
      </c>
      <c r="AS357" s="1056">
        <v>0</v>
      </c>
      <c r="AT357" s="1056">
        <v>0</v>
      </c>
      <c r="AU357" s="1056">
        <v>0</v>
      </c>
      <c r="AV357" s="1056">
        <v>0</v>
      </c>
      <c r="AW357" s="1056">
        <v>0</v>
      </c>
      <c r="AX357" s="1056">
        <v>0</v>
      </c>
      <c r="AY357" s="1056">
        <v>0</v>
      </c>
      <c r="AZ357" s="1056">
        <v>0</v>
      </c>
      <c r="BA357" s="1056">
        <v>0</v>
      </c>
      <c r="BB357" s="1056">
        <v>0</v>
      </c>
      <c r="BC357" s="1056">
        <v>0</v>
      </c>
      <c r="BD357" s="1056">
        <v>0</v>
      </c>
      <c r="BE357" s="1056">
        <v>0</v>
      </c>
      <c r="BF357" s="1056">
        <v>0</v>
      </c>
      <c r="BG357" s="1056">
        <v>0</v>
      </c>
      <c r="BH357" s="1056">
        <v>0</v>
      </c>
      <c r="BI357" s="1056">
        <v>0</v>
      </c>
      <c r="BJ357" s="1056">
        <v>0</v>
      </c>
      <c r="BK357" s="1056">
        <v>0</v>
      </c>
      <c r="BL357" s="1056">
        <v>0</v>
      </c>
      <c r="BM357" s="1056">
        <v>0</v>
      </c>
      <c r="BN357" s="1056">
        <v>0</v>
      </c>
      <c r="BO357" s="1056">
        <v>0</v>
      </c>
      <c r="BP357" s="1056">
        <v>0</v>
      </c>
      <c r="BQ357" s="1056">
        <v>0</v>
      </c>
      <c r="BR357" s="1056">
        <v>0</v>
      </c>
      <c r="BS357" s="1056">
        <v>0</v>
      </c>
      <c r="BT357" s="1056">
        <v>0</v>
      </c>
      <c r="BU357" s="123"/>
      <c r="BV357" s="123"/>
      <c r="BW357" s="123"/>
      <c r="BX357" s="123"/>
      <c r="BY357" s="1032">
        <v>0</v>
      </c>
      <c r="BZ357" s="1069">
        <v>0</v>
      </c>
      <c r="CA357" s="1237">
        <v>0</v>
      </c>
      <c r="CB357" s="1473">
        <v>0</v>
      </c>
      <c r="CC357" s="1051">
        <v>0</v>
      </c>
    </row>
    <row r="358" spans="1:81" ht="15" customHeight="1">
      <c r="A358" s="16"/>
      <c r="C358" s="1363"/>
      <c r="D358" s="1363" t="s">
        <v>505</v>
      </c>
      <c r="E358" s="1363" t="s">
        <v>502</v>
      </c>
      <c r="F358" s="189"/>
      <c r="G358" s="1032">
        <v>0</v>
      </c>
      <c r="H358" s="1032">
        <v>0</v>
      </c>
      <c r="I358" s="1032">
        <v>0</v>
      </c>
      <c r="J358" s="1032">
        <v>0</v>
      </c>
      <c r="K358" s="1032">
        <v>0</v>
      </c>
      <c r="L358" s="1032">
        <v>0</v>
      </c>
      <c r="M358" s="1032">
        <v>0</v>
      </c>
      <c r="N358" s="1032">
        <v>0</v>
      </c>
      <c r="O358" s="1032">
        <v>0</v>
      </c>
      <c r="P358" s="1032">
        <v>0</v>
      </c>
      <c r="Q358" s="1032">
        <v>0</v>
      </c>
      <c r="R358" s="1032">
        <v>0</v>
      </c>
      <c r="S358" s="1032">
        <v>0</v>
      </c>
      <c r="T358" s="1056">
        <v>0</v>
      </c>
      <c r="U358" s="1056">
        <v>0</v>
      </c>
      <c r="V358" s="1056">
        <v>0</v>
      </c>
      <c r="W358" s="1056">
        <v>0</v>
      </c>
      <c r="X358" s="1056">
        <v>0</v>
      </c>
      <c r="Y358" s="1056">
        <v>0</v>
      </c>
      <c r="Z358" s="1056">
        <v>0</v>
      </c>
      <c r="AA358" s="1056">
        <v>0</v>
      </c>
      <c r="AB358" s="1056">
        <v>0</v>
      </c>
      <c r="AC358" s="1056">
        <v>0</v>
      </c>
      <c r="AD358" s="1056">
        <v>0</v>
      </c>
      <c r="AE358" s="1056">
        <v>0</v>
      </c>
      <c r="AF358" s="1056">
        <v>0</v>
      </c>
      <c r="AG358" s="1056">
        <v>0</v>
      </c>
      <c r="AH358" s="1056">
        <v>0</v>
      </c>
      <c r="AI358" s="1056">
        <v>0</v>
      </c>
      <c r="AJ358" s="1056">
        <v>0</v>
      </c>
      <c r="AK358" s="1056">
        <v>0</v>
      </c>
      <c r="AL358" s="1056">
        <v>0</v>
      </c>
      <c r="AM358" s="1056">
        <v>0</v>
      </c>
      <c r="AN358" s="1056">
        <v>0</v>
      </c>
      <c r="AO358" s="1056">
        <v>0</v>
      </c>
      <c r="AP358" s="1056">
        <v>0</v>
      </c>
      <c r="AQ358" s="1056">
        <v>0</v>
      </c>
      <c r="AR358" s="1056">
        <v>0</v>
      </c>
      <c r="AS358" s="1056">
        <v>0</v>
      </c>
      <c r="AT358" s="1056">
        <v>0</v>
      </c>
      <c r="AU358" s="1056">
        <v>0</v>
      </c>
      <c r="AV358" s="1056">
        <v>0</v>
      </c>
      <c r="AW358" s="1056">
        <v>0</v>
      </c>
      <c r="AX358" s="1056">
        <v>0</v>
      </c>
      <c r="AY358" s="1056">
        <v>0</v>
      </c>
      <c r="AZ358" s="1056">
        <v>0</v>
      </c>
      <c r="BA358" s="1056">
        <v>0</v>
      </c>
      <c r="BB358" s="1056">
        <v>0</v>
      </c>
      <c r="BC358" s="1056">
        <v>0</v>
      </c>
      <c r="BD358" s="1056">
        <v>0</v>
      </c>
      <c r="BE358" s="1056">
        <v>0</v>
      </c>
      <c r="BF358" s="1056">
        <v>0</v>
      </c>
      <c r="BG358" s="1056">
        <v>0</v>
      </c>
      <c r="BH358" s="1056">
        <v>0</v>
      </c>
      <c r="BI358" s="1056">
        <v>0</v>
      </c>
      <c r="BJ358" s="1056">
        <v>0</v>
      </c>
      <c r="BK358" s="1056">
        <v>0</v>
      </c>
      <c r="BL358" s="1056">
        <v>0</v>
      </c>
      <c r="BM358" s="1056">
        <v>0</v>
      </c>
      <c r="BN358" s="1056">
        <v>0</v>
      </c>
      <c r="BO358" s="1056">
        <v>0</v>
      </c>
      <c r="BP358" s="1056">
        <v>0</v>
      </c>
      <c r="BQ358" s="1056">
        <v>0</v>
      </c>
      <c r="BR358" s="1056">
        <v>0</v>
      </c>
      <c r="BS358" s="1056">
        <v>0</v>
      </c>
      <c r="BT358" s="1056">
        <v>0</v>
      </c>
      <c r="BU358" s="123"/>
      <c r="BV358" s="123"/>
      <c r="BW358" s="123"/>
      <c r="BX358" s="123"/>
      <c r="BY358" s="1032">
        <v>0</v>
      </c>
      <c r="BZ358" s="1069">
        <v>0</v>
      </c>
      <c r="CA358" s="1237">
        <v>0</v>
      </c>
      <c r="CB358" s="1473">
        <v>0</v>
      </c>
      <c r="CC358" s="1051">
        <v>0</v>
      </c>
    </row>
    <row r="359" spans="1:81" ht="15" customHeight="1">
      <c r="A359" s="16"/>
      <c r="C359" s="1363"/>
      <c r="D359" s="1363" t="s">
        <v>506</v>
      </c>
      <c r="E359" s="1363" t="s">
        <v>502</v>
      </c>
      <c r="F359" s="189"/>
      <c r="G359" s="1032">
        <v>0</v>
      </c>
      <c r="H359" s="1032">
        <v>0</v>
      </c>
      <c r="I359" s="1032">
        <v>0</v>
      </c>
      <c r="J359" s="1032">
        <v>0</v>
      </c>
      <c r="K359" s="1032">
        <v>0</v>
      </c>
      <c r="L359" s="1032">
        <v>0</v>
      </c>
      <c r="M359" s="1032">
        <v>0</v>
      </c>
      <c r="N359" s="1032">
        <v>0</v>
      </c>
      <c r="O359" s="1032">
        <v>0</v>
      </c>
      <c r="P359" s="1032">
        <v>0</v>
      </c>
      <c r="Q359" s="1032">
        <v>0</v>
      </c>
      <c r="R359" s="1032">
        <v>0</v>
      </c>
      <c r="S359" s="1032">
        <v>0</v>
      </c>
      <c r="T359" s="1056">
        <v>0</v>
      </c>
      <c r="U359" s="1056">
        <v>0</v>
      </c>
      <c r="V359" s="1056">
        <v>0</v>
      </c>
      <c r="W359" s="1056">
        <v>0</v>
      </c>
      <c r="X359" s="1056">
        <v>0</v>
      </c>
      <c r="Y359" s="1056">
        <v>0</v>
      </c>
      <c r="Z359" s="1056">
        <v>0</v>
      </c>
      <c r="AA359" s="1056">
        <v>0</v>
      </c>
      <c r="AB359" s="1056">
        <v>0</v>
      </c>
      <c r="AC359" s="1056">
        <v>0</v>
      </c>
      <c r="AD359" s="1056">
        <v>0</v>
      </c>
      <c r="AE359" s="1056">
        <v>0</v>
      </c>
      <c r="AF359" s="1056">
        <v>0</v>
      </c>
      <c r="AG359" s="1056">
        <v>0</v>
      </c>
      <c r="AH359" s="1056">
        <v>0</v>
      </c>
      <c r="AI359" s="1056">
        <v>0</v>
      </c>
      <c r="AJ359" s="1056">
        <v>0</v>
      </c>
      <c r="AK359" s="1056">
        <v>0</v>
      </c>
      <c r="AL359" s="1056">
        <v>0</v>
      </c>
      <c r="AM359" s="1056">
        <v>0</v>
      </c>
      <c r="AN359" s="1056">
        <v>0</v>
      </c>
      <c r="AO359" s="1056">
        <v>0</v>
      </c>
      <c r="AP359" s="1056">
        <v>0</v>
      </c>
      <c r="AQ359" s="1056">
        <v>0</v>
      </c>
      <c r="AR359" s="1056">
        <v>0</v>
      </c>
      <c r="AS359" s="1056">
        <v>0</v>
      </c>
      <c r="AT359" s="1056">
        <v>0</v>
      </c>
      <c r="AU359" s="1056">
        <v>0</v>
      </c>
      <c r="AV359" s="1056">
        <v>0</v>
      </c>
      <c r="AW359" s="1056">
        <v>0</v>
      </c>
      <c r="AX359" s="1056">
        <v>0</v>
      </c>
      <c r="AY359" s="1056">
        <v>0</v>
      </c>
      <c r="AZ359" s="1056">
        <v>0</v>
      </c>
      <c r="BA359" s="1056">
        <v>0</v>
      </c>
      <c r="BB359" s="1056">
        <v>0</v>
      </c>
      <c r="BC359" s="1056">
        <v>0</v>
      </c>
      <c r="BD359" s="1056">
        <v>0</v>
      </c>
      <c r="BE359" s="1056">
        <v>0</v>
      </c>
      <c r="BF359" s="1056">
        <v>0</v>
      </c>
      <c r="BG359" s="1056">
        <v>0</v>
      </c>
      <c r="BH359" s="1056">
        <v>0</v>
      </c>
      <c r="BI359" s="1056">
        <v>0</v>
      </c>
      <c r="BJ359" s="1056">
        <v>0</v>
      </c>
      <c r="BK359" s="1056">
        <v>0</v>
      </c>
      <c r="BL359" s="1056">
        <v>0</v>
      </c>
      <c r="BM359" s="1056">
        <v>0</v>
      </c>
      <c r="BN359" s="1056">
        <v>0</v>
      </c>
      <c r="BO359" s="1056">
        <v>0</v>
      </c>
      <c r="BP359" s="1056">
        <v>0</v>
      </c>
      <c r="BQ359" s="1056">
        <v>0</v>
      </c>
      <c r="BR359" s="1056">
        <v>0</v>
      </c>
      <c r="BS359" s="1056">
        <v>0</v>
      </c>
      <c r="BT359" s="1056">
        <v>0</v>
      </c>
      <c r="BU359" s="123"/>
      <c r="BV359" s="123"/>
      <c r="BW359" s="123"/>
      <c r="BX359" s="123"/>
      <c r="BY359" s="1032">
        <v>0</v>
      </c>
      <c r="BZ359" s="1069">
        <v>0</v>
      </c>
      <c r="CA359" s="1237">
        <v>0</v>
      </c>
      <c r="CB359" s="1473">
        <v>0</v>
      </c>
      <c r="CC359" s="1051">
        <v>0</v>
      </c>
    </row>
    <row r="360" spans="1:81" ht="15" customHeight="1">
      <c r="A360" s="16"/>
      <c r="B360" s="190"/>
      <c r="C360" s="1363"/>
      <c r="D360" s="1363"/>
      <c r="E360" s="1363"/>
      <c r="F360" s="189"/>
      <c r="G360" s="701"/>
      <c r="H360" s="701"/>
      <c r="I360" s="701"/>
      <c r="J360" s="701"/>
      <c r="K360" s="701"/>
      <c r="L360" s="701"/>
      <c r="M360" s="701"/>
      <c r="N360" s="701"/>
      <c r="O360" s="701"/>
      <c r="P360" s="701"/>
      <c r="Q360" s="701"/>
      <c r="R360" s="701"/>
      <c r="S360" s="701"/>
      <c r="T360" s="701"/>
      <c r="U360" s="701"/>
      <c r="V360" s="701"/>
      <c r="W360" s="701"/>
      <c r="X360" s="701"/>
      <c r="Y360" s="701"/>
      <c r="Z360" s="701"/>
      <c r="AA360" s="701"/>
      <c r="AB360" s="701"/>
      <c r="AC360" s="701"/>
      <c r="AD360" s="701"/>
      <c r="AE360" s="701"/>
      <c r="AF360" s="701"/>
      <c r="AG360" s="701"/>
      <c r="AH360" s="701"/>
      <c r="AI360" s="701"/>
      <c r="AJ360" s="701"/>
      <c r="AK360" s="701"/>
      <c r="AL360" s="701"/>
      <c r="AM360" s="701"/>
      <c r="AN360" s="701"/>
      <c r="AO360" s="701"/>
      <c r="AP360" s="701"/>
      <c r="AQ360" s="701"/>
      <c r="AR360" s="701"/>
      <c r="AS360" s="701"/>
      <c r="AT360" s="701"/>
      <c r="AU360" s="701"/>
      <c r="AV360" s="701"/>
      <c r="AW360" s="701"/>
      <c r="AX360" s="701"/>
      <c r="AY360" s="701"/>
      <c r="AZ360" s="701"/>
      <c r="BA360" s="701"/>
      <c r="BB360" s="701"/>
      <c r="BC360" s="701"/>
      <c r="BD360" s="701"/>
      <c r="BE360" s="701"/>
      <c r="BF360" s="701"/>
      <c r="BG360" s="701"/>
      <c r="BH360" s="701"/>
      <c r="BI360" s="701"/>
      <c r="BJ360" s="701"/>
      <c r="BK360" s="701"/>
      <c r="BL360" s="701"/>
      <c r="BM360" s="701"/>
      <c r="BN360" s="701"/>
      <c r="BO360" s="701"/>
      <c r="BP360" s="701"/>
      <c r="BQ360" s="701"/>
      <c r="BR360" s="701"/>
      <c r="BS360" s="1057"/>
      <c r="BT360" s="701"/>
      <c r="BU360" s="123"/>
      <c r="BV360" s="123"/>
      <c r="BW360" s="123"/>
      <c r="BX360" s="123"/>
      <c r="BY360" s="701"/>
      <c r="BZ360" s="1166"/>
      <c r="CA360" s="1166"/>
      <c r="CB360" s="733"/>
      <c r="CC360" s="733"/>
    </row>
    <row r="361" spans="1:81" ht="15" customHeight="1">
      <c r="A361" s="16"/>
      <c r="B361" s="190"/>
      <c r="C361" s="1363" t="s">
        <v>84</v>
      </c>
      <c r="D361" s="1363"/>
      <c r="E361" s="1363"/>
      <c r="F361" s="189"/>
      <c r="G361" s="701"/>
      <c r="H361" s="701"/>
      <c r="I361" s="701"/>
      <c r="J361" s="701"/>
      <c r="K361" s="701"/>
      <c r="L361" s="701"/>
      <c r="M361" s="701"/>
      <c r="N361" s="701"/>
      <c r="O361" s="701"/>
      <c r="P361" s="701"/>
      <c r="Q361" s="701"/>
      <c r="R361" s="701"/>
      <c r="S361" s="701"/>
      <c r="T361" s="701"/>
      <c r="U361" s="701"/>
      <c r="V361" s="701"/>
      <c r="W361" s="701"/>
      <c r="X361" s="701"/>
      <c r="Y361" s="701"/>
      <c r="Z361" s="701"/>
      <c r="AA361" s="701"/>
      <c r="AB361" s="701"/>
      <c r="AC361" s="701"/>
      <c r="AD361" s="701"/>
      <c r="AE361" s="701"/>
      <c r="AF361" s="701"/>
      <c r="AG361" s="701"/>
      <c r="AH361" s="701"/>
      <c r="AI361" s="701"/>
      <c r="AJ361" s="701"/>
      <c r="AK361" s="701"/>
      <c r="AL361" s="701"/>
      <c r="AM361" s="701"/>
      <c r="AN361" s="701"/>
      <c r="AO361" s="701"/>
      <c r="AP361" s="701"/>
      <c r="AQ361" s="701"/>
      <c r="AR361" s="701"/>
      <c r="AS361" s="701"/>
      <c r="AT361" s="701"/>
      <c r="AU361" s="701"/>
      <c r="AV361" s="701"/>
      <c r="AW361" s="701"/>
      <c r="AX361" s="701"/>
      <c r="AY361" s="701"/>
      <c r="AZ361" s="701"/>
      <c r="BA361" s="701"/>
      <c r="BB361" s="701"/>
      <c r="BC361" s="701"/>
      <c r="BD361" s="701"/>
      <c r="BE361" s="701"/>
      <c r="BF361" s="701"/>
      <c r="BG361" s="701"/>
      <c r="BH361" s="701"/>
      <c r="BI361" s="701"/>
      <c r="BJ361" s="701"/>
      <c r="BK361" s="701"/>
      <c r="BL361" s="701"/>
      <c r="BM361" s="701"/>
      <c r="BN361" s="701"/>
      <c r="BO361" s="701"/>
      <c r="BP361" s="701"/>
      <c r="BQ361" s="701"/>
      <c r="BR361" s="701"/>
      <c r="BS361" s="1057"/>
      <c r="BT361" s="701"/>
      <c r="BU361" s="123"/>
      <c r="BV361" s="123"/>
      <c r="BW361" s="123"/>
      <c r="BX361" s="123"/>
      <c r="BY361" s="701"/>
      <c r="BZ361" s="1166"/>
      <c r="CA361" s="1166"/>
      <c r="CB361" s="733"/>
      <c r="CC361" s="733"/>
    </row>
    <row r="362" spans="1:81" ht="15" customHeight="1">
      <c r="A362" s="16"/>
      <c r="C362" s="1363"/>
      <c r="D362" s="1363" t="s">
        <v>507</v>
      </c>
      <c r="E362" s="1363" t="s">
        <v>83</v>
      </c>
      <c r="F362" s="189"/>
      <c r="G362" s="1031">
        <v>-1.9266846988696981E-4</v>
      </c>
      <c r="H362" s="1031">
        <v>2.4383697311347821E-4</v>
      </c>
      <c r="I362" s="1031">
        <v>9.7699387769926245E-4</v>
      </c>
      <c r="J362" s="1031">
        <v>7.2814503638236067E-6</v>
      </c>
      <c r="K362" s="1031">
        <v>8.8335176013327088E-4</v>
      </c>
      <c r="L362" s="1031">
        <v>1.1737819092573346E-3</v>
      </c>
      <c r="M362" s="1031">
        <v>8.0507841046913837E-4</v>
      </c>
      <c r="N362" s="1031">
        <v>1.5757898518843374E-2</v>
      </c>
      <c r="O362" s="1031">
        <v>2.4807839762136432E-3</v>
      </c>
      <c r="P362" s="1031">
        <v>6.1563467275660725E-4</v>
      </c>
      <c r="Q362" s="1031">
        <v>1.1006705893085167E-3</v>
      </c>
      <c r="R362" s="1031">
        <v>3.7546052031254684E-6</v>
      </c>
      <c r="S362" s="1031">
        <v>1.3656564966996691E-3</v>
      </c>
      <c r="T362" s="1056">
        <v>5.0823224657362701E-3</v>
      </c>
      <c r="U362" s="1056">
        <v>1.4292679724853142E-3</v>
      </c>
      <c r="V362" s="1056">
        <v>4.5033803394394769E-4</v>
      </c>
      <c r="W362" s="1056">
        <v>1.2182107535255512E-5</v>
      </c>
      <c r="X362" s="1056">
        <v>1.1207623817209041E-4</v>
      </c>
      <c r="Y362" s="1056">
        <v>1.2398667468997764E-4</v>
      </c>
      <c r="Z362" s="1056">
        <v>1.7603302872336469E-3</v>
      </c>
      <c r="AA362" s="1056">
        <v>1.1953031454895388E-4</v>
      </c>
      <c r="AB362" s="1056">
        <v>1.6512061747955169E-3</v>
      </c>
      <c r="AC362" s="1056">
        <v>7.2066999120978727E-4</v>
      </c>
      <c r="AD362" s="1056">
        <v>3.1112067226880141E-3</v>
      </c>
      <c r="AE362" s="1056">
        <v>3.1202290960182259E-3</v>
      </c>
      <c r="AF362" s="1056">
        <v>8.8292459404194144E-5</v>
      </c>
      <c r="AG362" s="1056">
        <v>6.6700491900470254E-4</v>
      </c>
      <c r="AH362" s="1056">
        <v>3.9800262463132963E-4</v>
      </c>
      <c r="AI362" s="1056">
        <v>3.6462334606441795E-3</v>
      </c>
      <c r="AJ362" s="1056">
        <v>4.8426116933719702E-3</v>
      </c>
      <c r="AK362" s="1056">
        <v>6.9290362163639495E-4</v>
      </c>
      <c r="AL362" s="1056">
        <v>-5.7858648730860728E-4</v>
      </c>
      <c r="AM362" s="1056">
        <v>1.5387203159983975E-3</v>
      </c>
      <c r="AN362" s="1056">
        <v>-9.7032888566599354E-6</v>
      </c>
      <c r="AO362" s="1056">
        <v>2.5460839401834651E-3</v>
      </c>
      <c r="AP362" s="1056">
        <v>9.739964245798412E-4</v>
      </c>
      <c r="AQ362" s="1056">
        <v>1.4652297342009617E-3</v>
      </c>
      <c r="AR362" s="1056">
        <v>-9.5150667793235118E-7</v>
      </c>
      <c r="AS362" s="1056">
        <v>9.5956568176056012E-4</v>
      </c>
      <c r="AT362" s="1056">
        <v>2.1819877647009272E-4</v>
      </c>
      <c r="AU362" s="1056">
        <v>6.8146555331419375E-4</v>
      </c>
      <c r="AV362" s="1056">
        <v>8.3619507246862916E-4</v>
      </c>
      <c r="AW362" s="1056">
        <v>6.8149578058924608E-4</v>
      </c>
      <c r="AX362" s="1056">
        <v>9.5913647164062331E-5</v>
      </c>
      <c r="AY362" s="1056">
        <v>4.299684368006051E-4</v>
      </c>
      <c r="AZ362" s="1056">
        <v>1.3207882649577077E-3</v>
      </c>
      <c r="BA362" s="1056">
        <v>5.0447088257888283E-4</v>
      </c>
      <c r="BB362" s="1056">
        <v>1.0117715461383213E-3</v>
      </c>
      <c r="BC362" s="1056">
        <v>4.2013475632781978E-4</v>
      </c>
      <c r="BD362" s="1056">
        <v>-6.9535546245245311E-4</v>
      </c>
      <c r="BE362" s="1056">
        <v>1.0513823897853112E-3</v>
      </c>
      <c r="BF362" s="1056">
        <v>-6.632288787597623E-4</v>
      </c>
      <c r="BG362" s="1056">
        <v>-2.6452810826821499E-3</v>
      </c>
      <c r="BH362" s="1056">
        <v>3.3979744849013194E-4</v>
      </c>
      <c r="BI362" s="1056">
        <v>2.928365613250087E-3</v>
      </c>
      <c r="BJ362" s="1056">
        <v>5.7336676513868685E-3</v>
      </c>
      <c r="BK362" s="1056">
        <v>1.5944421943034975E-4</v>
      </c>
      <c r="BL362" s="1056">
        <v>2.6116954513720107E-4</v>
      </c>
      <c r="BM362" s="1056">
        <v>3.8583840663447762E-5</v>
      </c>
      <c r="BN362" s="1056">
        <v>5.7296814790364493E-4</v>
      </c>
      <c r="BO362" s="1056">
        <v>7.3475989353914426E-3</v>
      </c>
      <c r="BP362" s="1056">
        <v>-5.3215517982323386E-4</v>
      </c>
      <c r="BQ362" s="1056">
        <v>2.3034691806736216E-4</v>
      </c>
      <c r="BR362" s="1056">
        <v>6.4404867354827242E-4</v>
      </c>
      <c r="BS362" s="1056">
        <v>1.2769997571413576E-4</v>
      </c>
      <c r="BT362" s="1056">
        <v>1.6525535590869721E-4</v>
      </c>
      <c r="BU362" s="123"/>
      <c r="BV362" s="123"/>
      <c r="BW362" s="123"/>
      <c r="BX362" s="123"/>
      <c r="BY362" s="1031">
        <v>3.4599354151343496E-4</v>
      </c>
      <c r="BZ362" s="1068">
        <v>1.6642574448508551E-3</v>
      </c>
      <c r="CA362" s="1236">
        <v>5.4023880230467652E-3</v>
      </c>
      <c r="CB362" s="1473">
        <v>1.2196928521683837E-3</v>
      </c>
      <c r="CC362" s="1051">
        <v>-1.4803452939556451E-4</v>
      </c>
    </row>
    <row r="363" spans="1:81" ht="15" customHeight="1">
      <c r="A363" s="16"/>
      <c r="C363" s="1363"/>
      <c r="D363" s="1363" t="s">
        <v>508</v>
      </c>
      <c r="E363" s="1363" t="s">
        <v>502</v>
      </c>
      <c r="F363" s="189"/>
      <c r="G363" s="1032">
        <v>0.43539608804309826</v>
      </c>
      <c r="H363" s="1032">
        <v>5.6762189053436274E-2</v>
      </c>
      <c r="I363" s="1032">
        <v>0.10496294730316404</v>
      </c>
      <c r="J363" s="1032">
        <v>0.1307481891242897</v>
      </c>
      <c r="K363" s="1032">
        <v>0.19020024425332704</v>
      </c>
      <c r="L363" s="1032">
        <v>0.16025538164402453</v>
      </c>
      <c r="M363" s="1032">
        <v>9.4187861434605946E-2</v>
      </c>
      <c r="N363" s="1032">
        <v>1.2871178192529216</v>
      </c>
      <c r="O363" s="1032">
        <v>0.1956411007282472</v>
      </c>
      <c r="P363" s="1032">
        <v>0.19999180968114466</v>
      </c>
      <c r="Q363" s="1032">
        <v>0.21295487484057704</v>
      </c>
      <c r="R363" s="1032">
        <v>0.1302359710593087</v>
      </c>
      <c r="S363" s="1032">
        <v>1.3409946022892312</v>
      </c>
      <c r="T363" s="1056">
        <v>1.7780699675702865</v>
      </c>
      <c r="U363" s="1056">
        <v>2.5246821662126835</v>
      </c>
      <c r="V363" s="1056">
        <v>1.2908114864293396</v>
      </c>
      <c r="W363" s="1056">
        <v>6.472384642817735</v>
      </c>
      <c r="X363" s="1056">
        <v>4.0404355592340992E-2</v>
      </c>
      <c r="Y363" s="1056">
        <v>0.14574049659863333</v>
      </c>
      <c r="Z363" s="1056">
        <v>3.5542599962517181</v>
      </c>
      <c r="AA363" s="1056">
        <v>1.2698950527503023</v>
      </c>
      <c r="AB363" s="1056">
        <v>1.3806307919001064</v>
      </c>
      <c r="AC363" s="1056">
        <v>3.4846215448203721</v>
      </c>
      <c r="AD363" s="1056">
        <v>0.33316836433177865</v>
      </c>
      <c r="AE363" s="1056">
        <v>0.29437961410523611</v>
      </c>
      <c r="AF363" s="1056">
        <v>0.1665761233982416</v>
      </c>
      <c r="AG363" s="1056">
        <v>0.19139053503859529</v>
      </c>
      <c r="AH363" s="1056">
        <v>1.310857128384934</v>
      </c>
      <c r="AI363" s="1056">
        <v>0.461028422547959</v>
      </c>
      <c r="AJ363" s="1056">
        <v>0.37234465208412698</v>
      </c>
      <c r="AK363" s="1056">
        <v>0.13153807971325235</v>
      </c>
      <c r="AL363" s="1056">
        <v>2.6133666105390914</v>
      </c>
      <c r="AM363" s="1056">
        <v>0.23318611859034519</v>
      </c>
      <c r="AN363" s="1056">
        <v>2.3907902549848874</v>
      </c>
      <c r="AO363" s="1056">
        <v>0.33594461697492883</v>
      </c>
      <c r="AP363" s="1056">
        <v>0.19610400078610082</v>
      </c>
      <c r="AQ363" s="1056">
        <v>1.3565380797132522</v>
      </c>
      <c r="AR363" s="1056">
        <v>0.26664853016269541</v>
      </c>
      <c r="AS363" s="1056">
        <v>0.21958512273332567</v>
      </c>
      <c r="AT363" s="1056">
        <v>1.2735117919774728</v>
      </c>
      <c r="AU363" s="1056">
        <v>1.2984843324545514</v>
      </c>
      <c r="AV363" s="1056">
        <v>1.3207669510052353</v>
      </c>
      <c r="AW363" s="1056">
        <v>0.20268020866237726</v>
      </c>
      <c r="AX363" s="1056">
        <v>0.3899935646318442</v>
      </c>
      <c r="AY363" s="1056">
        <v>0.18144253403634147</v>
      </c>
      <c r="AZ363" s="1056">
        <v>0.234725109324847</v>
      </c>
      <c r="BA363" s="1056">
        <v>0.23080996261583867</v>
      </c>
      <c r="BB363" s="1056">
        <v>0.21791923568852617</v>
      </c>
      <c r="BC363" s="1056">
        <v>0.75147124767706386</v>
      </c>
      <c r="BD363" s="1056">
        <v>0.75147124767706397</v>
      </c>
      <c r="BE363" s="1056">
        <v>1.4256662160827975</v>
      </c>
      <c r="BF363" s="1056">
        <v>1.4256662160827978</v>
      </c>
      <c r="BG363" s="1056">
        <v>1.4256662160827975</v>
      </c>
      <c r="BH363" s="1056">
        <v>1.2779792578963445</v>
      </c>
      <c r="BI363" s="1056">
        <v>0.33783799171610857</v>
      </c>
      <c r="BJ363" s="1056">
        <v>0.62766297622988032</v>
      </c>
      <c r="BK363" s="1056">
        <v>0.3646767564537774</v>
      </c>
      <c r="BL363" s="1056">
        <v>3.4271974566081296</v>
      </c>
      <c r="BM363" s="1056">
        <v>0.35311845044005463</v>
      </c>
      <c r="BN363" s="1056">
        <v>1.3655126611080368</v>
      </c>
      <c r="BO363" s="1056">
        <v>0.64453511236666317</v>
      </c>
      <c r="BP363" s="1056">
        <v>3.4749904190311374</v>
      </c>
      <c r="BQ363" s="1056">
        <v>0.14541924638798176</v>
      </c>
      <c r="BR363" s="1056">
        <v>1.333165857694411</v>
      </c>
      <c r="BS363" s="1056">
        <v>6.480453288782603</v>
      </c>
      <c r="BT363" s="1056">
        <v>3.4209590990221783</v>
      </c>
      <c r="BU363" s="123"/>
      <c r="BV363" s="123"/>
      <c r="BW363" s="123"/>
      <c r="BX363" s="123"/>
      <c r="BY363" s="1032">
        <v>9.5032646163108109E-2</v>
      </c>
      <c r="BZ363" s="1069">
        <v>0.12529944173336144</v>
      </c>
      <c r="CA363" s="1237">
        <v>0.62333349142512096</v>
      </c>
      <c r="CB363" s="1473">
        <v>0.11156942358209353</v>
      </c>
      <c r="CC363" s="1051">
        <v>2.6115659538320495</v>
      </c>
    </row>
    <row r="364" spans="1:81" ht="15" customHeight="1">
      <c r="A364" s="16"/>
      <c r="C364" s="1363"/>
      <c r="D364" s="1363" t="s">
        <v>509</v>
      </c>
      <c r="E364" s="1363" t="s">
        <v>502</v>
      </c>
      <c r="F364" s="189"/>
      <c r="G364" s="1032">
        <v>0.43539608804309826</v>
      </c>
      <c r="H364" s="1032">
        <v>5.6762189053436274E-2</v>
      </c>
      <c r="I364" s="1032">
        <v>0.10496294730316404</v>
      </c>
      <c r="J364" s="1032">
        <v>0.1307481891242897</v>
      </c>
      <c r="K364" s="1032">
        <v>0.19020024425332704</v>
      </c>
      <c r="L364" s="1032">
        <v>0.16025538164402453</v>
      </c>
      <c r="M364" s="1032">
        <v>9.4187861434605946E-2</v>
      </c>
      <c r="N364" s="1032">
        <v>1.2871178192529216</v>
      </c>
      <c r="O364" s="1032">
        <v>0.1956411007282472</v>
      </c>
      <c r="P364" s="1032">
        <v>0.19999180968114466</v>
      </c>
      <c r="Q364" s="1032">
        <v>0.21295487484057704</v>
      </c>
      <c r="R364" s="1032">
        <v>0.1302359710593087</v>
      </c>
      <c r="S364" s="1032">
        <v>1.3409946022892312</v>
      </c>
      <c r="T364" s="1056">
        <v>1.7780699675702865</v>
      </c>
      <c r="U364" s="1056">
        <v>2.5246821662126835</v>
      </c>
      <c r="V364" s="1056">
        <v>1.2908114864293396</v>
      </c>
      <c r="W364" s="1056">
        <v>6.472384642817735</v>
      </c>
      <c r="X364" s="1056">
        <v>4.0404355592340992E-2</v>
      </c>
      <c r="Y364" s="1056">
        <v>0.14574049659863333</v>
      </c>
      <c r="Z364" s="1056">
        <v>3.5542599962517181</v>
      </c>
      <c r="AA364" s="1056">
        <v>1.2698950527503023</v>
      </c>
      <c r="AB364" s="1056">
        <v>1.3806307919001064</v>
      </c>
      <c r="AC364" s="1056">
        <v>3.4846215448203721</v>
      </c>
      <c r="AD364" s="1056">
        <v>0.33316836433177865</v>
      </c>
      <c r="AE364" s="1056">
        <v>0.29437961410523611</v>
      </c>
      <c r="AF364" s="1056">
        <v>0.1665761233982416</v>
      </c>
      <c r="AG364" s="1056">
        <v>0.19139053503859529</v>
      </c>
      <c r="AH364" s="1056">
        <v>1.310857128384934</v>
      </c>
      <c r="AI364" s="1056">
        <v>0.461028422547959</v>
      </c>
      <c r="AJ364" s="1056">
        <v>0.37234465208412698</v>
      </c>
      <c r="AK364" s="1056">
        <v>0.13153807971325235</v>
      </c>
      <c r="AL364" s="1056">
        <v>2.6133666105390914</v>
      </c>
      <c r="AM364" s="1056">
        <v>0.23318611859034519</v>
      </c>
      <c r="AN364" s="1056">
        <v>2.3907902549848874</v>
      </c>
      <c r="AO364" s="1056">
        <v>0.33594461697492883</v>
      </c>
      <c r="AP364" s="1056">
        <v>0.19610400078610082</v>
      </c>
      <c r="AQ364" s="1056">
        <v>1.3565380797132522</v>
      </c>
      <c r="AR364" s="1056">
        <v>0.26664853016269541</v>
      </c>
      <c r="AS364" s="1056">
        <v>0.21958512273332567</v>
      </c>
      <c r="AT364" s="1056">
        <v>1.2735117919774728</v>
      </c>
      <c r="AU364" s="1056">
        <v>1.2984843324545514</v>
      </c>
      <c r="AV364" s="1056">
        <v>1.3207669510052353</v>
      </c>
      <c r="AW364" s="1056">
        <v>0.20268020866237726</v>
      </c>
      <c r="AX364" s="1056">
        <v>0.3899935646318442</v>
      </c>
      <c r="AY364" s="1056">
        <v>0.18144253403634147</v>
      </c>
      <c r="AZ364" s="1056">
        <v>0.234725109324847</v>
      </c>
      <c r="BA364" s="1056">
        <v>0.23080996261583867</v>
      </c>
      <c r="BB364" s="1056">
        <v>0.21791923568852617</v>
      </c>
      <c r="BC364" s="1056">
        <v>0.75147124767706386</v>
      </c>
      <c r="BD364" s="1056">
        <v>0.75147124767706397</v>
      </c>
      <c r="BE364" s="1056">
        <v>1.4256662160827975</v>
      </c>
      <c r="BF364" s="1056">
        <v>1.4256662160827978</v>
      </c>
      <c r="BG364" s="1056">
        <v>1.4256662160827975</v>
      </c>
      <c r="BH364" s="1056">
        <v>1.2779792578963445</v>
      </c>
      <c r="BI364" s="1056">
        <v>0.33783799171610857</v>
      </c>
      <c r="BJ364" s="1056">
        <v>0.62766297622988032</v>
      </c>
      <c r="BK364" s="1056">
        <v>0.3646767564537774</v>
      </c>
      <c r="BL364" s="1056">
        <v>3.4271974566081296</v>
      </c>
      <c r="BM364" s="1056">
        <v>0.35311845044005463</v>
      </c>
      <c r="BN364" s="1056">
        <v>1.3655126611080368</v>
      </c>
      <c r="BO364" s="1056">
        <v>0.64453511236666317</v>
      </c>
      <c r="BP364" s="1056">
        <v>3.4749904190311374</v>
      </c>
      <c r="BQ364" s="1056">
        <v>0.14541924638798176</v>
      </c>
      <c r="BR364" s="1056">
        <v>1.333165857694411</v>
      </c>
      <c r="BS364" s="1056">
        <v>6.480453288782603</v>
      </c>
      <c r="BT364" s="1056">
        <v>3.4209590990221783</v>
      </c>
      <c r="BU364" s="123"/>
      <c r="BV364" s="123"/>
      <c r="BW364" s="123"/>
      <c r="BX364" s="123"/>
      <c r="BY364" s="1032">
        <v>9.5032646163108109E-2</v>
      </c>
      <c r="BZ364" s="1069">
        <v>0.12529944173336144</v>
      </c>
      <c r="CA364" s="1237">
        <v>0.62333349142512096</v>
      </c>
      <c r="CB364" s="1473">
        <v>0.11156942358209353</v>
      </c>
      <c r="CC364" s="1051">
        <v>2.6115659538320495</v>
      </c>
    </row>
    <row r="365" spans="1:81" ht="15" customHeight="1">
      <c r="A365" s="16"/>
      <c r="C365" s="1363"/>
      <c r="D365" s="1363" t="s">
        <v>510</v>
      </c>
      <c r="E365" s="1363" t="s">
        <v>502</v>
      </c>
      <c r="F365" s="189"/>
      <c r="G365" s="1032">
        <v>0</v>
      </c>
      <c r="H365" s="1032">
        <v>0</v>
      </c>
      <c r="I365" s="1032">
        <v>0</v>
      </c>
      <c r="J365" s="1032">
        <v>0</v>
      </c>
      <c r="K365" s="1032">
        <v>0</v>
      </c>
      <c r="L365" s="1032">
        <v>0</v>
      </c>
      <c r="M365" s="1032">
        <v>0</v>
      </c>
      <c r="N365" s="1032">
        <v>0</v>
      </c>
      <c r="O365" s="1032">
        <v>0</v>
      </c>
      <c r="P365" s="1032">
        <v>0</v>
      </c>
      <c r="Q365" s="1032">
        <v>0</v>
      </c>
      <c r="R365" s="1032">
        <v>0</v>
      </c>
      <c r="S365" s="1032">
        <v>0</v>
      </c>
      <c r="T365" s="1056">
        <v>0</v>
      </c>
      <c r="U365" s="1056">
        <v>0</v>
      </c>
      <c r="V365" s="1056">
        <v>0</v>
      </c>
      <c r="W365" s="1056">
        <v>0</v>
      </c>
      <c r="X365" s="1056">
        <v>0</v>
      </c>
      <c r="Y365" s="1056">
        <v>0</v>
      </c>
      <c r="Z365" s="1056">
        <v>0</v>
      </c>
      <c r="AA365" s="1056">
        <v>0</v>
      </c>
      <c r="AB365" s="1056">
        <v>0</v>
      </c>
      <c r="AC365" s="1056">
        <v>0</v>
      </c>
      <c r="AD365" s="1056">
        <v>0</v>
      </c>
      <c r="AE365" s="1056">
        <v>0</v>
      </c>
      <c r="AF365" s="1056">
        <v>0</v>
      </c>
      <c r="AG365" s="1056">
        <v>0</v>
      </c>
      <c r="AH365" s="1056">
        <v>0</v>
      </c>
      <c r="AI365" s="1056">
        <v>0</v>
      </c>
      <c r="AJ365" s="1056">
        <v>0</v>
      </c>
      <c r="AK365" s="1056">
        <v>0</v>
      </c>
      <c r="AL365" s="1056">
        <v>0</v>
      </c>
      <c r="AM365" s="1056">
        <v>0</v>
      </c>
      <c r="AN365" s="1056">
        <v>0</v>
      </c>
      <c r="AO365" s="1056">
        <v>0</v>
      </c>
      <c r="AP365" s="1056">
        <v>0</v>
      </c>
      <c r="AQ365" s="1056">
        <v>0</v>
      </c>
      <c r="AR365" s="1056">
        <v>0</v>
      </c>
      <c r="AS365" s="1056">
        <v>0</v>
      </c>
      <c r="AT365" s="1056">
        <v>0</v>
      </c>
      <c r="AU365" s="1056">
        <v>0</v>
      </c>
      <c r="AV365" s="1056">
        <v>0</v>
      </c>
      <c r="AW365" s="1056">
        <v>0</v>
      </c>
      <c r="AX365" s="1056">
        <v>0</v>
      </c>
      <c r="AY365" s="1056">
        <v>0</v>
      </c>
      <c r="AZ365" s="1056">
        <v>0</v>
      </c>
      <c r="BA365" s="1056">
        <v>0</v>
      </c>
      <c r="BB365" s="1056">
        <v>0</v>
      </c>
      <c r="BC365" s="1056">
        <v>0</v>
      </c>
      <c r="BD365" s="1056">
        <v>0</v>
      </c>
      <c r="BE365" s="1056">
        <v>0</v>
      </c>
      <c r="BF365" s="1056">
        <v>0</v>
      </c>
      <c r="BG365" s="1056">
        <v>0</v>
      </c>
      <c r="BH365" s="1056">
        <v>0</v>
      </c>
      <c r="BI365" s="1056">
        <v>0</v>
      </c>
      <c r="BJ365" s="1056">
        <v>0</v>
      </c>
      <c r="BK365" s="1056">
        <v>0</v>
      </c>
      <c r="BL365" s="1056">
        <v>0</v>
      </c>
      <c r="BM365" s="1056">
        <v>0</v>
      </c>
      <c r="BN365" s="1056">
        <v>0</v>
      </c>
      <c r="BO365" s="1056">
        <v>0</v>
      </c>
      <c r="BP365" s="1056">
        <v>0</v>
      </c>
      <c r="BQ365" s="1056">
        <v>0</v>
      </c>
      <c r="BR365" s="1056">
        <v>0</v>
      </c>
      <c r="BS365" s="1056">
        <v>0</v>
      </c>
      <c r="BT365" s="1056">
        <v>0</v>
      </c>
      <c r="BU365" s="123"/>
      <c r="BV365" s="123"/>
      <c r="BW365" s="123"/>
      <c r="BX365" s="123"/>
      <c r="BY365" s="1032">
        <v>0</v>
      </c>
      <c r="BZ365" s="1069">
        <v>0</v>
      </c>
      <c r="CA365" s="1237">
        <v>0</v>
      </c>
      <c r="CB365" s="1473">
        <v>0</v>
      </c>
      <c r="CC365" s="1051">
        <v>0</v>
      </c>
    </row>
    <row r="366" spans="1:81" ht="15" customHeight="1">
      <c r="A366" s="16"/>
      <c r="B366" s="190"/>
      <c r="C366" s="1363"/>
      <c r="D366" s="1363"/>
      <c r="E366" s="1363"/>
      <c r="F366" s="189"/>
      <c r="G366" s="701"/>
      <c r="H366" s="701"/>
      <c r="I366" s="701"/>
      <c r="J366" s="701"/>
      <c r="K366" s="701"/>
      <c r="L366" s="701"/>
      <c r="M366" s="701"/>
      <c r="N366" s="701"/>
      <c r="O366" s="701"/>
      <c r="P366" s="701"/>
      <c r="Q366" s="701"/>
      <c r="R366" s="701"/>
      <c r="S366" s="701"/>
      <c r="T366" s="701"/>
      <c r="U366" s="701"/>
      <c r="V366" s="701"/>
      <c r="W366" s="701"/>
      <c r="X366" s="701"/>
      <c r="Y366" s="701"/>
      <c r="Z366" s="701"/>
      <c r="AA366" s="701"/>
      <c r="AB366" s="701"/>
      <c r="AC366" s="701"/>
      <c r="AD366" s="701"/>
      <c r="AE366" s="701"/>
      <c r="AF366" s="701"/>
      <c r="AG366" s="701"/>
      <c r="AH366" s="701"/>
      <c r="AI366" s="701"/>
      <c r="AJ366" s="701"/>
      <c r="AK366" s="701"/>
      <c r="AL366" s="701"/>
      <c r="AM366" s="701"/>
      <c r="AN366" s="701"/>
      <c r="AO366" s="701"/>
      <c r="AP366" s="701"/>
      <c r="AQ366" s="701"/>
      <c r="AR366" s="701"/>
      <c r="AS366" s="701"/>
      <c r="AT366" s="701"/>
      <c r="AU366" s="701"/>
      <c r="AV366" s="701"/>
      <c r="AW366" s="701"/>
      <c r="AX366" s="701"/>
      <c r="AY366" s="701"/>
      <c r="AZ366" s="701"/>
      <c r="BA366" s="701"/>
      <c r="BB366" s="701"/>
      <c r="BC366" s="701"/>
      <c r="BD366" s="701"/>
      <c r="BE366" s="701"/>
      <c r="BF366" s="701"/>
      <c r="BG366" s="701"/>
      <c r="BH366" s="701"/>
      <c r="BI366" s="701"/>
      <c r="BJ366" s="701"/>
      <c r="BK366" s="701"/>
      <c r="BL366" s="701"/>
      <c r="BM366" s="701"/>
      <c r="BN366" s="701"/>
      <c r="BO366" s="701"/>
      <c r="BP366" s="701"/>
      <c r="BQ366" s="701"/>
      <c r="BR366" s="701"/>
      <c r="BS366" s="1057"/>
      <c r="BT366" s="701"/>
      <c r="BU366" s="123"/>
      <c r="BV366" s="123"/>
      <c r="BW366" s="123"/>
      <c r="BX366" s="123"/>
      <c r="BY366" s="701"/>
      <c r="BZ366" s="1166"/>
      <c r="CA366" s="1166"/>
      <c r="CB366" s="733"/>
      <c r="CC366" s="733"/>
    </row>
    <row r="367" spans="1:81" ht="15" customHeight="1">
      <c r="A367" s="16"/>
      <c r="B367" s="191"/>
      <c r="C367" s="1363" t="s">
        <v>511</v>
      </c>
      <c r="D367" s="1363"/>
      <c r="E367" s="1363"/>
      <c r="F367" s="189"/>
      <c r="G367" s="701"/>
      <c r="H367" s="701"/>
      <c r="I367" s="701"/>
      <c r="J367" s="701"/>
      <c r="K367" s="701"/>
      <c r="L367" s="701"/>
      <c r="M367" s="701"/>
      <c r="N367" s="701"/>
      <c r="O367" s="701"/>
      <c r="P367" s="701"/>
      <c r="Q367" s="701"/>
      <c r="R367" s="701"/>
      <c r="S367" s="701"/>
      <c r="T367" s="701"/>
      <c r="U367" s="701"/>
      <c r="V367" s="701"/>
      <c r="W367" s="701"/>
      <c r="X367" s="701"/>
      <c r="Y367" s="701"/>
      <c r="Z367" s="701"/>
      <c r="AA367" s="701"/>
      <c r="AB367" s="701"/>
      <c r="AC367" s="701"/>
      <c r="AD367" s="701"/>
      <c r="AE367" s="701"/>
      <c r="AF367" s="701"/>
      <c r="AG367" s="701"/>
      <c r="AH367" s="701"/>
      <c r="AI367" s="701"/>
      <c r="AJ367" s="701"/>
      <c r="AK367" s="701"/>
      <c r="AL367" s="701"/>
      <c r="AM367" s="701"/>
      <c r="AN367" s="701"/>
      <c r="AO367" s="701"/>
      <c r="AP367" s="701"/>
      <c r="AQ367" s="701"/>
      <c r="AR367" s="701"/>
      <c r="AS367" s="701"/>
      <c r="AT367" s="701"/>
      <c r="AU367" s="701"/>
      <c r="AV367" s="701"/>
      <c r="AW367" s="701"/>
      <c r="AX367" s="701"/>
      <c r="AY367" s="701"/>
      <c r="AZ367" s="701"/>
      <c r="BA367" s="701"/>
      <c r="BB367" s="701"/>
      <c r="BC367" s="701"/>
      <c r="BD367" s="701"/>
      <c r="BE367" s="701"/>
      <c r="BF367" s="701"/>
      <c r="BG367" s="701"/>
      <c r="BH367" s="701"/>
      <c r="BI367" s="701"/>
      <c r="BJ367" s="701"/>
      <c r="BK367" s="701"/>
      <c r="BL367" s="701"/>
      <c r="BM367" s="701"/>
      <c r="BN367" s="701"/>
      <c r="BO367" s="701"/>
      <c r="BP367" s="701"/>
      <c r="BQ367" s="701"/>
      <c r="BR367" s="701"/>
      <c r="BS367" s="1057"/>
      <c r="BT367" s="701"/>
      <c r="BU367" s="123"/>
      <c r="BV367" s="123"/>
      <c r="BW367" s="123"/>
      <c r="BX367" s="123"/>
      <c r="BY367" s="701"/>
      <c r="BZ367" s="1166"/>
      <c r="CA367" s="1166"/>
      <c r="CB367" s="733"/>
      <c r="CC367" s="733"/>
    </row>
    <row r="368" spans="1:81" ht="15" customHeight="1">
      <c r="A368" s="16"/>
      <c r="C368" s="1363"/>
      <c r="D368" s="1363" t="s">
        <v>512</v>
      </c>
      <c r="E368" s="1363" t="s">
        <v>83</v>
      </c>
      <c r="F368" s="189"/>
      <c r="G368" s="1031">
        <v>-3.5838530558418629E-3</v>
      </c>
      <c r="H368" s="1031">
        <v>8.622228162873777E-4</v>
      </c>
      <c r="I368" s="1031">
        <v>7.4757019016478028E-3</v>
      </c>
      <c r="J368" s="1031">
        <v>1.3932918653366466E-2</v>
      </c>
      <c r="K368" s="1031">
        <v>2.3555644575072206E-3</v>
      </c>
      <c r="L368" s="1031">
        <v>9.5387013664482712E-3</v>
      </c>
      <c r="M368" s="1031">
        <v>8.2845943628464674E-3</v>
      </c>
      <c r="N368" s="1031">
        <v>1.5423823250426724E-2</v>
      </c>
      <c r="O368" s="1031">
        <v>2.2745355810161478E-3</v>
      </c>
      <c r="P368" s="1031">
        <v>5.328342797314904E-3</v>
      </c>
      <c r="Q368" s="1031">
        <v>2.2932617827164235E-2</v>
      </c>
      <c r="R368" s="1031">
        <v>9.5194576605974052E-3</v>
      </c>
      <c r="S368" s="1031">
        <v>3.0776704800436982E-3</v>
      </c>
      <c r="T368" s="1056">
        <v>1.6018896056835995E-2</v>
      </c>
      <c r="U368" s="1056">
        <v>3.7905000767566857E-3</v>
      </c>
      <c r="V368" s="1056">
        <v>8.0419776377666508E-2</v>
      </c>
      <c r="W368" s="1056">
        <v>0.2063394648289808</v>
      </c>
      <c r="X368" s="1056">
        <v>2.003144539162335E-2</v>
      </c>
      <c r="Y368" s="1056">
        <v>9.5997748918867057E-4</v>
      </c>
      <c r="Z368" s="1056">
        <v>4.1264436242308168E-2</v>
      </c>
      <c r="AA368" s="1056">
        <v>3.1701792585219109E-3</v>
      </c>
      <c r="AB368" s="1056">
        <v>1.0874534725844041E-2</v>
      </c>
      <c r="AC368" s="1056">
        <v>3.9425313249323997E-4</v>
      </c>
      <c r="AD368" s="1056">
        <v>7.2886740848849803E-3</v>
      </c>
      <c r="AE368" s="1056">
        <v>6.288993823842106E-4</v>
      </c>
      <c r="AF368" s="1056">
        <v>2.2984145898581596E-4</v>
      </c>
      <c r="AG368" s="1056">
        <v>9.0896745281603773E-3</v>
      </c>
      <c r="AH368" s="1056">
        <v>1.8779709015966681E-2</v>
      </c>
      <c r="AI368" s="1056">
        <v>2.3127879272333486E-2</v>
      </c>
      <c r="AJ368" s="1056">
        <v>2.7466015375268372E-2</v>
      </c>
      <c r="AK368" s="1056">
        <v>1.0190389192888009E-4</v>
      </c>
      <c r="AL368" s="1056">
        <v>1.0895691503518363E-4</v>
      </c>
      <c r="AM368" s="1056">
        <v>5.9255770847072035E-3</v>
      </c>
      <c r="AN368" s="1056">
        <v>-1.162346895945181E-3</v>
      </c>
      <c r="AO368" s="1056">
        <v>1.7420497649749851E-2</v>
      </c>
      <c r="AP368" s="1056">
        <v>1.1149904410645414E-3</v>
      </c>
      <c r="AQ368" s="1056">
        <v>3.7162782147651743E-2</v>
      </c>
      <c r="AR368" s="1056">
        <v>1.7599494339689205E-6</v>
      </c>
      <c r="AS368" s="1056">
        <v>1.8776150156779504E-2</v>
      </c>
      <c r="AT368" s="1056">
        <v>7.865025842327171E-2</v>
      </c>
      <c r="AU368" s="1056">
        <v>9.2354879174332948E-3</v>
      </c>
      <c r="AV368" s="1056">
        <v>2.357140536595349E-2</v>
      </c>
      <c r="AW368" s="1056">
        <v>1.5643524323747081E-3</v>
      </c>
      <c r="AX368" s="1056">
        <v>2.3182351787362804E-6</v>
      </c>
      <c r="AY368" s="1056">
        <v>6.4511207283044396E-3</v>
      </c>
      <c r="AZ368" s="1056">
        <v>1.5794971966553016E-2</v>
      </c>
      <c r="BA368" s="1056">
        <v>4.1253315380640995E-5</v>
      </c>
      <c r="BB368" s="1056">
        <v>0.1292031331729992</v>
      </c>
      <c r="BC368" s="1056">
        <v>9.5590888132702524E-4</v>
      </c>
      <c r="BD368" s="1056">
        <v>-1.4398401604398506E-3</v>
      </c>
      <c r="BE368" s="1056">
        <v>1.5004854036553452E-3</v>
      </c>
      <c r="BF368" s="1056">
        <v>-8.5288460902285422E-4</v>
      </c>
      <c r="BG368" s="1056">
        <v>-3.1717780198662663E-3</v>
      </c>
      <c r="BH368" s="1056">
        <v>6.3669045137678765E-2</v>
      </c>
      <c r="BI368" s="1056">
        <v>0.26047747127334941</v>
      </c>
      <c r="BJ368" s="1056">
        <v>1.5291838489450283E-2</v>
      </c>
      <c r="BK368" s="1056">
        <v>0.40677787205418992</v>
      </c>
      <c r="BL368" s="1056">
        <v>5.9248906458892733E-2</v>
      </c>
      <c r="BM368" s="1056">
        <v>0.20051682187047282</v>
      </c>
      <c r="BN368" s="1056">
        <v>1.6027913155299118E-3</v>
      </c>
      <c r="BO368" s="1056">
        <v>1.4060261921736874E-2</v>
      </c>
      <c r="BP368" s="1056">
        <v>-1.3436488833459128E-2</v>
      </c>
      <c r="BQ368" s="1056">
        <v>7.9775405039225894E-2</v>
      </c>
      <c r="BR368" s="1056">
        <v>3.3545002050832298E-3</v>
      </c>
      <c r="BS368" s="1056">
        <v>9.5619309568386809E-4</v>
      </c>
      <c r="BT368" s="1056">
        <v>2.7150793963032136E-2</v>
      </c>
      <c r="BU368" s="123"/>
      <c r="BV368" s="123"/>
      <c r="BW368" s="123"/>
      <c r="BX368" s="123"/>
      <c r="BY368" s="1031">
        <v>1.3763948803609688E-5</v>
      </c>
      <c r="BZ368" s="1068">
        <v>2.2201519879704954E-2</v>
      </c>
      <c r="CA368" s="1236">
        <v>1.7809888637430715E-2</v>
      </c>
      <c r="CB368" s="1473">
        <v>6.2652573748745083E-2</v>
      </c>
      <c r="CC368" s="1051">
        <v>9.3087620825445125E-2</v>
      </c>
    </row>
    <row r="369" spans="1:81" ht="15" customHeight="1">
      <c r="A369" s="16"/>
      <c r="C369" s="1363"/>
      <c r="D369" s="1363" t="s">
        <v>513</v>
      </c>
      <c r="E369" s="1363" t="s">
        <v>502</v>
      </c>
      <c r="F369" s="189"/>
      <c r="G369" s="1032">
        <v>1.4448136921760595</v>
      </c>
      <c r="H369" s="1032">
        <v>8.8533845317139467E-2</v>
      </c>
      <c r="I369" s="1032">
        <v>0.52060939263387085</v>
      </c>
      <c r="J369" s="1032">
        <v>1.2983862593090774</v>
      </c>
      <c r="K369" s="1032">
        <v>0.38738123021412851</v>
      </c>
      <c r="L369" s="1032">
        <v>0.95859606142635079</v>
      </c>
      <c r="M369" s="1032">
        <v>0.60920310043731496</v>
      </c>
      <c r="N369" s="1032">
        <v>1.1375703284459942</v>
      </c>
      <c r="O369" s="1032">
        <v>0.15959613528807412</v>
      </c>
      <c r="P369" s="1032">
        <v>1.3852448630242618</v>
      </c>
      <c r="Q369" s="1032">
        <v>1.5678554346555074</v>
      </c>
      <c r="R369" s="1032">
        <v>0.54639488298297778</v>
      </c>
      <c r="S369" s="1032">
        <v>0.17792544856849238</v>
      </c>
      <c r="T369" s="1056">
        <v>1.4939713549833742</v>
      </c>
      <c r="U369" s="1056">
        <v>0.35007679647639556</v>
      </c>
      <c r="V369" s="1056">
        <v>5.7974574720953322</v>
      </c>
      <c r="W369" s="1056">
        <v>31.057509929422068</v>
      </c>
      <c r="X369" s="1056">
        <v>1.7608134901539594</v>
      </c>
      <c r="Y369" s="1056">
        <v>0.11253551791522177</v>
      </c>
      <c r="Z369" s="1056">
        <v>3.0638219316344464</v>
      </c>
      <c r="AA369" s="1056">
        <v>0.35981343353457923</v>
      </c>
      <c r="AB369" s="1056">
        <v>0.74967173136912202</v>
      </c>
      <c r="AC369" s="1056">
        <v>3.7540995451067913E-2</v>
      </c>
      <c r="AD369" s="1056">
        <v>0.43179306705703435</v>
      </c>
      <c r="AE369" s="1056">
        <v>4.8782433670885E-2</v>
      </c>
      <c r="AF369" s="1056">
        <v>8.7408103229625334E-2</v>
      </c>
      <c r="AG369" s="1056">
        <v>0.76293758876702489</v>
      </c>
      <c r="AH369" s="1056">
        <v>2.4053882989488637</v>
      </c>
      <c r="AI369" s="1056">
        <v>1.9016804948882235</v>
      </c>
      <c r="AJ369" s="1056">
        <v>1.8008800612973621</v>
      </c>
      <c r="AK369" s="1056">
        <v>1.3979250215918912E-2</v>
      </c>
      <c r="AL369" s="1056">
        <v>6.6698948557787366E-2</v>
      </c>
      <c r="AM369" s="1056">
        <v>0.38152259213251671</v>
      </c>
      <c r="AN369" s="1056">
        <v>1.2374706365688928</v>
      </c>
      <c r="AO369" s="1056">
        <v>1.2902940265454428</v>
      </c>
      <c r="AP369" s="1056">
        <v>0.17857413464397359</v>
      </c>
      <c r="AQ369" s="1056">
        <v>2.4132318805984565</v>
      </c>
      <c r="AR369" s="1056">
        <v>1.0773687628976489E-3</v>
      </c>
      <c r="AS369" s="1056">
        <v>1.6080133623801152</v>
      </c>
      <c r="AT369" s="1056">
        <v>6.0435729799133329</v>
      </c>
      <c r="AU369" s="1056">
        <v>0.55537824318793017</v>
      </c>
      <c r="AV369" s="1056">
        <v>1.7494108212015562</v>
      </c>
      <c r="AW369" s="1056">
        <v>0.15359104464220338</v>
      </c>
      <c r="AX369" s="1056">
        <v>1.4219351218086431E-3</v>
      </c>
      <c r="AY369" s="1056">
        <v>0.70084723899417734</v>
      </c>
      <c r="AZ369" s="1056">
        <v>1.1403459529063438</v>
      </c>
      <c r="BA369" s="1056">
        <v>2.5253585415143581E-2</v>
      </c>
      <c r="BB369" s="1056">
        <v>10.211535130653179</v>
      </c>
      <c r="BC369" s="1056">
        <v>0.40289931646860128</v>
      </c>
      <c r="BD369" s="1056">
        <v>0.40935733540263303</v>
      </c>
      <c r="BE369" s="1056">
        <v>0.24922156171258189</v>
      </c>
      <c r="BF369" s="1056">
        <v>0.24746076098322534</v>
      </c>
      <c r="BG369" s="1056">
        <v>0.26338933407978238</v>
      </c>
      <c r="BH369" s="1056">
        <v>5.1808130081158215</v>
      </c>
      <c r="BI369" s="1056">
        <v>16.75636556779439</v>
      </c>
      <c r="BJ369" s="1056">
        <v>1.4855963741642573</v>
      </c>
      <c r="BK369" s="1056">
        <v>29.297390899618673</v>
      </c>
      <c r="BL369" s="1056">
        <v>3.7573519011340646</v>
      </c>
      <c r="BM369" s="1056">
        <v>12.706098806894417</v>
      </c>
      <c r="BN369" s="1056">
        <v>0.4957082282961926</v>
      </c>
      <c r="BO369" s="1056">
        <v>1.0877152640904435</v>
      </c>
      <c r="BP369" s="1056">
        <v>1.6388259241059493</v>
      </c>
      <c r="BQ369" s="1056">
        <v>4.8979134849879591</v>
      </c>
      <c r="BR369" s="1056">
        <v>0.43197493166222928</v>
      </c>
      <c r="BS369" s="1056">
        <v>7.25850146261771E-2</v>
      </c>
      <c r="BT369" s="1056">
        <v>1.5356112116952632</v>
      </c>
      <c r="BU369" s="123"/>
      <c r="BV369" s="123"/>
      <c r="BW369" s="123"/>
      <c r="BX369" s="123"/>
      <c r="BY369" s="1032">
        <v>8.4257241764557466E-3</v>
      </c>
      <c r="BZ369" s="1069">
        <v>0.98567519246453716</v>
      </c>
      <c r="CA369" s="1237">
        <v>1.8345887296467063</v>
      </c>
      <c r="CB369" s="1473">
        <v>3.8703972377377749</v>
      </c>
      <c r="CC369" s="1051">
        <v>5.1962812549202511</v>
      </c>
    </row>
    <row r="370" spans="1:81" ht="15" customHeight="1">
      <c r="A370" s="16"/>
      <c r="C370" s="1363"/>
      <c r="D370" s="1363" t="s">
        <v>514</v>
      </c>
      <c r="E370" s="1363" t="s">
        <v>502</v>
      </c>
      <c r="F370" s="189"/>
      <c r="G370" s="1032">
        <v>1.4406094363594535</v>
      </c>
      <c r="H370" s="1032">
        <v>8.7923025346095793E-2</v>
      </c>
      <c r="I370" s="1032">
        <v>0.51903266796660597</v>
      </c>
      <c r="J370" s="1032">
        <v>1.295459413614493</v>
      </c>
      <c r="K370" s="1032">
        <v>0.38643527265539218</v>
      </c>
      <c r="L370" s="1032">
        <v>0.95806581987404194</v>
      </c>
      <c r="M370" s="1032">
        <v>0.60780707618845908</v>
      </c>
      <c r="N370" s="1032">
        <v>1.1373132411173561</v>
      </c>
      <c r="O370" s="1032">
        <v>0.13504659642051728</v>
      </c>
      <c r="P370" s="1032">
        <v>1.3833387762647305</v>
      </c>
      <c r="Q370" s="1032">
        <v>1.564078691640804</v>
      </c>
      <c r="R370" s="1032">
        <v>0.54106040523619181</v>
      </c>
      <c r="S370" s="1032">
        <v>0.17516777465940858</v>
      </c>
      <c r="T370" s="1056">
        <v>1.4920457140398606</v>
      </c>
      <c r="U370" s="1056">
        <v>0.34684084758083317</v>
      </c>
      <c r="V370" s="1056">
        <v>5.787575429647422</v>
      </c>
      <c r="W370" s="1056">
        <v>31.027710170731826</v>
      </c>
      <c r="X370" s="1056">
        <v>1.6709203773325214</v>
      </c>
      <c r="Y370" s="1056">
        <v>0.10980531045162817</v>
      </c>
      <c r="Z370" s="1056">
        <v>3.060623811274453</v>
      </c>
      <c r="AA370" s="1056">
        <v>0.3570874650568755</v>
      </c>
      <c r="AB370" s="1056">
        <v>0.74883892604305069</v>
      </c>
      <c r="AC370" s="1056">
        <v>3.6845991814839323E-2</v>
      </c>
      <c r="AD370" s="1056">
        <v>0.43073483923920208</v>
      </c>
      <c r="AE370" s="1056">
        <v>4.8156288042361065E-2</v>
      </c>
      <c r="AF370" s="1056">
        <v>8.4255340209497973E-2</v>
      </c>
      <c r="AG370" s="1056">
        <v>0.75639378100044319</v>
      </c>
      <c r="AH370" s="1056">
        <v>2.3805648661929628</v>
      </c>
      <c r="AI370" s="1056">
        <v>1.9004484735369125</v>
      </c>
      <c r="AJ370" s="1056">
        <v>1.8004334718919501</v>
      </c>
      <c r="AK370" s="1056">
        <v>1.338928222325679E-2</v>
      </c>
      <c r="AL370" s="1056">
        <v>0</v>
      </c>
      <c r="AM370" s="1056">
        <v>0.35728784148636156</v>
      </c>
      <c r="AN370" s="1056">
        <v>1.2119552243425729</v>
      </c>
      <c r="AO370" s="1056">
        <v>1.2734737904472122</v>
      </c>
      <c r="AP370" s="1056">
        <v>0.17498290543431477</v>
      </c>
      <c r="AQ370" s="1056">
        <v>2.4109137536623311</v>
      </c>
      <c r="AR370" s="1056">
        <v>0</v>
      </c>
      <c r="AS370" s="1056">
        <v>1.5833296310904101</v>
      </c>
      <c r="AT370" s="1056">
        <v>6.0394339588647847</v>
      </c>
      <c r="AU370" s="1056">
        <v>0.53115496181665711</v>
      </c>
      <c r="AV370" s="1056">
        <v>1.6687371628400816</v>
      </c>
      <c r="AW370" s="1056">
        <v>0.1505346788062745</v>
      </c>
      <c r="AX370" s="1056">
        <v>0</v>
      </c>
      <c r="AY370" s="1056">
        <v>0.69817490162086127</v>
      </c>
      <c r="AZ370" s="1056">
        <v>1.1327451673283273</v>
      </c>
      <c r="BA370" s="1056">
        <v>0</v>
      </c>
      <c r="BB370" s="1056">
        <v>10.198750887692567</v>
      </c>
      <c r="BC370" s="1056">
        <v>0.37664684807914417</v>
      </c>
      <c r="BD370" s="1056">
        <v>0.37348507423115085</v>
      </c>
      <c r="BE370" s="1056">
        <v>0.21139349699904589</v>
      </c>
      <c r="BF370" s="1056">
        <v>0.21211116896500265</v>
      </c>
      <c r="BG370" s="1056">
        <v>0.19203875480192653</v>
      </c>
      <c r="BH370" s="1056">
        <v>3.7548675005218271</v>
      </c>
      <c r="BI370" s="1056">
        <v>16.731692276141267</v>
      </c>
      <c r="BJ370" s="1056">
        <v>1.4840966980805357</v>
      </c>
      <c r="BK370" s="1056">
        <v>28.744689844954273</v>
      </c>
      <c r="BL370" s="1056">
        <v>3.5071379615930334</v>
      </c>
      <c r="BM370" s="1056">
        <v>12.55170281790698</v>
      </c>
      <c r="BN370" s="1056">
        <v>0.19369612104882739</v>
      </c>
      <c r="BO370" s="1056">
        <v>1.0871179279696286</v>
      </c>
      <c r="BP370" s="1056">
        <v>1.508841518448101</v>
      </c>
      <c r="BQ370" s="1056">
        <v>4.8267276591986787</v>
      </c>
      <c r="BR370" s="1056">
        <v>0.3546441665199192</v>
      </c>
      <c r="BS370" s="1056">
        <v>7.0611609488945501E-2</v>
      </c>
      <c r="BT370" s="1056">
        <v>1.501320936476624</v>
      </c>
      <c r="BU370" s="123"/>
      <c r="BV370" s="123"/>
      <c r="BW370" s="123"/>
      <c r="BX370" s="123"/>
      <c r="BY370" s="1032">
        <v>0</v>
      </c>
      <c r="BZ370" s="1069">
        <v>0.98450759616310679</v>
      </c>
      <c r="CA370" s="1237">
        <v>1.8341162284439043</v>
      </c>
      <c r="CB370" s="1473">
        <v>3.8626138863922268</v>
      </c>
      <c r="CC370" s="1051">
        <v>5.1931531324819629</v>
      </c>
    </row>
    <row r="371" spans="1:81" ht="15" customHeight="1">
      <c r="A371" s="16"/>
      <c r="C371" s="1363"/>
      <c r="D371" s="1363" t="s">
        <v>515</v>
      </c>
      <c r="E371" s="1363" t="s">
        <v>502</v>
      </c>
      <c r="F371" s="189"/>
      <c r="G371" s="1032">
        <v>4.2042558166058962E-3</v>
      </c>
      <c r="H371" s="1032">
        <v>6.1081997104367198E-4</v>
      </c>
      <c r="I371" s="1032">
        <v>1.5767246672648669E-3</v>
      </c>
      <c r="J371" s="1032">
        <v>2.9268456945842607E-3</v>
      </c>
      <c r="K371" s="1032">
        <v>9.4595755873632672E-4</v>
      </c>
      <c r="L371" s="1032">
        <v>5.3024155230881943E-4</v>
      </c>
      <c r="M371" s="1032">
        <v>1.3960242488558693E-3</v>
      </c>
      <c r="N371" s="1032">
        <v>2.5708732863800166E-4</v>
      </c>
      <c r="O371" s="1032">
        <v>2.4549538867556852E-2</v>
      </c>
      <c r="P371" s="1032">
        <v>1.9060867595313161E-3</v>
      </c>
      <c r="Q371" s="1032">
        <v>3.7767430147033153E-3</v>
      </c>
      <c r="R371" s="1032">
        <v>5.3344777467860252E-3</v>
      </c>
      <c r="S371" s="1032">
        <v>2.7576739090837831E-3</v>
      </c>
      <c r="T371" s="1056">
        <v>1.9256409435134591E-3</v>
      </c>
      <c r="U371" s="1056">
        <v>3.2359488955624027E-3</v>
      </c>
      <c r="V371" s="1056">
        <v>9.8820424479103119E-3</v>
      </c>
      <c r="W371" s="1056">
        <v>2.9799758690243459E-2</v>
      </c>
      <c r="X371" s="1056">
        <v>8.989311282143797E-2</v>
      </c>
      <c r="Y371" s="1056">
        <v>2.7302074635936107E-3</v>
      </c>
      <c r="Z371" s="1056">
        <v>3.1981203599934661E-3</v>
      </c>
      <c r="AA371" s="1056">
        <v>2.7259684777037187E-3</v>
      </c>
      <c r="AB371" s="1056">
        <v>8.3280532607137698E-4</v>
      </c>
      <c r="AC371" s="1056">
        <v>6.9500363622859284E-4</v>
      </c>
      <c r="AD371" s="1056">
        <v>1.0582278178322463E-3</v>
      </c>
      <c r="AE371" s="1056">
        <v>6.2614562852393281E-4</v>
      </c>
      <c r="AF371" s="1056">
        <v>3.1527630201273558E-3</v>
      </c>
      <c r="AG371" s="1056">
        <v>6.543807766581749E-3</v>
      </c>
      <c r="AH371" s="1056">
        <v>2.4823432755901008E-2</v>
      </c>
      <c r="AI371" s="1056">
        <v>1.2320213513109714E-3</v>
      </c>
      <c r="AJ371" s="1056">
        <v>4.4658940541199971E-4</v>
      </c>
      <c r="AK371" s="1056">
        <v>5.8996799266212096E-4</v>
      </c>
      <c r="AL371" s="1056">
        <v>6.6698948557787366E-2</v>
      </c>
      <c r="AM371" s="1056">
        <v>2.4234750646155136E-2</v>
      </c>
      <c r="AN371" s="1056">
        <v>2.5515412226320002E-2</v>
      </c>
      <c r="AO371" s="1056">
        <v>1.6820236098230516E-2</v>
      </c>
      <c r="AP371" s="1056">
        <v>3.5912292096588294E-3</v>
      </c>
      <c r="AQ371" s="1056">
        <v>2.3181269361252925E-3</v>
      </c>
      <c r="AR371" s="1056">
        <v>1.0773687628976489E-3</v>
      </c>
      <c r="AS371" s="1056">
        <v>2.4683731289704951E-2</v>
      </c>
      <c r="AT371" s="1056">
        <v>4.139021048548068E-3</v>
      </c>
      <c r="AU371" s="1056">
        <v>2.4223281371273036E-2</v>
      </c>
      <c r="AV371" s="1056">
        <v>8.0673658361474734E-2</v>
      </c>
      <c r="AW371" s="1056">
        <v>3.0563658359288909E-3</v>
      </c>
      <c r="AX371" s="1056">
        <v>1.4219351218086431E-3</v>
      </c>
      <c r="AY371" s="1056">
        <v>2.6723373733160646E-3</v>
      </c>
      <c r="AZ371" s="1056">
        <v>7.6007855780164677E-3</v>
      </c>
      <c r="BA371" s="1056">
        <v>2.5253585415143581E-2</v>
      </c>
      <c r="BB371" s="1056">
        <v>1.2784242960611182E-2</v>
      </c>
      <c r="BC371" s="1056">
        <v>2.6252468389457124E-2</v>
      </c>
      <c r="BD371" s="1056">
        <v>3.5872261171482185E-2</v>
      </c>
      <c r="BE371" s="1056">
        <v>3.7828064713536003E-2</v>
      </c>
      <c r="BF371" s="1056">
        <v>3.5349592018222686E-2</v>
      </c>
      <c r="BG371" s="1056">
        <v>7.1350579277855875E-2</v>
      </c>
      <c r="BH371" s="1056">
        <v>1.4259455075939944</v>
      </c>
      <c r="BI371" s="1056">
        <v>2.4673291653123885E-2</v>
      </c>
      <c r="BJ371" s="1056">
        <v>1.499676083721676E-3</v>
      </c>
      <c r="BK371" s="1056">
        <v>0.55270105466439889</v>
      </c>
      <c r="BL371" s="1056">
        <v>0.25021393954103127</v>
      </c>
      <c r="BM371" s="1056">
        <v>0.15439598898743773</v>
      </c>
      <c r="BN371" s="1056">
        <v>0.30201210724736521</v>
      </c>
      <c r="BO371" s="1056">
        <v>5.9733612081492432E-4</v>
      </c>
      <c r="BP371" s="1056">
        <v>0.12998440565784819</v>
      </c>
      <c r="BQ371" s="1056">
        <v>7.1185825789280122E-2</v>
      </c>
      <c r="BR371" s="1056">
        <v>7.7330765142310076E-2</v>
      </c>
      <c r="BS371" s="1056">
        <v>1.9734051372316012E-3</v>
      </c>
      <c r="BT371" s="1056">
        <v>3.4290275218639241E-2</v>
      </c>
      <c r="BU371" s="123"/>
      <c r="BV371" s="123"/>
      <c r="BW371" s="123"/>
      <c r="BX371" s="123"/>
      <c r="BY371" s="1032">
        <v>8.4257241764557466E-3</v>
      </c>
      <c r="BZ371" s="1069">
        <v>1.167596301430345E-3</v>
      </c>
      <c r="CA371" s="1237">
        <v>4.7250120280197786E-4</v>
      </c>
      <c r="CB371" s="1473">
        <v>7.7833513455484119E-3</v>
      </c>
      <c r="CC371" s="1051">
        <v>3.1281224382887305E-3</v>
      </c>
    </row>
    <row r="372" spans="1:81" ht="15" customHeight="1">
      <c r="A372" s="16"/>
      <c r="B372" s="190"/>
      <c r="C372" s="1363"/>
      <c r="D372" s="1363"/>
      <c r="E372" s="1363"/>
      <c r="F372" s="189"/>
      <c r="G372" s="701"/>
      <c r="H372" s="701"/>
      <c r="I372" s="701"/>
      <c r="J372" s="701"/>
      <c r="K372" s="701"/>
      <c r="L372" s="701"/>
      <c r="M372" s="701"/>
      <c r="N372" s="701"/>
      <c r="O372" s="701"/>
      <c r="P372" s="701"/>
      <c r="Q372" s="701"/>
      <c r="R372" s="701"/>
      <c r="S372" s="701"/>
      <c r="T372" s="701"/>
      <c r="U372" s="701"/>
      <c r="V372" s="701"/>
      <c r="W372" s="701"/>
      <c r="X372" s="701"/>
      <c r="Y372" s="701"/>
      <c r="Z372" s="701"/>
      <c r="AA372" s="701"/>
      <c r="AB372" s="701"/>
      <c r="AC372" s="701"/>
      <c r="AD372" s="701"/>
      <c r="AE372" s="701"/>
      <c r="AF372" s="701"/>
      <c r="AG372" s="701"/>
      <c r="AH372" s="701"/>
      <c r="AI372" s="701"/>
      <c r="AJ372" s="701"/>
      <c r="AK372" s="701"/>
      <c r="AL372" s="701"/>
      <c r="AM372" s="701"/>
      <c r="AN372" s="701"/>
      <c r="AO372" s="701"/>
      <c r="AP372" s="701"/>
      <c r="AQ372" s="701"/>
      <c r="AR372" s="701"/>
      <c r="AS372" s="701"/>
      <c r="AT372" s="701"/>
      <c r="AU372" s="701"/>
      <c r="AV372" s="701"/>
      <c r="AW372" s="701"/>
      <c r="AX372" s="701"/>
      <c r="AY372" s="701"/>
      <c r="AZ372" s="701"/>
      <c r="BA372" s="701"/>
      <c r="BB372" s="701"/>
      <c r="BC372" s="701"/>
      <c r="BD372" s="701"/>
      <c r="BE372" s="701"/>
      <c r="BF372" s="701"/>
      <c r="BG372" s="701"/>
      <c r="BH372" s="701"/>
      <c r="BI372" s="701"/>
      <c r="BJ372" s="701"/>
      <c r="BK372" s="701"/>
      <c r="BL372" s="701"/>
      <c r="BM372" s="701"/>
      <c r="BN372" s="701"/>
      <c r="BO372" s="701"/>
      <c r="BP372" s="701"/>
      <c r="BQ372" s="701"/>
      <c r="BR372" s="701"/>
      <c r="BS372" s="1057"/>
      <c r="BT372" s="701"/>
      <c r="BU372" s="123"/>
      <c r="BV372" s="123"/>
      <c r="BW372" s="123"/>
      <c r="BX372" s="123"/>
      <c r="BY372" s="701"/>
      <c r="BZ372" s="1166"/>
      <c r="CA372" s="1166"/>
      <c r="CB372" s="733"/>
      <c r="CC372" s="733"/>
    </row>
    <row r="373" spans="1:81" ht="15" customHeight="1">
      <c r="A373" s="16"/>
      <c r="B373" s="191"/>
      <c r="C373" s="1363" t="s">
        <v>516</v>
      </c>
      <c r="D373" s="1363"/>
      <c r="E373" s="1363"/>
      <c r="F373" s="189"/>
      <c r="G373" s="701"/>
      <c r="H373" s="701"/>
      <c r="I373" s="701"/>
      <c r="J373" s="701"/>
      <c r="K373" s="701"/>
      <c r="L373" s="701"/>
      <c r="M373" s="701"/>
      <c r="N373" s="701"/>
      <c r="O373" s="701"/>
      <c r="P373" s="701"/>
      <c r="Q373" s="701"/>
      <c r="R373" s="701"/>
      <c r="S373" s="701"/>
      <c r="T373" s="701"/>
      <c r="U373" s="701"/>
      <c r="V373" s="701"/>
      <c r="W373" s="701"/>
      <c r="X373" s="701"/>
      <c r="Y373" s="701"/>
      <c r="Z373" s="701"/>
      <c r="AA373" s="701"/>
      <c r="AB373" s="701"/>
      <c r="AC373" s="701"/>
      <c r="AD373" s="701"/>
      <c r="AE373" s="701"/>
      <c r="AF373" s="701"/>
      <c r="AG373" s="701"/>
      <c r="AH373" s="701"/>
      <c r="AI373" s="701"/>
      <c r="AJ373" s="701"/>
      <c r="AK373" s="701"/>
      <c r="AL373" s="701"/>
      <c r="AM373" s="701"/>
      <c r="AN373" s="701"/>
      <c r="AO373" s="701"/>
      <c r="AP373" s="701"/>
      <c r="AQ373" s="701"/>
      <c r="AR373" s="701"/>
      <c r="AS373" s="701"/>
      <c r="AT373" s="701"/>
      <c r="AU373" s="701"/>
      <c r="AV373" s="701"/>
      <c r="AW373" s="701"/>
      <c r="AX373" s="701"/>
      <c r="AY373" s="701"/>
      <c r="AZ373" s="701"/>
      <c r="BA373" s="701"/>
      <c r="BB373" s="701"/>
      <c r="BC373" s="701"/>
      <c r="BD373" s="701"/>
      <c r="BE373" s="701"/>
      <c r="BF373" s="701"/>
      <c r="BG373" s="701"/>
      <c r="BH373" s="701"/>
      <c r="BI373" s="701"/>
      <c r="BJ373" s="701"/>
      <c r="BK373" s="701"/>
      <c r="BL373" s="701"/>
      <c r="BM373" s="701"/>
      <c r="BN373" s="701"/>
      <c r="BO373" s="701"/>
      <c r="BP373" s="701"/>
      <c r="BQ373" s="701"/>
      <c r="BR373" s="701"/>
      <c r="BS373" s="1057"/>
      <c r="BT373" s="701"/>
      <c r="BU373" s="123"/>
      <c r="BV373" s="123"/>
      <c r="BW373" s="123"/>
      <c r="BX373" s="123"/>
      <c r="BY373" s="701"/>
      <c r="BZ373" s="1166"/>
      <c r="CA373" s="1166"/>
      <c r="CB373" s="733"/>
      <c r="CC373" s="733"/>
    </row>
    <row r="374" spans="1:81" ht="15" customHeight="1">
      <c r="A374" s="16"/>
      <c r="C374" s="1363"/>
      <c r="D374" s="1363" t="s">
        <v>517</v>
      </c>
      <c r="E374" s="1363" t="s">
        <v>83</v>
      </c>
      <c r="F374" s="189"/>
      <c r="G374" s="1031">
        <v>3.9817353781449669E-2</v>
      </c>
      <c r="H374" s="1031">
        <v>2.3143668610085141E-2</v>
      </c>
      <c r="I374" s="1031">
        <v>1.88575713682749E-2</v>
      </c>
      <c r="J374" s="1031">
        <v>3.4127731297838797E-2</v>
      </c>
      <c r="K374" s="1031">
        <v>2.3477196963794349E-2</v>
      </c>
      <c r="L374" s="1031">
        <v>2.3878512677703016E-2</v>
      </c>
      <c r="M374" s="1031">
        <v>2.1281212992172099E-2</v>
      </c>
      <c r="N374" s="1031">
        <v>4.9661801636467814E-2</v>
      </c>
      <c r="O374" s="1031">
        <v>1.4038561200005134E-2</v>
      </c>
      <c r="P374" s="1031">
        <v>4.6820460232969333E-2</v>
      </c>
      <c r="Q374" s="1031">
        <v>6.8209141907134244E-2</v>
      </c>
      <c r="R374" s="1031">
        <v>1.878570765695442E-2</v>
      </c>
      <c r="S374" s="1031">
        <v>2.092937151466711E-2</v>
      </c>
      <c r="T374" s="1056">
        <v>2.8711437084220016E-2</v>
      </c>
      <c r="U374" s="1056">
        <v>5.2461291797725233E-2</v>
      </c>
      <c r="V374" s="1056">
        <v>6.533514940346706E-2</v>
      </c>
      <c r="W374" s="1056">
        <v>1.52629654001483E-2</v>
      </c>
      <c r="X374" s="1056">
        <v>4.3226423428428432E-2</v>
      </c>
      <c r="Y374" s="1056">
        <v>5.1355787716876163E-2</v>
      </c>
      <c r="Z374" s="1056">
        <v>6.0090656416753235E-2</v>
      </c>
      <c r="AA374" s="1056">
        <v>8.3838515226133711E-2</v>
      </c>
      <c r="AB374" s="1056">
        <v>8.0071754746754681E-2</v>
      </c>
      <c r="AC374" s="1056">
        <v>6.4272079261042017E-2</v>
      </c>
      <c r="AD374" s="1056">
        <v>0.20379673739114804</v>
      </c>
      <c r="AE374" s="1056">
        <v>2.1889576821447734E-2</v>
      </c>
      <c r="AF374" s="1056">
        <v>1.2522964292293293E-2</v>
      </c>
      <c r="AG374" s="1056">
        <v>5.3923563197529459E-2</v>
      </c>
      <c r="AH374" s="1056">
        <v>3.6247776949345216E-2</v>
      </c>
      <c r="AI374" s="1056">
        <v>2.6639728526530446E-2</v>
      </c>
      <c r="AJ374" s="1056">
        <v>4.1387333171838243E-2</v>
      </c>
      <c r="AK374" s="1056">
        <v>1.8659195974227275E-2</v>
      </c>
      <c r="AL374" s="1056">
        <v>0.11315718506358201</v>
      </c>
      <c r="AM374" s="1056">
        <v>0.23500983561957808</v>
      </c>
      <c r="AN374" s="1056">
        <v>0.17358968479174103</v>
      </c>
      <c r="AO374" s="1056">
        <v>0.13260777073988841</v>
      </c>
      <c r="AP374" s="1056">
        <v>1.9960835881705212E-2</v>
      </c>
      <c r="AQ374" s="1056">
        <v>6.4467255816303012E-2</v>
      </c>
      <c r="AR374" s="1056">
        <v>2.6804697836839475E-2</v>
      </c>
      <c r="AS374" s="1056">
        <v>4.9678414478163749E-2</v>
      </c>
      <c r="AT374" s="1056">
        <v>4.7362610235961861E-2</v>
      </c>
      <c r="AU374" s="1056">
        <v>1.1096527668124793E-2</v>
      </c>
      <c r="AV374" s="1056">
        <v>1.5572002463388315E-2</v>
      </c>
      <c r="AW374" s="1056">
        <v>2.0449969054335042E-2</v>
      </c>
      <c r="AX374" s="1056">
        <v>1.0908273703664593E-2</v>
      </c>
      <c r="AY374" s="1056">
        <v>2.2866790437273056E-2</v>
      </c>
      <c r="AZ374" s="1056">
        <v>3.2722575441018698E-2</v>
      </c>
      <c r="BA374" s="1056">
        <v>2.4084355357671287E-2</v>
      </c>
      <c r="BB374" s="1056">
        <v>4.1480553399278704E-2</v>
      </c>
      <c r="BC374" s="1056">
        <v>0.15766952231398529</v>
      </c>
      <c r="BD374" s="1056">
        <v>1.0056142167659781E-2</v>
      </c>
      <c r="BE374" s="1056">
        <v>4.1157753440148027E-2</v>
      </c>
      <c r="BF374" s="1056">
        <v>2.7186130022802436E-2</v>
      </c>
      <c r="BG374" s="1056">
        <v>0.37577271381544414</v>
      </c>
      <c r="BH374" s="1056">
        <v>1.6129127153090839E-2</v>
      </c>
      <c r="BI374" s="1056">
        <v>3.2481825876647517E-2</v>
      </c>
      <c r="BJ374" s="1056">
        <v>2.8345513334674589E-2</v>
      </c>
      <c r="BK374" s="1056">
        <v>1.1353275093626235E-2</v>
      </c>
      <c r="BL374" s="1056">
        <v>1.4063290107848042E-2</v>
      </c>
      <c r="BM374" s="1056">
        <v>1.5637250902370097E-2</v>
      </c>
      <c r="BN374" s="1056">
        <v>3.1469763336354824E-2</v>
      </c>
      <c r="BO374" s="1056">
        <v>3.1729997854675424E-2</v>
      </c>
      <c r="BP374" s="1056">
        <v>-1.2745196068437187E-2</v>
      </c>
      <c r="BQ374" s="1056">
        <v>1.4236235849115016E-2</v>
      </c>
      <c r="BR374" s="1056">
        <v>1.337465364548805E-2</v>
      </c>
      <c r="BS374" s="1056">
        <v>1.2498362565897069E-2</v>
      </c>
      <c r="BT374" s="1056">
        <v>1.5009178253390352E-2</v>
      </c>
      <c r="BU374" s="123"/>
      <c r="BV374" s="123"/>
      <c r="BW374" s="123"/>
      <c r="BX374" s="123"/>
      <c r="BY374" s="1031">
        <v>4.2649630746372708E-2</v>
      </c>
      <c r="BZ374" s="1068">
        <v>2.8618786364451303E-2</v>
      </c>
      <c r="CA374" s="1236">
        <v>4.6356776120529082E-2</v>
      </c>
      <c r="CB374" s="1473">
        <v>2.8541974298742612E-2</v>
      </c>
      <c r="CC374" s="1051">
        <v>1.6360294861588756E-2</v>
      </c>
    </row>
    <row r="375" spans="1:81" ht="15" customHeight="1">
      <c r="A375" s="16"/>
      <c r="C375" s="1363"/>
      <c r="D375" s="1363" t="s">
        <v>518</v>
      </c>
      <c r="E375" s="1363" t="s">
        <v>502</v>
      </c>
      <c r="F375" s="189"/>
      <c r="G375" s="1032">
        <v>47.459713848622442</v>
      </c>
      <c r="H375" s="1032">
        <v>4.2562066107214678</v>
      </c>
      <c r="I375" s="1032">
        <v>3.3583841287998704</v>
      </c>
      <c r="J375" s="1032">
        <v>5.575483716374519</v>
      </c>
      <c r="K375" s="1032">
        <v>6.2383966056719098</v>
      </c>
      <c r="L375" s="1032">
        <v>4.849919588065366</v>
      </c>
      <c r="M375" s="1032">
        <v>3.6533214720066711</v>
      </c>
      <c r="N375" s="1032">
        <v>6.9137660097581106</v>
      </c>
      <c r="O375" s="1032">
        <v>3.1970071290472974</v>
      </c>
      <c r="P375" s="1032">
        <v>12.167679721440491</v>
      </c>
      <c r="Q375" s="1032">
        <v>8.420911721937987</v>
      </c>
      <c r="R375" s="1032">
        <v>3.0336472803818784</v>
      </c>
      <c r="S375" s="1032">
        <v>3.6407732668837509</v>
      </c>
      <c r="T375" s="1056">
        <v>5.5800162478298709</v>
      </c>
      <c r="U375" s="1056">
        <v>6.6450412080513406</v>
      </c>
      <c r="V375" s="1056">
        <v>9.3618512504547553</v>
      </c>
      <c r="W375" s="1056">
        <v>2.9424591880575677</v>
      </c>
      <c r="X375" s="1056">
        <v>6.2187679048498659</v>
      </c>
      <c r="Y375" s="1056">
        <v>6.8411300102330257</v>
      </c>
      <c r="Z375" s="1056">
        <v>7.4886506850755659</v>
      </c>
      <c r="AA375" s="1056">
        <v>9.9570630273373304</v>
      </c>
      <c r="AB375" s="1056">
        <v>8.7249523670957139</v>
      </c>
      <c r="AC375" s="1056">
        <v>7.5174718630900168</v>
      </c>
      <c r="AD375" s="1056">
        <v>19.341544950674422</v>
      </c>
      <c r="AE375" s="1056">
        <v>3.8121840962104829</v>
      </c>
      <c r="AF375" s="1056">
        <v>3.4173585457715476</v>
      </c>
      <c r="AG375" s="1056">
        <v>6.6786445046674885</v>
      </c>
      <c r="AH375" s="1056">
        <v>8.1570999344406907</v>
      </c>
      <c r="AI375" s="1056">
        <v>4.813407226415916</v>
      </c>
      <c r="AJ375" s="1056">
        <v>6.0807747602017432</v>
      </c>
      <c r="AK375" s="1056">
        <v>4.2767597929652927</v>
      </c>
      <c r="AL375" s="1056">
        <v>39.401103015133302</v>
      </c>
      <c r="AM375" s="1056">
        <v>22.140822235027091</v>
      </c>
      <c r="AN375" s="1056">
        <v>41.435665806944414</v>
      </c>
      <c r="AO375" s="1056">
        <v>13.55967162620278</v>
      </c>
      <c r="AP375" s="1056">
        <v>4.3767719009538011</v>
      </c>
      <c r="AQ375" s="1056">
        <v>9.1429005794401181</v>
      </c>
      <c r="AR375" s="1056">
        <v>11.267021868683559</v>
      </c>
      <c r="AS375" s="1056">
        <v>6.7945331454528555</v>
      </c>
      <c r="AT375" s="1056">
        <v>7.1187022340039654</v>
      </c>
      <c r="AU375" s="1056">
        <v>2.7839831962393902</v>
      </c>
      <c r="AV375" s="1056">
        <v>3.4224415092647074</v>
      </c>
      <c r="AW375" s="1056">
        <v>3.9890097973324421</v>
      </c>
      <c r="AX375" s="1056">
        <v>2.9657086621785416</v>
      </c>
      <c r="AY375" s="1056">
        <v>4.7889693435015603</v>
      </c>
      <c r="AZ375" s="1056">
        <v>5.2061950064416846</v>
      </c>
      <c r="BA375" s="1056">
        <v>5.4043536165687156</v>
      </c>
      <c r="BB375" s="1056">
        <v>6.7682023966546998</v>
      </c>
      <c r="BC375" s="1056">
        <v>13.89618177289239</v>
      </c>
      <c r="BD375" s="1056">
        <v>3.8714768290652208</v>
      </c>
      <c r="BE375" s="1056">
        <v>5.9309151666962077</v>
      </c>
      <c r="BF375" s="1056">
        <v>7.0687083030418858</v>
      </c>
      <c r="BG375" s="1056">
        <v>40.506118219113176</v>
      </c>
      <c r="BH375" s="1056">
        <v>3.2468423847402281</v>
      </c>
      <c r="BI375" s="1056">
        <v>4.854344872689877</v>
      </c>
      <c r="BJ375" s="1056">
        <v>5.592829665668094</v>
      </c>
      <c r="BK375" s="1056">
        <v>2.7138795819959034</v>
      </c>
      <c r="BL375" s="1056">
        <v>2.9434395601272962</v>
      </c>
      <c r="BM375" s="1056">
        <v>2.9347242324981422</v>
      </c>
      <c r="BN375" s="1056">
        <v>6.2871423349823683</v>
      </c>
      <c r="BO375" s="1056">
        <v>4.9352786684500316</v>
      </c>
      <c r="BP375" s="1056">
        <v>7.7396517915663825</v>
      </c>
      <c r="BQ375" s="1056">
        <v>2.7732346335354232</v>
      </c>
      <c r="BR375" s="1056">
        <v>3.3423365004730488</v>
      </c>
      <c r="BS375" s="1056">
        <v>2.5392721203202702</v>
      </c>
      <c r="BT375" s="1056">
        <v>2.6296356649242245</v>
      </c>
      <c r="BU375" s="123"/>
      <c r="BV375" s="123"/>
      <c r="BW375" s="123"/>
      <c r="BX375" s="123"/>
      <c r="BY375" s="1032">
        <v>6.7528368295300361</v>
      </c>
      <c r="BZ375" s="1069">
        <v>4.0042457940830314</v>
      </c>
      <c r="CA375" s="1237">
        <v>8.8274667846619614</v>
      </c>
      <c r="CB375" s="1473">
        <v>4.3809869958919938</v>
      </c>
      <c r="CC375" s="1051">
        <v>7.9585794558104901</v>
      </c>
    </row>
    <row r="376" spans="1:81" ht="15" customHeight="1">
      <c r="A376" s="16"/>
      <c r="C376" s="1363"/>
      <c r="D376" s="1363" t="s">
        <v>519</v>
      </c>
      <c r="E376" s="1363" t="s">
        <v>502</v>
      </c>
      <c r="F376" s="189"/>
      <c r="G376" s="1032">
        <v>14.65471788930231</v>
      </c>
      <c r="H376" s="1032">
        <v>0.72325068686587701</v>
      </c>
      <c r="I376" s="1032">
        <v>6.0336102122776382E-2</v>
      </c>
      <c r="J376" s="1032">
        <v>1.0070917338290024</v>
      </c>
      <c r="K376" s="1032">
        <v>1.4996336056968216</v>
      </c>
      <c r="L376" s="1032">
        <v>1.0393604139994466</v>
      </c>
      <c r="M376" s="1032">
        <v>0.67538449360006059</v>
      </c>
      <c r="N376" s="1032">
        <v>1.1747385181084136</v>
      </c>
      <c r="O376" s="1032">
        <v>0.14822881281915001</v>
      </c>
      <c r="P376" s="1032">
        <v>3.464656120491977</v>
      </c>
      <c r="Q376" s="1032">
        <v>0.95946691948802398</v>
      </c>
      <c r="R376" s="1032">
        <v>0.18894961751818562</v>
      </c>
      <c r="S376" s="1032">
        <v>7.1666846459943765E-3</v>
      </c>
      <c r="T376" s="1056">
        <v>1.2839962482004807</v>
      </c>
      <c r="U376" s="1056">
        <v>0.7340088631666476</v>
      </c>
      <c r="V376" s="1056">
        <v>1.3804617332490869</v>
      </c>
      <c r="W376" s="1056">
        <v>7.0509461131023719E-3</v>
      </c>
      <c r="X376" s="1056">
        <v>0.9966974673900908</v>
      </c>
      <c r="Y376" s="1056">
        <v>0.74175354105182745</v>
      </c>
      <c r="Z376" s="1056">
        <v>0.94765331398483965</v>
      </c>
      <c r="AA376" s="1056">
        <v>0.88068909603207679</v>
      </c>
      <c r="AB376" s="1056">
        <v>0.55450487635274814</v>
      </c>
      <c r="AC376" s="1056">
        <v>0.61658527016065678</v>
      </c>
      <c r="AD376" s="1056">
        <v>0.44710311067702541</v>
      </c>
      <c r="AE376" s="1056">
        <v>0.38465355860394956</v>
      </c>
      <c r="AF376" s="1056">
        <v>0.21610104732981775</v>
      </c>
      <c r="AG376" s="1056">
        <v>0.73435047561570677</v>
      </c>
      <c r="AH376" s="1056">
        <v>2.1521537955689825</v>
      </c>
      <c r="AI376" s="1056">
        <v>1.039091257968358</v>
      </c>
      <c r="AJ376" s="1056">
        <v>1.3305727807381471</v>
      </c>
      <c r="AK376" s="1056">
        <v>0.84646495053929183</v>
      </c>
      <c r="AL376" s="1056">
        <v>9.8313207621223082</v>
      </c>
      <c r="AM376" s="1056">
        <v>0.46579625375657363</v>
      </c>
      <c r="AN376" s="1056">
        <v>9.2472165064833192</v>
      </c>
      <c r="AO376" s="1056">
        <v>0.71279198228396434</v>
      </c>
      <c r="AP376" s="1056">
        <v>0.8484693787600629</v>
      </c>
      <c r="AQ376" s="1056">
        <v>2.6230502089009899</v>
      </c>
      <c r="AR376" s="1056">
        <v>2.9862329564379664</v>
      </c>
      <c r="AS376" s="1056">
        <v>0.98298730404296475</v>
      </c>
      <c r="AT376" s="1056">
        <v>1.5382189033278093</v>
      </c>
      <c r="AU376" s="1056">
        <v>7.0683114598927947E-3</v>
      </c>
      <c r="AV376" s="1056">
        <v>0.21599960798764492</v>
      </c>
      <c r="AW376" s="1056">
        <v>0.69470601089207562</v>
      </c>
      <c r="AX376" s="1056">
        <v>9.4343646126494152E-2</v>
      </c>
      <c r="AY376" s="1056">
        <v>1.0277263708590454</v>
      </c>
      <c r="AZ376" s="1056">
        <v>0.87514713228969321</v>
      </c>
      <c r="BA376" s="1056">
        <v>1.0535929083118489</v>
      </c>
      <c r="BB376" s="1056">
        <v>1.6998446420783866</v>
      </c>
      <c r="BC376" s="1056">
        <v>0.41879367834573222</v>
      </c>
      <c r="BD376" s="1056">
        <v>0.56524207002511651</v>
      </c>
      <c r="BE376" s="1056">
        <v>0.91898351188669225</v>
      </c>
      <c r="BF376" s="1056">
        <v>1.3887562560376068</v>
      </c>
      <c r="BG376" s="1056">
        <v>2.7136751020399679</v>
      </c>
      <c r="BH376" s="1056">
        <v>0.1472559899430945</v>
      </c>
      <c r="BI376" s="1056">
        <v>1.0453345823769995</v>
      </c>
      <c r="BJ376" s="1056">
        <v>1.37852805794404</v>
      </c>
      <c r="BK376" s="1056">
        <v>6.78707696773862E-2</v>
      </c>
      <c r="BL376" s="1056">
        <v>3.5663945062917084E-2</v>
      </c>
      <c r="BM376" s="1056">
        <v>0.33918456320814477</v>
      </c>
      <c r="BN376" s="1056">
        <v>1.190013294342023</v>
      </c>
      <c r="BO376" s="1056">
        <v>0.85441604164718266</v>
      </c>
      <c r="BP376" s="1056">
        <v>2.4709408594759172</v>
      </c>
      <c r="BQ376" s="1056">
        <v>0.1210004478576456</v>
      </c>
      <c r="BR376" s="1056">
        <v>0.22198892983495025</v>
      </c>
      <c r="BS376" s="1056">
        <v>0.20981564334156316</v>
      </c>
      <c r="BT376" s="1056">
        <v>0.23490380584700052</v>
      </c>
      <c r="BU376" s="123"/>
      <c r="BV376" s="123"/>
      <c r="BW376" s="123"/>
      <c r="BX376" s="123"/>
      <c r="BY376" s="1032">
        <v>0.9639442213936843</v>
      </c>
      <c r="BZ376" s="1069">
        <v>0.64795846328685558</v>
      </c>
      <c r="CA376" s="1237">
        <v>2.3680801891162213</v>
      </c>
      <c r="CB376" s="1473">
        <v>6.9632206850739731E-2</v>
      </c>
      <c r="CC376" s="1051">
        <v>2.0700530816288087</v>
      </c>
    </row>
    <row r="377" spans="1:81" ht="15" customHeight="1">
      <c r="A377" s="16"/>
      <c r="C377" s="1363"/>
      <c r="D377" s="1363" t="s">
        <v>520</v>
      </c>
      <c r="E377" s="1363" t="s">
        <v>502</v>
      </c>
      <c r="F377" s="189"/>
      <c r="G377" s="1032">
        <v>32.804995959320131</v>
      </c>
      <c r="H377" s="1032">
        <v>3.532955923855591</v>
      </c>
      <c r="I377" s="1032">
        <v>3.298048026677094</v>
      </c>
      <c r="J377" s="1032">
        <v>4.568391982545517</v>
      </c>
      <c r="K377" s="1032">
        <v>4.738762999975088</v>
      </c>
      <c r="L377" s="1032">
        <v>3.8105591740659195</v>
      </c>
      <c r="M377" s="1032">
        <v>2.9779369784066105</v>
      </c>
      <c r="N377" s="1032">
        <v>5.7390274916496971</v>
      </c>
      <c r="O377" s="1032">
        <v>3.0487783162281472</v>
      </c>
      <c r="P377" s="1032">
        <v>8.703023600948514</v>
      </c>
      <c r="Q377" s="1032">
        <v>7.4614448024499636</v>
      </c>
      <c r="R377" s="1032">
        <v>2.8446976628636929</v>
      </c>
      <c r="S377" s="1032">
        <v>3.6336065822377566</v>
      </c>
      <c r="T377" s="1056">
        <v>4.2960199996293902</v>
      </c>
      <c r="U377" s="1056">
        <v>5.9110323448846929</v>
      </c>
      <c r="V377" s="1056">
        <v>7.9813895172056677</v>
      </c>
      <c r="W377" s="1056">
        <v>2.9354082419444651</v>
      </c>
      <c r="X377" s="1056">
        <v>5.2220704374597746</v>
      </c>
      <c r="Y377" s="1056">
        <v>6.0993764691811982</v>
      </c>
      <c r="Z377" s="1056">
        <v>6.5409973710907261</v>
      </c>
      <c r="AA377" s="1056">
        <v>9.0763739313052536</v>
      </c>
      <c r="AB377" s="1056">
        <v>8.1704474907429656</v>
      </c>
      <c r="AC377" s="1056">
        <v>6.9008865929293597</v>
      </c>
      <c r="AD377" s="1056">
        <v>18.894441839997395</v>
      </c>
      <c r="AE377" s="1056">
        <v>3.4275305376065335</v>
      </c>
      <c r="AF377" s="1056">
        <v>3.2012574984417297</v>
      </c>
      <c r="AG377" s="1056">
        <v>5.9442940290517816</v>
      </c>
      <c r="AH377" s="1056">
        <v>6.0049461388717091</v>
      </c>
      <c r="AI377" s="1056">
        <v>3.7743159684475578</v>
      </c>
      <c r="AJ377" s="1056">
        <v>4.7502019794635961</v>
      </c>
      <c r="AK377" s="1056">
        <v>3.4302948424260009</v>
      </c>
      <c r="AL377" s="1056">
        <v>29.569782253010992</v>
      </c>
      <c r="AM377" s="1056">
        <v>21.675025981270519</v>
      </c>
      <c r="AN377" s="1056">
        <v>32.188449300461095</v>
      </c>
      <c r="AO377" s="1056">
        <v>12.846879643918816</v>
      </c>
      <c r="AP377" s="1056">
        <v>3.5283025221937385</v>
      </c>
      <c r="AQ377" s="1056">
        <v>6.5198503705391282</v>
      </c>
      <c r="AR377" s="1056">
        <v>8.2807889122455922</v>
      </c>
      <c r="AS377" s="1056">
        <v>5.8115458414098908</v>
      </c>
      <c r="AT377" s="1056">
        <v>5.5804833306761559</v>
      </c>
      <c r="AU377" s="1056">
        <v>2.7769148847794973</v>
      </c>
      <c r="AV377" s="1056">
        <v>3.2064419012770626</v>
      </c>
      <c r="AW377" s="1056">
        <v>3.2943037864403664</v>
      </c>
      <c r="AX377" s="1056">
        <v>2.8713650160520476</v>
      </c>
      <c r="AY377" s="1056">
        <v>3.7612429726425152</v>
      </c>
      <c r="AZ377" s="1056">
        <v>4.3310478741519916</v>
      </c>
      <c r="BA377" s="1056">
        <v>4.3507607082568667</v>
      </c>
      <c r="BB377" s="1056">
        <v>5.0683577545763132</v>
      </c>
      <c r="BC377" s="1056">
        <v>13.477388094546658</v>
      </c>
      <c r="BD377" s="1056">
        <v>3.3062347590401044</v>
      </c>
      <c r="BE377" s="1056">
        <v>5.0119316548095156</v>
      </c>
      <c r="BF377" s="1056">
        <v>5.6799520470042788</v>
      </c>
      <c r="BG377" s="1056">
        <v>37.792443117073205</v>
      </c>
      <c r="BH377" s="1056">
        <v>3.0995863947971336</v>
      </c>
      <c r="BI377" s="1056">
        <v>3.8090102903128771</v>
      </c>
      <c r="BJ377" s="1056">
        <v>4.214301607724054</v>
      </c>
      <c r="BK377" s="1056">
        <v>2.646008812318517</v>
      </c>
      <c r="BL377" s="1056">
        <v>2.907775615064379</v>
      </c>
      <c r="BM377" s="1056">
        <v>2.5955396692899972</v>
      </c>
      <c r="BN377" s="1056">
        <v>5.0971290406403451</v>
      </c>
      <c r="BO377" s="1056">
        <v>4.0808626268028485</v>
      </c>
      <c r="BP377" s="1056">
        <v>5.2687109320904657</v>
      </c>
      <c r="BQ377" s="1056">
        <v>2.6522341856777776</v>
      </c>
      <c r="BR377" s="1056">
        <v>3.1203475706380983</v>
      </c>
      <c r="BS377" s="1056">
        <v>2.3294564769787072</v>
      </c>
      <c r="BT377" s="1056">
        <v>2.3947318590772242</v>
      </c>
      <c r="BU377" s="123"/>
      <c r="BV377" s="123"/>
      <c r="BW377" s="123"/>
      <c r="BX377" s="123"/>
      <c r="BY377" s="1032">
        <v>5.7888926081363516</v>
      </c>
      <c r="BZ377" s="1069">
        <v>3.3562873307961758</v>
      </c>
      <c r="CA377" s="1237">
        <v>6.4593865955457401</v>
      </c>
      <c r="CB377" s="1473">
        <v>4.3113547890412542</v>
      </c>
      <c r="CC377" s="1051">
        <v>5.8885263741816809</v>
      </c>
    </row>
    <row r="378" spans="1:81" ht="15" customHeight="1">
      <c r="A378" s="16"/>
      <c r="B378" s="190"/>
      <c r="C378" s="1363"/>
      <c r="D378" s="1363"/>
      <c r="E378" s="1363"/>
      <c r="F378" s="189"/>
      <c r="G378" s="701"/>
      <c r="H378" s="701"/>
      <c r="I378" s="701"/>
      <c r="J378" s="701"/>
      <c r="K378" s="701"/>
      <c r="L378" s="701"/>
      <c r="M378" s="701"/>
      <c r="N378" s="701"/>
      <c r="O378" s="701"/>
      <c r="P378" s="701"/>
      <c r="Q378" s="701"/>
      <c r="R378" s="701"/>
      <c r="S378" s="701"/>
      <c r="T378" s="701"/>
      <c r="U378" s="701"/>
      <c r="V378" s="701"/>
      <c r="W378" s="701"/>
      <c r="X378" s="701"/>
      <c r="Y378" s="701"/>
      <c r="Z378" s="701"/>
      <c r="AA378" s="701"/>
      <c r="AB378" s="701"/>
      <c r="AC378" s="701"/>
      <c r="AD378" s="701"/>
      <c r="AE378" s="701"/>
      <c r="AF378" s="701"/>
      <c r="AG378" s="701"/>
      <c r="AH378" s="701"/>
      <c r="AI378" s="701"/>
      <c r="AJ378" s="701"/>
      <c r="AK378" s="701"/>
      <c r="AL378" s="701"/>
      <c r="AM378" s="701"/>
      <c r="AN378" s="701"/>
      <c r="AO378" s="701"/>
      <c r="AP378" s="701"/>
      <c r="AQ378" s="701"/>
      <c r="AR378" s="701"/>
      <c r="AS378" s="701"/>
      <c r="AT378" s="701"/>
      <c r="AU378" s="701"/>
      <c r="AV378" s="701"/>
      <c r="AW378" s="701"/>
      <c r="AX378" s="701"/>
      <c r="AY378" s="701"/>
      <c r="AZ378" s="701"/>
      <c r="BA378" s="701"/>
      <c r="BB378" s="701"/>
      <c r="BC378" s="701"/>
      <c r="BD378" s="701"/>
      <c r="BE378" s="701"/>
      <c r="BF378" s="701"/>
      <c r="BG378" s="701"/>
      <c r="BH378" s="701"/>
      <c r="BI378" s="701"/>
      <c r="BJ378" s="701"/>
      <c r="BK378" s="701"/>
      <c r="BL378" s="701"/>
      <c r="BM378" s="701"/>
      <c r="BN378" s="701"/>
      <c r="BO378" s="701"/>
      <c r="BP378" s="701"/>
      <c r="BQ378" s="701"/>
      <c r="BR378" s="701"/>
      <c r="BS378" s="1057"/>
      <c r="BT378" s="701"/>
      <c r="BU378" s="123"/>
      <c r="BV378" s="123"/>
      <c r="BW378" s="123"/>
      <c r="BX378" s="123"/>
      <c r="BY378" s="701"/>
      <c r="BZ378" s="1166"/>
      <c r="CA378" s="1166"/>
      <c r="CB378" s="733"/>
      <c r="CC378" s="733"/>
    </row>
    <row r="379" spans="1:81" ht="15" customHeight="1">
      <c r="A379" s="16"/>
      <c r="B379" s="190"/>
      <c r="C379" s="1363" t="s">
        <v>85</v>
      </c>
      <c r="D379" s="1363"/>
      <c r="E379" s="1363"/>
      <c r="F379" s="189"/>
      <c r="G379" s="701"/>
      <c r="H379" s="701"/>
      <c r="I379" s="701"/>
      <c r="J379" s="701"/>
      <c r="K379" s="701"/>
      <c r="L379" s="701"/>
      <c r="M379" s="701"/>
      <c r="N379" s="701"/>
      <c r="O379" s="701"/>
      <c r="P379" s="701"/>
      <c r="Q379" s="701"/>
      <c r="R379" s="701"/>
      <c r="S379" s="701"/>
      <c r="T379" s="701"/>
      <c r="U379" s="701"/>
      <c r="V379" s="701"/>
      <c r="W379" s="701"/>
      <c r="X379" s="701"/>
      <c r="Y379" s="701"/>
      <c r="Z379" s="701"/>
      <c r="AA379" s="701"/>
      <c r="AB379" s="701"/>
      <c r="AC379" s="701"/>
      <c r="AD379" s="701"/>
      <c r="AE379" s="701"/>
      <c r="AF379" s="701"/>
      <c r="AG379" s="701"/>
      <c r="AH379" s="701"/>
      <c r="AI379" s="701"/>
      <c r="AJ379" s="701"/>
      <c r="AK379" s="701"/>
      <c r="AL379" s="701"/>
      <c r="AM379" s="701"/>
      <c r="AN379" s="701"/>
      <c r="AO379" s="701"/>
      <c r="AP379" s="701"/>
      <c r="AQ379" s="701"/>
      <c r="AR379" s="701"/>
      <c r="AS379" s="701"/>
      <c r="AT379" s="701"/>
      <c r="AU379" s="701"/>
      <c r="AV379" s="701"/>
      <c r="AW379" s="701"/>
      <c r="AX379" s="701"/>
      <c r="AY379" s="701"/>
      <c r="AZ379" s="701"/>
      <c r="BA379" s="701"/>
      <c r="BB379" s="701"/>
      <c r="BC379" s="701"/>
      <c r="BD379" s="701"/>
      <c r="BE379" s="701"/>
      <c r="BF379" s="701"/>
      <c r="BG379" s="701"/>
      <c r="BH379" s="701"/>
      <c r="BI379" s="701"/>
      <c r="BJ379" s="701"/>
      <c r="BK379" s="701"/>
      <c r="BL379" s="701"/>
      <c r="BM379" s="701"/>
      <c r="BN379" s="701"/>
      <c r="BO379" s="701"/>
      <c r="BP379" s="701"/>
      <c r="BQ379" s="701"/>
      <c r="BR379" s="701"/>
      <c r="BS379" s="1057"/>
      <c r="BT379" s="701"/>
      <c r="BU379" s="123"/>
      <c r="BV379" s="123"/>
      <c r="BW379" s="123"/>
      <c r="BX379" s="123"/>
      <c r="BY379" s="701"/>
      <c r="BZ379" s="1166"/>
      <c r="CA379" s="1166"/>
      <c r="CB379" s="733"/>
      <c r="CC379" s="733"/>
    </row>
    <row r="380" spans="1:81" ht="15" customHeight="1">
      <c r="A380" s="16"/>
      <c r="C380" s="1363"/>
      <c r="D380" s="1363" t="s">
        <v>521</v>
      </c>
      <c r="E380" s="1363" t="s">
        <v>83</v>
      </c>
      <c r="F380" s="189"/>
      <c r="G380" s="1031">
        <v>2.7309846237467484E-3</v>
      </c>
      <c r="H380" s="1031">
        <v>1.5643605086539914E-4</v>
      </c>
      <c r="I380" s="1031">
        <v>1.7850451618565242E-4</v>
      </c>
      <c r="J380" s="1031">
        <v>2.0804596704065593E-4</v>
      </c>
      <c r="K380" s="1031">
        <v>3.5521837224539008E-4</v>
      </c>
      <c r="L380" s="1031">
        <v>2.1590038692208426E-4</v>
      </c>
      <c r="M380" s="1031">
        <v>2.7002795012810862E-4</v>
      </c>
      <c r="N380" s="1031">
        <v>4.0770824148787289E-4</v>
      </c>
      <c r="O380" s="1031">
        <v>1.3523559473571612E-4</v>
      </c>
      <c r="P380" s="1031">
        <v>6.846471081762474E-4</v>
      </c>
      <c r="Q380" s="1031">
        <v>4.1231103376430234E-4</v>
      </c>
      <c r="R380" s="1031">
        <v>1.3902321118250622E-4</v>
      </c>
      <c r="S380" s="1031">
        <v>1.7553787231016558E-4</v>
      </c>
      <c r="T380" s="1056">
        <v>2.5972189907834127E-4</v>
      </c>
      <c r="U380" s="1056">
        <v>2.247627769684202E-4</v>
      </c>
      <c r="V380" s="1056">
        <v>1.0626944095064783E-3</v>
      </c>
      <c r="W380" s="1056">
        <v>1.4115428384187657E-4</v>
      </c>
      <c r="X380" s="1056">
        <v>2.0634916019255728E-4</v>
      </c>
      <c r="Y380" s="1056">
        <v>2.2685180745024016E-4</v>
      </c>
      <c r="Z380" s="1056">
        <v>1.9863066830787325E-4</v>
      </c>
      <c r="AA380" s="1056">
        <v>1.8633104323957731E-4</v>
      </c>
      <c r="AB380" s="1056">
        <v>1.2740420505997113E-4</v>
      </c>
      <c r="AC380" s="1056">
        <v>2.0246441351102047E-4</v>
      </c>
      <c r="AD380" s="1056">
        <v>1.0825700095040947E-4</v>
      </c>
      <c r="AE380" s="1056">
        <v>1.4221010361906286E-4</v>
      </c>
      <c r="AF380" s="1056">
        <v>1.4585155679459555E-4</v>
      </c>
      <c r="AG380" s="1056">
        <v>2.2457647288092771E-4</v>
      </c>
      <c r="AH380" s="1056">
        <v>4.2030682634018059E-4</v>
      </c>
      <c r="AI380" s="1056">
        <v>2.1377013526928612E-4</v>
      </c>
      <c r="AJ380" s="1056">
        <v>2.6143453074055546E-4</v>
      </c>
      <c r="AK380" s="1056">
        <v>1.8147149816572441E-4</v>
      </c>
      <c r="AL380" s="1056">
        <v>1.7736559829694828E-3</v>
      </c>
      <c r="AM380" s="1056">
        <v>1.1148584976999591E-4</v>
      </c>
      <c r="AN380" s="1056">
        <v>1.7592952843553734E-3</v>
      </c>
      <c r="AO380" s="1056">
        <v>1.5701215407251944E-4</v>
      </c>
      <c r="AP380" s="1056">
        <v>2.057031016590877E-4</v>
      </c>
      <c r="AQ380" s="1056">
        <v>4.7745574077683311E-4</v>
      </c>
      <c r="AR380" s="1056">
        <v>5.6210731117947341E-4</v>
      </c>
      <c r="AS380" s="1056">
        <v>2.0399696120489125E-4</v>
      </c>
      <c r="AT380" s="1056">
        <v>3.0635671365635041E-4</v>
      </c>
      <c r="AU380" s="1056">
        <v>1.0870804527617034E-4</v>
      </c>
      <c r="AV380" s="1056">
        <v>1.480118164427133E-4</v>
      </c>
      <c r="AW380" s="1056">
        <v>1.5441002723303051E-4</v>
      </c>
      <c r="AX380" s="1056">
        <v>1.8940017595883062E-4</v>
      </c>
      <c r="AY380" s="1056">
        <v>2.1277712040508958E-4</v>
      </c>
      <c r="AZ380" s="1056">
        <v>3.8961013281132176E-4</v>
      </c>
      <c r="BA380" s="1056">
        <v>2.1817137006497719E-4</v>
      </c>
      <c r="BB380" s="1056">
        <v>1.898963899089679E-3</v>
      </c>
      <c r="BC380" s="1056">
        <v>1.7622317619434154E-4</v>
      </c>
      <c r="BD380" s="1056">
        <v>2.1982434229059626E-4</v>
      </c>
      <c r="BE380" s="1056">
        <v>1.8466140242861661E-4</v>
      </c>
      <c r="BF380" s="1056">
        <v>3.2267130431680669E-4</v>
      </c>
      <c r="BG380" s="1056">
        <v>7.1152112919412253E-4</v>
      </c>
      <c r="BH380" s="1056">
        <v>1.3708925501996973E-4</v>
      </c>
      <c r="BI380" s="1056">
        <v>2.1573714867859477E-4</v>
      </c>
      <c r="BJ380" s="1056">
        <v>3.3266159693288582E-4</v>
      </c>
      <c r="BK380" s="1056">
        <v>1.8069436045648339E-4</v>
      </c>
      <c r="BL380" s="1056">
        <v>1.2449518763495322E-4</v>
      </c>
      <c r="BM380" s="1056">
        <v>1.6519007624608251E-4</v>
      </c>
      <c r="BN380" s="1056">
        <v>2.4245050240863925E-4</v>
      </c>
      <c r="BO380" s="1056">
        <v>1.7713035620348273E-4</v>
      </c>
      <c r="BP380" s="1056">
        <v>6.0147454536187118E-4</v>
      </c>
      <c r="BQ380" s="1056">
        <v>1.6135569314600434E-4</v>
      </c>
      <c r="BR380" s="1056">
        <v>1.4637067896123524E-4</v>
      </c>
      <c r="BS380" s="1056">
        <v>5.6290872390911597E-5</v>
      </c>
      <c r="BT380" s="1056">
        <v>1.4524845378096162E-4</v>
      </c>
      <c r="BU380" s="123"/>
      <c r="BV380" s="123"/>
      <c r="BW380" s="123"/>
      <c r="BX380" s="123"/>
      <c r="BY380" s="1031">
        <v>1.9993113166192852E-4</v>
      </c>
      <c r="BZ380" s="1068">
        <v>3.3195429521951325E-4</v>
      </c>
      <c r="CA380" s="1236">
        <v>4.3938043267722268E-4</v>
      </c>
      <c r="CB380" s="1473">
        <v>1.2280733061408521E-4</v>
      </c>
      <c r="CC380" s="1051">
        <v>4.2901961217512395E-4</v>
      </c>
    </row>
    <row r="381" spans="1:81" ht="15" customHeight="1">
      <c r="A381" s="16"/>
      <c r="C381" s="1363"/>
      <c r="D381" s="1363" t="s">
        <v>522</v>
      </c>
      <c r="E381" s="1363" t="s">
        <v>502</v>
      </c>
      <c r="F381" s="189"/>
      <c r="G381" s="1032">
        <v>1.6730393611740697</v>
      </c>
      <c r="H381" s="1032">
        <v>9.6888449264163234E-2</v>
      </c>
      <c r="I381" s="1032">
        <v>0.11105918104484046</v>
      </c>
      <c r="J381" s="1032">
        <v>0.12848290199253243</v>
      </c>
      <c r="K381" s="1032">
        <v>0.21864806727685507</v>
      </c>
      <c r="L381" s="1032">
        <v>0.13330667196290255</v>
      </c>
      <c r="M381" s="1032">
        <v>0.16673091750212093</v>
      </c>
      <c r="N381" s="1032">
        <v>0.25143107038888118</v>
      </c>
      <c r="O381" s="1032">
        <v>8.3920281240910249E-2</v>
      </c>
      <c r="P381" s="1032">
        <v>0.42053788064395897</v>
      </c>
      <c r="Q381" s="1032">
        <v>0.25358731748346214</v>
      </c>
      <c r="R381" s="1032">
        <v>8.6511727472547567E-2</v>
      </c>
      <c r="S381" s="1032">
        <v>0.10931128453217612</v>
      </c>
      <c r="T381" s="1056">
        <v>0.16018155303502671</v>
      </c>
      <c r="U381" s="1056">
        <v>0.13940233231165891</v>
      </c>
      <c r="V381" s="1056">
        <v>0.65171654826370617</v>
      </c>
      <c r="W381" s="1056">
        <v>8.783654354958724E-2</v>
      </c>
      <c r="X381" s="1056">
        <v>0.12745439763137195</v>
      </c>
      <c r="Y381" s="1056">
        <v>0.14069848111743721</v>
      </c>
      <c r="Z381" s="1056">
        <v>0.12272932844643428</v>
      </c>
      <c r="AA381" s="1056">
        <v>0.11521201462599794</v>
      </c>
      <c r="AB381" s="1056">
        <v>7.9105720381265052E-2</v>
      </c>
      <c r="AC381" s="1056">
        <v>0.12572703246281944</v>
      </c>
      <c r="AD381" s="1056">
        <v>6.7384232146157796E-2</v>
      </c>
      <c r="AE381" s="1056">
        <v>8.8249127805429414E-2</v>
      </c>
      <c r="AF381" s="1056">
        <v>9.0398779443503552E-2</v>
      </c>
      <c r="AG381" s="1056">
        <v>0.13928837453734774</v>
      </c>
      <c r="AH381" s="1056">
        <v>0.2584467956682277</v>
      </c>
      <c r="AI381" s="1056">
        <v>0.13199222037110989</v>
      </c>
      <c r="AJ381" s="1056">
        <v>0.1612356680273774</v>
      </c>
      <c r="AK381" s="1056">
        <v>0.11220451582003928</v>
      </c>
      <c r="AL381" s="1056">
        <v>1.086930158305232</v>
      </c>
      <c r="AM381" s="1056">
        <v>6.9385232365387545E-2</v>
      </c>
      <c r="AN381" s="1056">
        <v>1.0781384101572073</v>
      </c>
      <c r="AO381" s="1056">
        <v>9.7248057994432743E-2</v>
      </c>
      <c r="AP381" s="1056">
        <v>0.12708011572308187</v>
      </c>
      <c r="AQ381" s="1056">
        <v>0.29339947699458063</v>
      </c>
      <c r="AR381" s="1056">
        <v>0.34526284756180659</v>
      </c>
      <c r="AS381" s="1056">
        <v>0.1260196579968941</v>
      </c>
      <c r="AT381" s="1056">
        <v>0.18870886300121226</v>
      </c>
      <c r="AU381" s="1056">
        <v>6.7665355296584503E-2</v>
      </c>
      <c r="AV381" s="1056">
        <v>9.1746793011395059E-2</v>
      </c>
      <c r="AW381" s="1056">
        <v>9.5658433541133708E-2</v>
      </c>
      <c r="AX381" s="1056">
        <v>0.11777950233517144</v>
      </c>
      <c r="AY381" s="1056">
        <v>0.13137920905234365</v>
      </c>
      <c r="AZ381" s="1056">
        <v>0.23962739670676186</v>
      </c>
      <c r="BA381" s="1056">
        <v>0.13472375200625306</v>
      </c>
      <c r="BB381" s="1056">
        <v>1.1643445513597515</v>
      </c>
      <c r="BC381" s="1056">
        <v>0.10904951478332474</v>
      </c>
      <c r="BD381" s="1056">
        <v>0.13574117750583081</v>
      </c>
      <c r="BE381" s="1056">
        <v>0.11423687895731202</v>
      </c>
      <c r="BF381" s="1056">
        <v>0.19872346936999591</v>
      </c>
      <c r="BG381" s="1056">
        <v>0.43676873362705843</v>
      </c>
      <c r="BH381" s="1056">
        <v>8.5076238704165003E-2</v>
      </c>
      <c r="BI381" s="1056">
        <v>0.13320674525474138</v>
      </c>
      <c r="BJ381" s="1056">
        <v>0.20548931870593617</v>
      </c>
      <c r="BK381" s="1056">
        <v>0.11240885530929204</v>
      </c>
      <c r="BL381" s="1056">
        <v>7.7357480510520854E-2</v>
      </c>
      <c r="BM381" s="1056">
        <v>0.10252469064280458</v>
      </c>
      <c r="BN381" s="1056">
        <v>0.14957070027212038</v>
      </c>
      <c r="BO381" s="1056">
        <v>0.10956719711918365</v>
      </c>
      <c r="BP381" s="1056">
        <v>0.36935369984128374</v>
      </c>
      <c r="BQ381" s="1056">
        <v>0.10020338211400098</v>
      </c>
      <c r="BR381" s="1056">
        <v>9.0716647581797441E-2</v>
      </c>
      <c r="BS381" s="1056">
        <v>3.5391190418605729E-2</v>
      </c>
      <c r="BT381" s="1056">
        <v>9.0297707565549307E-2</v>
      </c>
      <c r="BU381" s="123"/>
      <c r="BV381" s="123"/>
      <c r="BW381" s="123"/>
      <c r="BX381" s="123"/>
      <c r="BY381" s="1032">
        <v>0.12350506312314154</v>
      </c>
      <c r="BZ381" s="1069">
        <v>0.20500682112152016</v>
      </c>
      <c r="CA381" s="1237">
        <v>0.27012322664889421</v>
      </c>
      <c r="CB381" s="1473">
        <v>7.6317087837390829E-2</v>
      </c>
      <c r="CC381" s="1051">
        <v>0.2639352782922828</v>
      </c>
    </row>
    <row r="382" spans="1:81" ht="15" customHeight="1">
      <c r="A382" s="16"/>
      <c r="C382" s="1363"/>
      <c r="D382" s="1363" t="s">
        <v>523</v>
      </c>
      <c r="E382" s="1363" t="s">
        <v>502</v>
      </c>
      <c r="F382" s="189"/>
      <c r="G382" s="1032">
        <v>0</v>
      </c>
      <c r="H382" s="1032">
        <v>0</v>
      </c>
      <c r="I382" s="1032">
        <v>0</v>
      </c>
      <c r="J382" s="1032">
        <v>0</v>
      </c>
      <c r="K382" s="1032">
        <v>0</v>
      </c>
      <c r="L382" s="1032">
        <v>0</v>
      </c>
      <c r="M382" s="1032">
        <v>0</v>
      </c>
      <c r="N382" s="1032">
        <v>0</v>
      </c>
      <c r="O382" s="1032">
        <v>0</v>
      </c>
      <c r="P382" s="1032">
        <v>0</v>
      </c>
      <c r="Q382" s="1032">
        <v>0</v>
      </c>
      <c r="R382" s="1032">
        <v>0</v>
      </c>
      <c r="S382" s="1032">
        <v>0</v>
      </c>
      <c r="T382" s="1056">
        <v>0</v>
      </c>
      <c r="U382" s="1056">
        <v>0</v>
      </c>
      <c r="V382" s="1056">
        <v>0</v>
      </c>
      <c r="W382" s="1056">
        <v>0</v>
      </c>
      <c r="X382" s="1056">
        <v>0</v>
      </c>
      <c r="Y382" s="1056">
        <v>0</v>
      </c>
      <c r="Z382" s="1056">
        <v>0</v>
      </c>
      <c r="AA382" s="1056">
        <v>0</v>
      </c>
      <c r="AB382" s="1056">
        <v>0</v>
      </c>
      <c r="AC382" s="1056">
        <v>0</v>
      </c>
      <c r="AD382" s="1056">
        <v>0</v>
      </c>
      <c r="AE382" s="1056">
        <v>0</v>
      </c>
      <c r="AF382" s="1056">
        <v>0</v>
      </c>
      <c r="AG382" s="1056">
        <v>0</v>
      </c>
      <c r="AH382" s="1056">
        <v>0</v>
      </c>
      <c r="AI382" s="1056">
        <v>0</v>
      </c>
      <c r="AJ382" s="1056">
        <v>0</v>
      </c>
      <c r="AK382" s="1056">
        <v>0</v>
      </c>
      <c r="AL382" s="1056">
        <v>0</v>
      </c>
      <c r="AM382" s="1056">
        <v>0</v>
      </c>
      <c r="AN382" s="1056">
        <v>0</v>
      </c>
      <c r="AO382" s="1056">
        <v>0</v>
      </c>
      <c r="AP382" s="1056">
        <v>0</v>
      </c>
      <c r="AQ382" s="1056">
        <v>0</v>
      </c>
      <c r="AR382" s="1056">
        <v>0</v>
      </c>
      <c r="AS382" s="1056">
        <v>0</v>
      </c>
      <c r="AT382" s="1056">
        <v>0</v>
      </c>
      <c r="AU382" s="1056">
        <v>0</v>
      </c>
      <c r="AV382" s="1056">
        <v>0</v>
      </c>
      <c r="AW382" s="1056">
        <v>0</v>
      </c>
      <c r="AX382" s="1056">
        <v>0</v>
      </c>
      <c r="AY382" s="1056">
        <v>0</v>
      </c>
      <c r="AZ382" s="1056">
        <v>0</v>
      </c>
      <c r="BA382" s="1056">
        <v>0</v>
      </c>
      <c r="BB382" s="1056">
        <v>0</v>
      </c>
      <c r="BC382" s="1056">
        <v>0</v>
      </c>
      <c r="BD382" s="1056">
        <v>0</v>
      </c>
      <c r="BE382" s="1056">
        <v>0</v>
      </c>
      <c r="BF382" s="1056">
        <v>0</v>
      </c>
      <c r="BG382" s="1056">
        <v>0</v>
      </c>
      <c r="BH382" s="1056">
        <v>0</v>
      </c>
      <c r="BI382" s="1056">
        <v>0</v>
      </c>
      <c r="BJ382" s="1056">
        <v>0</v>
      </c>
      <c r="BK382" s="1056">
        <v>0</v>
      </c>
      <c r="BL382" s="1056">
        <v>0</v>
      </c>
      <c r="BM382" s="1056">
        <v>0</v>
      </c>
      <c r="BN382" s="1056">
        <v>0</v>
      </c>
      <c r="BO382" s="1056">
        <v>0</v>
      </c>
      <c r="BP382" s="1056">
        <v>0</v>
      </c>
      <c r="BQ382" s="1056">
        <v>0</v>
      </c>
      <c r="BR382" s="1056">
        <v>0</v>
      </c>
      <c r="BS382" s="1056">
        <v>0</v>
      </c>
      <c r="BT382" s="1056">
        <v>0</v>
      </c>
      <c r="BU382" s="123"/>
      <c r="BV382" s="123"/>
      <c r="BW382" s="123"/>
      <c r="BX382" s="123"/>
      <c r="BY382" s="1032">
        <v>0</v>
      </c>
      <c r="BZ382" s="1069">
        <v>0</v>
      </c>
      <c r="CA382" s="1237">
        <v>0</v>
      </c>
      <c r="CB382" s="1473">
        <v>0</v>
      </c>
      <c r="CC382" s="1051">
        <v>0</v>
      </c>
    </row>
    <row r="383" spans="1:81" ht="15" customHeight="1">
      <c r="A383" s="16"/>
      <c r="C383" s="1363"/>
      <c r="D383" s="1363" t="s">
        <v>524</v>
      </c>
      <c r="E383" s="1363" t="s">
        <v>502</v>
      </c>
      <c r="F383" s="189"/>
      <c r="G383" s="1032">
        <v>1.6730393611740697</v>
      </c>
      <c r="H383" s="1032">
        <v>9.6888449264163234E-2</v>
      </c>
      <c r="I383" s="1032">
        <v>0.11105918104484046</v>
      </c>
      <c r="J383" s="1032">
        <v>0.12848290199253243</v>
      </c>
      <c r="K383" s="1032">
        <v>0.21864806727685507</v>
      </c>
      <c r="L383" s="1032">
        <v>0.13330667196290255</v>
      </c>
      <c r="M383" s="1032">
        <v>0.16673091750212093</v>
      </c>
      <c r="N383" s="1032">
        <v>0.25143107038888118</v>
      </c>
      <c r="O383" s="1032">
        <v>8.3920281240910249E-2</v>
      </c>
      <c r="P383" s="1032">
        <v>0.42053788064395897</v>
      </c>
      <c r="Q383" s="1032">
        <v>0.25358731748346214</v>
      </c>
      <c r="R383" s="1032">
        <v>8.6511727472547567E-2</v>
      </c>
      <c r="S383" s="1032">
        <v>0.10931128453217612</v>
      </c>
      <c r="T383" s="1056">
        <v>0.16018155303502671</v>
      </c>
      <c r="U383" s="1056">
        <v>0.13940233231165891</v>
      </c>
      <c r="V383" s="1056">
        <v>0.65171654826370617</v>
      </c>
      <c r="W383" s="1056">
        <v>8.783654354958724E-2</v>
      </c>
      <c r="X383" s="1056">
        <v>0.12745439763137195</v>
      </c>
      <c r="Y383" s="1056">
        <v>0.14069848111743721</v>
      </c>
      <c r="Z383" s="1056">
        <v>0.12272932844643428</v>
      </c>
      <c r="AA383" s="1056">
        <v>0.11521201462599794</v>
      </c>
      <c r="AB383" s="1056">
        <v>7.9105720381265052E-2</v>
      </c>
      <c r="AC383" s="1056">
        <v>0.12572703246281944</v>
      </c>
      <c r="AD383" s="1056">
        <v>6.7384232146157796E-2</v>
      </c>
      <c r="AE383" s="1056">
        <v>8.8249127805429414E-2</v>
      </c>
      <c r="AF383" s="1056">
        <v>9.0398779443503552E-2</v>
      </c>
      <c r="AG383" s="1056">
        <v>0.13928837453734774</v>
      </c>
      <c r="AH383" s="1056">
        <v>0.2584467956682277</v>
      </c>
      <c r="AI383" s="1056">
        <v>0.13199222037110989</v>
      </c>
      <c r="AJ383" s="1056">
        <v>0.1612356680273774</v>
      </c>
      <c r="AK383" s="1056">
        <v>0.11220451582003928</v>
      </c>
      <c r="AL383" s="1056">
        <v>1.086930158305232</v>
      </c>
      <c r="AM383" s="1056">
        <v>6.9385232365387545E-2</v>
      </c>
      <c r="AN383" s="1056">
        <v>1.0781384101572073</v>
      </c>
      <c r="AO383" s="1056">
        <v>9.7248057994432743E-2</v>
      </c>
      <c r="AP383" s="1056">
        <v>0.12708011572308187</v>
      </c>
      <c r="AQ383" s="1056">
        <v>0.29339947699458063</v>
      </c>
      <c r="AR383" s="1056">
        <v>0.34526284756180659</v>
      </c>
      <c r="AS383" s="1056">
        <v>0.1260196579968941</v>
      </c>
      <c r="AT383" s="1056">
        <v>0.18870886300121226</v>
      </c>
      <c r="AU383" s="1056">
        <v>6.7665355296584503E-2</v>
      </c>
      <c r="AV383" s="1056">
        <v>9.1746793011395059E-2</v>
      </c>
      <c r="AW383" s="1056">
        <v>9.5658433541133708E-2</v>
      </c>
      <c r="AX383" s="1056">
        <v>0.11777950233517144</v>
      </c>
      <c r="AY383" s="1056">
        <v>0.13137920905234365</v>
      </c>
      <c r="AZ383" s="1056">
        <v>0.23962739670676186</v>
      </c>
      <c r="BA383" s="1056">
        <v>0.13472375200625306</v>
      </c>
      <c r="BB383" s="1056">
        <v>1.1643445513597515</v>
      </c>
      <c r="BC383" s="1056">
        <v>0.10904951478332474</v>
      </c>
      <c r="BD383" s="1056">
        <v>0.13574117750583081</v>
      </c>
      <c r="BE383" s="1056">
        <v>0.11423687895731202</v>
      </c>
      <c r="BF383" s="1056">
        <v>0.19872346936999591</v>
      </c>
      <c r="BG383" s="1056">
        <v>0.43676873362705843</v>
      </c>
      <c r="BH383" s="1056">
        <v>8.5076238704165003E-2</v>
      </c>
      <c r="BI383" s="1056">
        <v>0.13320674525474138</v>
      </c>
      <c r="BJ383" s="1056">
        <v>0.20548931870593617</v>
      </c>
      <c r="BK383" s="1056">
        <v>0.11240885530929204</v>
      </c>
      <c r="BL383" s="1056">
        <v>7.7357480510520854E-2</v>
      </c>
      <c r="BM383" s="1056">
        <v>0.10252469064280458</v>
      </c>
      <c r="BN383" s="1056">
        <v>0.14957070027212038</v>
      </c>
      <c r="BO383" s="1056">
        <v>0.10956719711918365</v>
      </c>
      <c r="BP383" s="1056">
        <v>0.36935369984128374</v>
      </c>
      <c r="BQ383" s="1056">
        <v>0.10020338211400098</v>
      </c>
      <c r="BR383" s="1056">
        <v>9.0716647581797441E-2</v>
      </c>
      <c r="BS383" s="1056">
        <v>3.5391190418605729E-2</v>
      </c>
      <c r="BT383" s="1056">
        <v>9.0297707565549307E-2</v>
      </c>
      <c r="BU383" s="123"/>
      <c r="BV383" s="123"/>
      <c r="BW383" s="123"/>
      <c r="BX383" s="123"/>
      <c r="BY383" s="1032">
        <v>0.12350506312314154</v>
      </c>
      <c r="BZ383" s="1069">
        <v>0.20500682112152016</v>
      </c>
      <c r="CA383" s="1237">
        <v>0.27012322664889421</v>
      </c>
      <c r="CB383" s="1473">
        <v>7.6317087837390829E-2</v>
      </c>
      <c r="CC383" s="1051">
        <v>0.2639352782922828</v>
      </c>
    </row>
    <row r="384" spans="1:81" ht="15" customHeight="1">
      <c r="A384" s="16"/>
      <c r="B384" s="190"/>
      <c r="C384" s="1363"/>
      <c r="D384" s="1363"/>
      <c r="E384" s="1363"/>
      <c r="F384" s="189"/>
      <c r="G384" s="701"/>
      <c r="H384" s="701"/>
      <c r="I384" s="701"/>
      <c r="J384" s="701"/>
      <c r="K384" s="701"/>
      <c r="L384" s="701"/>
      <c r="M384" s="701"/>
      <c r="N384" s="701"/>
      <c r="O384" s="701"/>
      <c r="P384" s="701"/>
      <c r="Q384" s="701"/>
      <c r="R384" s="701"/>
      <c r="S384" s="701"/>
      <c r="T384" s="701"/>
      <c r="U384" s="701"/>
      <c r="V384" s="701"/>
      <c r="W384" s="701"/>
      <c r="X384" s="701"/>
      <c r="Y384" s="701"/>
      <c r="Z384" s="701"/>
      <c r="AA384" s="701"/>
      <c r="AB384" s="701"/>
      <c r="AC384" s="701"/>
      <c r="AD384" s="701"/>
      <c r="AE384" s="701"/>
      <c r="AF384" s="701"/>
      <c r="AG384" s="701"/>
      <c r="AH384" s="701"/>
      <c r="AI384" s="701"/>
      <c r="AJ384" s="701"/>
      <c r="AK384" s="701"/>
      <c r="AL384" s="701"/>
      <c r="AM384" s="701"/>
      <c r="AN384" s="701"/>
      <c r="AO384" s="701"/>
      <c r="AP384" s="701"/>
      <c r="AQ384" s="701"/>
      <c r="AR384" s="701"/>
      <c r="AS384" s="701"/>
      <c r="AT384" s="701"/>
      <c r="AU384" s="701"/>
      <c r="AV384" s="701"/>
      <c r="AW384" s="701"/>
      <c r="AX384" s="701"/>
      <c r="AY384" s="701"/>
      <c r="AZ384" s="701"/>
      <c r="BA384" s="701"/>
      <c r="BB384" s="701"/>
      <c r="BC384" s="701"/>
      <c r="BD384" s="701"/>
      <c r="BE384" s="701"/>
      <c r="BF384" s="701"/>
      <c r="BG384" s="701"/>
      <c r="BH384" s="701"/>
      <c r="BI384" s="701"/>
      <c r="BJ384" s="701"/>
      <c r="BK384" s="701"/>
      <c r="BL384" s="701"/>
      <c r="BM384" s="701"/>
      <c r="BN384" s="701"/>
      <c r="BO384" s="701"/>
      <c r="BP384" s="701"/>
      <c r="BQ384" s="701"/>
      <c r="BR384" s="701"/>
      <c r="BS384" s="1057"/>
      <c r="BT384" s="701"/>
      <c r="BU384" s="123"/>
      <c r="BV384" s="123"/>
      <c r="BW384" s="123"/>
      <c r="BX384" s="123"/>
      <c r="BY384" s="701"/>
      <c r="BZ384" s="1166"/>
      <c r="CA384" s="1166"/>
      <c r="CB384" s="733">
        <v>0</v>
      </c>
      <c r="CC384" s="733"/>
    </row>
    <row r="385" spans="1:81" ht="15" customHeight="1">
      <c r="A385" s="16"/>
      <c r="B385" s="190"/>
      <c r="C385" s="1363" t="s">
        <v>86</v>
      </c>
      <c r="D385" s="1363"/>
      <c r="E385" s="1363"/>
      <c r="F385" s="189"/>
      <c r="G385" s="701"/>
      <c r="H385" s="701"/>
      <c r="I385" s="701"/>
      <c r="J385" s="701"/>
      <c r="K385" s="701"/>
      <c r="L385" s="701"/>
      <c r="M385" s="701"/>
      <c r="N385" s="701"/>
      <c r="O385" s="701"/>
      <c r="P385" s="701"/>
      <c r="Q385" s="701"/>
      <c r="R385" s="701"/>
      <c r="S385" s="701"/>
      <c r="T385" s="701"/>
      <c r="U385" s="701"/>
      <c r="V385" s="701"/>
      <c r="W385" s="701"/>
      <c r="X385" s="701"/>
      <c r="Y385" s="701"/>
      <c r="Z385" s="701"/>
      <c r="AA385" s="701"/>
      <c r="AB385" s="701"/>
      <c r="AC385" s="701"/>
      <c r="AD385" s="701"/>
      <c r="AE385" s="701"/>
      <c r="AF385" s="701"/>
      <c r="AG385" s="701"/>
      <c r="AH385" s="701"/>
      <c r="AI385" s="701"/>
      <c r="AJ385" s="701"/>
      <c r="AK385" s="701"/>
      <c r="AL385" s="701"/>
      <c r="AM385" s="701"/>
      <c r="AN385" s="701"/>
      <c r="AO385" s="701"/>
      <c r="AP385" s="701"/>
      <c r="AQ385" s="701"/>
      <c r="AR385" s="701"/>
      <c r="AS385" s="701"/>
      <c r="AT385" s="701"/>
      <c r="AU385" s="701"/>
      <c r="AV385" s="701"/>
      <c r="AW385" s="701"/>
      <c r="AX385" s="701"/>
      <c r="AY385" s="701"/>
      <c r="AZ385" s="701"/>
      <c r="BA385" s="701"/>
      <c r="BB385" s="701"/>
      <c r="BC385" s="701"/>
      <c r="BD385" s="701"/>
      <c r="BE385" s="701"/>
      <c r="BF385" s="701"/>
      <c r="BG385" s="701"/>
      <c r="BH385" s="701"/>
      <c r="BI385" s="701"/>
      <c r="BJ385" s="701"/>
      <c r="BK385" s="701"/>
      <c r="BL385" s="701"/>
      <c r="BM385" s="701"/>
      <c r="BN385" s="701"/>
      <c r="BO385" s="701"/>
      <c r="BP385" s="701"/>
      <c r="BQ385" s="701"/>
      <c r="BR385" s="701"/>
      <c r="BS385" s="1057"/>
      <c r="BT385" s="701"/>
      <c r="BU385" s="123"/>
      <c r="BV385" s="123"/>
      <c r="BW385" s="123"/>
      <c r="BX385" s="123"/>
      <c r="BY385" s="701"/>
      <c r="BZ385" s="1166"/>
      <c r="CA385" s="1166"/>
      <c r="CB385" s="733">
        <v>0</v>
      </c>
      <c r="CC385" s="733"/>
    </row>
    <row r="386" spans="1:81" ht="15" customHeight="1">
      <c r="A386" s="16"/>
      <c r="C386" s="1363"/>
      <c r="D386" s="1363" t="s">
        <v>525</v>
      </c>
      <c r="E386" s="1363" t="s">
        <v>83</v>
      </c>
      <c r="F386" s="189"/>
      <c r="G386" s="1031">
        <v>0</v>
      </c>
      <c r="H386" s="1031">
        <v>0</v>
      </c>
      <c r="I386" s="1031">
        <v>0</v>
      </c>
      <c r="J386" s="1031">
        <v>0</v>
      </c>
      <c r="K386" s="1031">
        <v>0</v>
      </c>
      <c r="L386" s="1031">
        <v>0</v>
      </c>
      <c r="M386" s="1031">
        <v>0</v>
      </c>
      <c r="N386" s="1031">
        <v>0</v>
      </c>
      <c r="O386" s="1031">
        <v>0</v>
      </c>
      <c r="P386" s="1031">
        <v>0</v>
      </c>
      <c r="Q386" s="1031">
        <v>0</v>
      </c>
      <c r="R386" s="1031">
        <v>0</v>
      </c>
      <c r="S386" s="1031">
        <v>0</v>
      </c>
      <c r="T386" s="1056">
        <v>0</v>
      </c>
      <c r="U386" s="1056">
        <v>0</v>
      </c>
      <c r="V386" s="1056">
        <v>0</v>
      </c>
      <c r="W386" s="1056">
        <v>0</v>
      </c>
      <c r="X386" s="1056">
        <v>0</v>
      </c>
      <c r="Y386" s="1056">
        <v>0</v>
      </c>
      <c r="Z386" s="1056">
        <v>0</v>
      </c>
      <c r="AA386" s="1056">
        <v>0</v>
      </c>
      <c r="AB386" s="1056">
        <v>0</v>
      </c>
      <c r="AC386" s="1056">
        <v>0</v>
      </c>
      <c r="AD386" s="1056">
        <v>0</v>
      </c>
      <c r="AE386" s="1056">
        <v>0</v>
      </c>
      <c r="AF386" s="1056">
        <v>0</v>
      </c>
      <c r="AG386" s="1056">
        <v>0</v>
      </c>
      <c r="AH386" s="1056">
        <v>0</v>
      </c>
      <c r="AI386" s="1056">
        <v>0</v>
      </c>
      <c r="AJ386" s="1056">
        <v>0</v>
      </c>
      <c r="AK386" s="1056">
        <v>0</v>
      </c>
      <c r="AL386" s="1056">
        <v>0</v>
      </c>
      <c r="AM386" s="1056">
        <v>0</v>
      </c>
      <c r="AN386" s="1056">
        <v>0</v>
      </c>
      <c r="AO386" s="1056">
        <v>0</v>
      </c>
      <c r="AP386" s="1056">
        <v>0</v>
      </c>
      <c r="AQ386" s="1056">
        <v>0</v>
      </c>
      <c r="AR386" s="1056">
        <v>0</v>
      </c>
      <c r="AS386" s="1056">
        <v>0</v>
      </c>
      <c r="AT386" s="1056">
        <v>0</v>
      </c>
      <c r="AU386" s="1056">
        <v>0</v>
      </c>
      <c r="AV386" s="1056">
        <v>0</v>
      </c>
      <c r="AW386" s="1056">
        <v>0</v>
      </c>
      <c r="AX386" s="1056">
        <v>0</v>
      </c>
      <c r="AY386" s="1056">
        <v>0</v>
      </c>
      <c r="AZ386" s="1056">
        <v>0</v>
      </c>
      <c r="BA386" s="1056">
        <v>0</v>
      </c>
      <c r="BB386" s="1056">
        <v>0</v>
      </c>
      <c r="BC386" s="1056">
        <v>0</v>
      </c>
      <c r="BD386" s="1056">
        <v>0</v>
      </c>
      <c r="BE386" s="1056">
        <v>0</v>
      </c>
      <c r="BF386" s="1056">
        <v>0</v>
      </c>
      <c r="BG386" s="1056">
        <v>0</v>
      </c>
      <c r="BH386" s="1056">
        <v>0</v>
      </c>
      <c r="BI386" s="1056">
        <v>0</v>
      </c>
      <c r="BJ386" s="1056">
        <v>0</v>
      </c>
      <c r="BK386" s="1056">
        <v>0</v>
      </c>
      <c r="BL386" s="1056">
        <v>0</v>
      </c>
      <c r="BM386" s="1056">
        <v>0</v>
      </c>
      <c r="BN386" s="1056">
        <v>0</v>
      </c>
      <c r="BO386" s="1056">
        <v>0</v>
      </c>
      <c r="BP386" s="1056">
        <v>0</v>
      </c>
      <c r="BQ386" s="1056">
        <v>0</v>
      </c>
      <c r="BR386" s="1056">
        <v>0</v>
      </c>
      <c r="BS386" s="1056">
        <v>0</v>
      </c>
      <c r="BT386" s="1056">
        <v>0</v>
      </c>
      <c r="BU386" s="123"/>
      <c r="BV386" s="123"/>
      <c r="BW386" s="123"/>
      <c r="BX386" s="123"/>
      <c r="BY386" s="1031">
        <v>0</v>
      </c>
      <c r="BZ386" s="1068">
        <v>0</v>
      </c>
      <c r="CA386" s="1236">
        <v>0</v>
      </c>
      <c r="CB386" s="1473">
        <v>0</v>
      </c>
      <c r="CC386" s="1051">
        <v>0</v>
      </c>
    </row>
    <row r="387" spans="1:81" ht="15" customHeight="1">
      <c r="A387" s="16"/>
      <c r="C387" s="1363"/>
      <c r="D387" s="1363" t="s">
        <v>526</v>
      </c>
      <c r="E387" s="1363" t="s">
        <v>502</v>
      </c>
      <c r="F387" s="189"/>
      <c r="G387" s="1032">
        <v>0</v>
      </c>
      <c r="H387" s="1032">
        <v>0</v>
      </c>
      <c r="I387" s="1032">
        <v>0</v>
      </c>
      <c r="J387" s="1032">
        <v>0</v>
      </c>
      <c r="K387" s="1032">
        <v>0</v>
      </c>
      <c r="L387" s="1032">
        <v>0</v>
      </c>
      <c r="M387" s="1032">
        <v>0</v>
      </c>
      <c r="N387" s="1032">
        <v>0</v>
      </c>
      <c r="O387" s="1032">
        <v>0</v>
      </c>
      <c r="P387" s="1032">
        <v>0</v>
      </c>
      <c r="Q387" s="1032">
        <v>0</v>
      </c>
      <c r="R387" s="1032">
        <v>0</v>
      </c>
      <c r="S387" s="1032">
        <v>0</v>
      </c>
      <c r="T387" s="1056">
        <v>0</v>
      </c>
      <c r="U387" s="1056">
        <v>0</v>
      </c>
      <c r="V387" s="1056">
        <v>0</v>
      </c>
      <c r="W387" s="1056">
        <v>0</v>
      </c>
      <c r="X387" s="1056">
        <v>0</v>
      </c>
      <c r="Y387" s="1056">
        <v>0</v>
      </c>
      <c r="Z387" s="1056">
        <v>0</v>
      </c>
      <c r="AA387" s="1056">
        <v>0</v>
      </c>
      <c r="AB387" s="1056">
        <v>0</v>
      </c>
      <c r="AC387" s="1056">
        <v>0</v>
      </c>
      <c r="AD387" s="1056">
        <v>0</v>
      </c>
      <c r="AE387" s="1056">
        <v>0</v>
      </c>
      <c r="AF387" s="1056">
        <v>0</v>
      </c>
      <c r="AG387" s="1056">
        <v>0</v>
      </c>
      <c r="AH387" s="1056">
        <v>0</v>
      </c>
      <c r="AI387" s="1056">
        <v>0</v>
      </c>
      <c r="AJ387" s="1056">
        <v>0</v>
      </c>
      <c r="AK387" s="1056">
        <v>0</v>
      </c>
      <c r="AL387" s="1056">
        <v>0</v>
      </c>
      <c r="AM387" s="1056">
        <v>0</v>
      </c>
      <c r="AN387" s="1056">
        <v>0</v>
      </c>
      <c r="AO387" s="1056">
        <v>0</v>
      </c>
      <c r="AP387" s="1056">
        <v>0</v>
      </c>
      <c r="AQ387" s="1056">
        <v>0</v>
      </c>
      <c r="AR387" s="1056">
        <v>0</v>
      </c>
      <c r="AS387" s="1056">
        <v>0</v>
      </c>
      <c r="AT387" s="1056">
        <v>0</v>
      </c>
      <c r="AU387" s="1056">
        <v>0</v>
      </c>
      <c r="AV387" s="1056">
        <v>0</v>
      </c>
      <c r="AW387" s="1056">
        <v>0</v>
      </c>
      <c r="AX387" s="1056">
        <v>0</v>
      </c>
      <c r="AY387" s="1056">
        <v>0</v>
      </c>
      <c r="AZ387" s="1056">
        <v>0</v>
      </c>
      <c r="BA387" s="1056">
        <v>0</v>
      </c>
      <c r="BB387" s="1056">
        <v>0</v>
      </c>
      <c r="BC387" s="1056">
        <v>0</v>
      </c>
      <c r="BD387" s="1056">
        <v>0</v>
      </c>
      <c r="BE387" s="1056">
        <v>0</v>
      </c>
      <c r="BF387" s="1056">
        <v>0</v>
      </c>
      <c r="BG387" s="1056">
        <v>0</v>
      </c>
      <c r="BH387" s="1056">
        <v>0</v>
      </c>
      <c r="BI387" s="1056">
        <v>0</v>
      </c>
      <c r="BJ387" s="1056">
        <v>0</v>
      </c>
      <c r="BK387" s="1056">
        <v>0</v>
      </c>
      <c r="BL387" s="1056">
        <v>0</v>
      </c>
      <c r="BM387" s="1056">
        <v>0</v>
      </c>
      <c r="BN387" s="1056">
        <v>0</v>
      </c>
      <c r="BO387" s="1056">
        <v>0</v>
      </c>
      <c r="BP387" s="1056">
        <v>0</v>
      </c>
      <c r="BQ387" s="1056">
        <v>0</v>
      </c>
      <c r="BR387" s="1056">
        <v>0</v>
      </c>
      <c r="BS387" s="1056">
        <v>0</v>
      </c>
      <c r="BT387" s="1056">
        <v>0</v>
      </c>
      <c r="BU387" s="123"/>
      <c r="BV387" s="123"/>
      <c r="BW387" s="123"/>
      <c r="BX387" s="123"/>
      <c r="BY387" s="1032">
        <v>0</v>
      </c>
      <c r="BZ387" s="1069">
        <v>0</v>
      </c>
      <c r="CA387" s="1237">
        <v>0</v>
      </c>
      <c r="CB387" s="1473">
        <v>0</v>
      </c>
      <c r="CC387" s="1051">
        <v>0</v>
      </c>
    </row>
    <row r="388" spans="1:81" ht="15" customHeight="1">
      <c r="A388" s="16"/>
      <c r="C388" s="1363"/>
      <c r="D388" s="1363" t="s">
        <v>527</v>
      </c>
      <c r="E388" s="1363" t="s">
        <v>502</v>
      </c>
      <c r="F388" s="189"/>
      <c r="G388" s="1032">
        <v>0</v>
      </c>
      <c r="H388" s="1032">
        <v>0</v>
      </c>
      <c r="I388" s="1032">
        <v>0</v>
      </c>
      <c r="J388" s="1032">
        <v>0</v>
      </c>
      <c r="K388" s="1032">
        <v>0</v>
      </c>
      <c r="L388" s="1032">
        <v>0</v>
      </c>
      <c r="M388" s="1032">
        <v>0</v>
      </c>
      <c r="N388" s="1032">
        <v>0</v>
      </c>
      <c r="O388" s="1032">
        <v>0</v>
      </c>
      <c r="P388" s="1032">
        <v>0</v>
      </c>
      <c r="Q388" s="1032">
        <v>0</v>
      </c>
      <c r="R388" s="1032">
        <v>0</v>
      </c>
      <c r="S388" s="1032">
        <v>0</v>
      </c>
      <c r="T388" s="1056">
        <v>0</v>
      </c>
      <c r="U388" s="1056">
        <v>0</v>
      </c>
      <c r="V388" s="1056">
        <v>0</v>
      </c>
      <c r="W388" s="1056">
        <v>0</v>
      </c>
      <c r="X388" s="1056">
        <v>0</v>
      </c>
      <c r="Y388" s="1056">
        <v>0</v>
      </c>
      <c r="Z388" s="1056">
        <v>0</v>
      </c>
      <c r="AA388" s="1056">
        <v>0</v>
      </c>
      <c r="AB388" s="1056">
        <v>0</v>
      </c>
      <c r="AC388" s="1056">
        <v>0</v>
      </c>
      <c r="AD388" s="1056">
        <v>0</v>
      </c>
      <c r="AE388" s="1056">
        <v>0</v>
      </c>
      <c r="AF388" s="1056">
        <v>0</v>
      </c>
      <c r="AG388" s="1056">
        <v>0</v>
      </c>
      <c r="AH388" s="1056">
        <v>0</v>
      </c>
      <c r="AI388" s="1056">
        <v>0</v>
      </c>
      <c r="AJ388" s="1056">
        <v>0</v>
      </c>
      <c r="AK388" s="1056">
        <v>0</v>
      </c>
      <c r="AL388" s="1056">
        <v>0</v>
      </c>
      <c r="AM388" s="1056">
        <v>0</v>
      </c>
      <c r="AN388" s="1056">
        <v>0</v>
      </c>
      <c r="AO388" s="1056">
        <v>0</v>
      </c>
      <c r="AP388" s="1056">
        <v>0</v>
      </c>
      <c r="AQ388" s="1056">
        <v>0</v>
      </c>
      <c r="AR388" s="1056">
        <v>0</v>
      </c>
      <c r="AS388" s="1056">
        <v>0</v>
      </c>
      <c r="AT388" s="1056">
        <v>0</v>
      </c>
      <c r="AU388" s="1056">
        <v>0</v>
      </c>
      <c r="AV388" s="1056">
        <v>0</v>
      </c>
      <c r="AW388" s="1056">
        <v>0</v>
      </c>
      <c r="AX388" s="1056">
        <v>0</v>
      </c>
      <c r="AY388" s="1056">
        <v>0</v>
      </c>
      <c r="AZ388" s="1056">
        <v>0</v>
      </c>
      <c r="BA388" s="1056">
        <v>0</v>
      </c>
      <c r="BB388" s="1056">
        <v>0</v>
      </c>
      <c r="BC388" s="1056">
        <v>0</v>
      </c>
      <c r="BD388" s="1056">
        <v>0</v>
      </c>
      <c r="BE388" s="1056">
        <v>0</v>
      </c>
      <c r="BF388" s="1056">
        <v>0</v>
      </c>
      <c r="BG388" s="1056">
        <v>0</v>
      </c>
      <c r="BH388" s="1056">
        <v>0</v>
      </c>
      <c r="BI388" s="1056">
        <v>0</v>
      </c>
      <c r="BJ388" s="1056">
        <v>0</v>
      </c>
      <c r="BK388" s="1056">
        <v>0</v>
      </c>
      <c r="BL388" s="1056">
        <v>0</v>
      </c>
      <c r="BM388" s="1056">
        <v>0</v>
      </c>
      <c r="BN388" s="1056">
        <v>0</v>
      </c>
      <c r="BO388" s="1056">
        <v>0</v>
      </c>
      <c r="BP388" s="1056">
        <v>0</v>
      </c>
      <c r="BQ388" s="1056">
        <v>0</v>
      </c>
      <c r="BR388" s="1056">
        <v>0</v>
      </c>
      <c r="BS388" s="1056">
        <v>0</v>
      </c>
      <c r="BT388" s="1056">
        <v>0</v>
      </c>
      <c r="BU388" s="123"/>
      <c r="BV388" s="123"/>
      <c r="BW388" s="123"/>
      <c r="BX388" s="123"/>
      <c r="BY388" s="1032">
        <v>0</v>
      </c>
      <c r="BZ388" s="1069">
        <v>0</v>
      </c>
      <c r="CA388" s="1237">
        <v>0</v>
      </c>
      <c r="CB388" s="1473">
        <v>0</v>
      </c>
      <c r="CC388" s="1051">
        <v>0</v>
      </c>
    </row>
    <row r="389" spans="1:81" ht="15" customHeight="1">
      <c r="A389" s="16"/>
      <c r="C389" s="1363"/>
      <c r="D389" s="1363" t="s">
        <v>528</v>
      </c>
      <c r="E389" s="1363" t="s">
        <v>502</v>
      </c>
      <c r="F389" s="189"/>
      <c r="G389" s="1032">
        <v>0</v>
      </c>
      <c r="H389" s="1032">
        <v>0</v>
      </c>
      <c r="I389" s="1032">
        <v>0</v>
      </c>
      <c r="J389" s="1032">
        <v>0</v>
      </c>
      <c r="K389" s="1032">
        <v>0</v>
      </c>
      <c r="L389" s="1032">
        <v>0</v>
      </c>
      <c r="M389" s="1032">
        <v>0</v>
      </c>
      <c r="N389" s="1032">
        <v>0</v>
      </c>
      <c r="O389" s="1032">
        <v>0</v>
      </c>
      <c r="P389" s="1032">
        <v>0</v>
      </c>
      <c r="Q389" s="1032">
        <v>0</v>
      </c>
      <c r="R389" s="1032">
        <v>0</v>
      </c>
      <c r="S389" s="1032">
        <v>0</v>
      </c>
      <c r="T389" s="1056">
        <v>0</v>
      </c>
      <c r="U389" s="1056">
        <v>0</v>
      </c>
      <c r="V389" s="1056">
        <v>0</v>
      </c>
      <c r="W389" s="1056">
        <v>0</v>
      </c>
      <c r="X389" s="1056">
        <v>0</v>
      </c>
      <c r="Y389" s="1056">
        <v>0</v>
      </c>
      <c r="Z389" s="1056">
        <v>0</v>
      </c>
      <c r="AA389" s="1056">
        <v>0</v>
      </c>
      <c r="AB389" s="1056">
        <v>0</v>
      </c>
      <c r="AC389" s="1056">
        <v>0</v>
      </c>
      <c r="AD389" s="1056">
        <v>0</v>
      </c>
      <c r="AE389" s="1056">
        <v>0</v>
      </c>
      <c r="AF389" s="1056">
        <v>0</v>
      </c>
      <c r="AG389" s="1056">
        <v>0</v>
      </c>
      <c r="AH389" s="1056">
        <v>0</v>
      </c>
      <c r="AI389" s="1056">
        <v>0</v>
      </c>
      <c r="AJ389" s="1056">
        <v>0</v>
      </c>
      <c r="AK389" s="1056">
        <v>0</v>
      </c>
      <c r="AL389" s="1056">
        <v>0</v>
      </c>
      <c r="AM389" s="1056">
        <v>0</v>
      </c>
      <c r="AN389" s="1056">
        <v>0</v>
      </c>
      <c r="AO389" s="1056">
        <v>0</v>
      </c>
      <c r="AP389" s="1056">
        <v>0</v>
      </c>
      <c r="AQ389" s="1056">
        <v>0</v>
      </c>
      <c r="AR389" s="1056">
        <v>0</v>
      </c>
      <c r="AS389" s="1056">
        <v>0</v>
      </c>
      <c r="AT389" s="1056">
        <v>0</v>
      </c>
      <c r="AU389" s="1056">
        <v>0</v>
      </c>
      <c r="AV389" s="1056">
        <v>0</v>
      </c>
      <c r="AW389" s="1056">
        <v>0</v>
      </c>
      <c r="AX389" s="1056">
        <v>0</v>
      </c>
      <c r="AY389" s="1056">
        <v>0</v>
      </c>
      <c r="AZ389" s="1056">
        <v>0</v>
      </c>
      <c r="BA389" s="1056">
        <v>0</v>
      </c>
      <c r="BB389" s="1056">
        <v>0</v>
      </c>
      <c r="BC389" s="1056">
        <v>0</v>
      </c>
      <c r="BD389" s="1056">
        <v>0</v>
      </c>
      <c r="BE389" s="1056">
        <v>0</v>
      </c>
      <c r="BF389" s="1056">
        <v>0</v>
      </c>
      <c r="BG389" s="1056">
        <v>0</v>
      </c>
      <c r="BH389" s="1056">
        <v>0</v>
      </c>
      <c r="BI389" s="1056">
        <v>0</v>
      </c>
      <c r="BJ389" s="1056">
        <v>0</v>
      </c>
      <c r="BK389" s="1056">
        <v>0</v>
      </c>
      <c r="BL389" s="1056">
        <v>0</v>
      </c>
      <c r="BM389" s="1056">
        <v>0</v>
      </c>
      <c r="BN389" s="1056">
        <v>0</v>
      </c>
      <c r="BO389" s="1056">
        <v>0</v>
      </c>
      <c r="BP389" s="1056">
        <v>0</v>
      </c>
      <c r="BQ389" s="1056">
        <v>0</v>
      </c>
      <c r="BR389" s="1056">
        <v>0</v>
      </c>
      <c r="BS389" s="1056">
        <v>0</v>
      </c>
      <c r="BT389" s="1056">
        <v>0</v>
      </c>
      <c r="BU389" s="123"/>
      <c r="BV389" s="123"/>
      <c r="BW389" s="123"/>
      <c r="BX389" s="123"/>
      <c r="BY389" s="1032">
        <v>0</v>
      </c>
      <c r="BZ389" s="1069">
        <v>0</v>
      </c>
      <c r="CA389" s="1237">
        <v>0</v>
      </c>
      <c r="CB389" s="1473">
        <v>0</v>
      </c>
      <c r="CC389" s="1051">
        <v>0</v>
      </c>
    </row>
    <row r="390" spans="1:81" ht="15" customHeight="1">
      <c r="A390" s="16"/>
      <c r="B390" s="190"/>
      <c r="C390" s="1363"/>
      <c r="D390" s="1363"/>
      <c r="E390" s="1363"/>
      <c r="F390" s="189"/>
      <c r="G390" s="701"/>
      <c r="H390" s="701"/>
      <c r="I390" s="701"/>
      <c r="J390" s="701"/>
      <c r="K390" s="701"/>
      <c r="L390" s="701"/>
      <c r="M390" s="701"/>
      <c r="N390" s="701"/>
      <c r="O390" s="701"/>
      <c r="P390" s="701"/>
      <c r="Q390" s="701"/>
      <c r="R390" s="701"/>
      <c r="S390" s="701"/>
      <c r="T390" s="701"/>
      <c r="U390" s="701"/>
      <c r="V390" s="701"/>
      <c r="W390" s="701"/>
      <c r="X390" s="701"/>
      <c r="Y390" s="701"/>
      <c r="Z390" s="701"/>
      <c r="AA390" s="701"/>
      <c r="AB390" s="701"/>
      <c r="AC390" s="701"/>
      <c r="AD390" s="701"/>
      <c r="AE390" s="701"/>
      <c r="AF390" s="701"/>
      <c r="AG390" s="701"/>
      <c r="AH390" s="701"/>
      <c r="AI390" s="701"/>
      <c r="AJ390" s="701"/>
      <c r="AK390" s="701"/>
      <c r="AL390" s="701"/>
      <c r="AM390" s="701"/>
      <c r="AN390" s="701"/>
      <c r="AO390" s="701"/>
      <c r="AP390" s="701"/>
      <c r="AQ390" s="701"/>
      <c r="AR390" s="701"/>
      <c r="AS390" s="701"/>
      <c r="AT390" s="701"/>
      <c r="AU390" s="701"/>
      <c r="AV390" s="701"/>
      <c r="AW390" s="701"/>
      <c r="AX390" s="701"/>
      <c r="AY390" s="701"/>
      <c r="AZ390" s="701"/>
      <c r="BA390" s="701"/>
      <c r="BB390" s="701"/>
      <c r="BC390" s="701"/>
      <c r="BD390" s="701"/>
      <c r="BE390" s="701"/>
      <c r="BF390" s="701"/>
      <c r="BG390" s="701"/>
      <c r="BH390" s="701"/>
      <c r="BI390" s="701"/>
      <c r="BJ390" s="701"/>
      <c r="BK390" s="701"/>
      <c r="BL390" s="701"/>
      <c r="BM390" s="701"/>
      <c r="BN390" s="701"/>
      <c r="BO390" s="701"/>
      <c r="BP390" s="701"/>
      <c r="BQ390" s="701"/>
      <c r="BR390" s="701"/>
      <c r="BS390" s="1057"/>
      <c r="BT390" s="701"/>
      <c r="BU390" s="123"/>
      <c r="BV390" s="123"/>
      <c r="BW390" s="123"/>
      <c r="BX390" s="123"/>
      <c r="BY390" s="701"/>
      <c r="BZ390" s="1169"/>
      <c r="CB390" s="733"/>
      <c r="CC390" s="733"/>
    </row>
    <row r="391" spans="1:81" ht="15" customHeight="1">
      <c r="A391" s="16"/>
      <c r="B391" s="190"/>
      <c r="C391" s="1363" t="s">
        <v>87</v>
      </c>
      <c r="D391" s="1363"/>
      <c r="E391" s="1363"/>
      <c r="F391" s="189"/>
      <c r="G391" s="701"/>
      <c r="H391" s="701"/>
      <c r="I391" s="701"/>
      <c r="J391" s="701"/>
      <c r="K391" s="701"/>
      <c r="L391" s="701"/>
      <c r="M391" s="701"/>
      <c r="N391" s="701"/>
      <c r="O391" s="701"/>
      <c r="P391" s="701"/>
      <c r="Q391" s="701"/>
      <c r="R391" s="701"/>
      <c r="S391" s="701"/>
      <c r="T391" s="701"/>
      <c r="U391" s="701"/>
      <c r="V391" s="701"/>
      <c r="W391" s="701"/>
      <c r="X391" s="701"/>
      <c r="Y391" s="701"/>
      <c r="Z391" s="701"/>
      <c r="AA391" s="701"/>
      <c r="AB391" s="701"/>
      <c r="AC391" s="701"/>
      <c r="AD391" s="701"/>
      <c r="AE391" s="701"/>
      <c r="AF391" s="701"/>
      <c r="AG391" s="701"/>
      <c r="AH391" s="701"/>
      <c r="AI391" s="701"/>
      <c r="AJ391" s="701"/>
      <c r="AK391" s="701"/>
      <c r="AL391" s="701"/>
      <c r="AM391" s="701"/>
      <c r="AN391" s="701"/>
      <c r="AO391" s="701"/>
      <c r="AP391" s="701"/>
      <c r="AQ391" s="701"/>
      <c r="AR391" s="701"/>
      <c r="AS391" s="701"/>
      <c r="AT391" s="701"/>
      <c r="AU391" s="701"/>
      <c r="AV391" s="701"/>
      <c r="AW391" s="701"/>
      <c r="AX391" s="701"/>
      <c r="AY391" s="701"/>
      <c r="AZ391" s="701"/>
      <c r="BA391" s="701"/>
      <c r="BB391" s="701"/>
      <c r="BC391" s="701"/>
      <c r="BD391" s="701"/>
      <c r="BE391" s="701"/>
      <c r="BF391" s="701"/>
      <c r="BG391" s="701"/>
      <c r="BH391" s="701"/>
      <c r="BI391" s="701"/>
      <c r="BJ391" s="701"/>
      <c r="BK391" s="701"/>
      <c r="BL391" s="701"/>
      <c r="BM391" s="701"/>
      <c r="BN391" s="701"/>
      <c r="BO391" s="701"/>
      <c r="BP391" s="701"/>
      <c r="BQ391" s="701"/>
      <c r="BR391" s="701"/>
      <c r="BS391" s="1057"/>
      <c r="BT391" s="701"/>
      <c r="BU391" s="123"/>
      <c r="BV391" s="123"/>
      <c r="BW391" s="123"/>
      <c r="BX391" s="123"/>
      <c r="BY391" s="701"/>
      <c r="BZ391" s="1169"/>
      <c r="CB391" s="733"/>
      <c r="CC391" s="733"/>
    </row>
    <row r="392" spans="1:81" ht="15" customHeight="1">
      <c r="A392" s="16"/>
      <c r="B392" s="1169"/>
      <c r="C392" s="1363"/>
      <c r="D392" s="1363" t="s">
        <v>529</v>
      </c>
      <c r="E392" s="1363" t="s">
        <v>83</v>
      </c>
      <c r="F392" s="189"/>
      <c r="G392" s="1031">
        <v>0</v>
      </c>
      <c r="H392" s="1031">
        <v>0</v>
      </c>
      <c r="I392" s="1031">
        <v>0</v>
      </c>
      <c r="J392" s="1031">
        <v>0</v>
      </c>
      <c r="K392" s="1031">
        <v>0</v>
      </c>
      <c r="L392" s="1031">
        <v>0</v>
      </c>
      <c r="M392" s="1031">
        <v>0</v>
      </c>
      <c r="N392" s="1031">
        <v>0</v>
      </c>
      <c r="O392" s="1031">
        <v>0</v>
      </c>
      <c r="P392" s="1031">
        <v>0</v>
      </c>
      <c r="Q392" s="1031">
        <v>0</v>
      </c>
      <c r="R392" s="1031">
        <v>0</v>
      </c>
      <c r="S392" s="1031">
        <v>0</v>
      </c>
      <c r="T392" s="1056">
        <v>0</v>
      </c>
      <c r="U392" s="1056">
        <v>0</v>
      </c>
      <c r="V392" s="1056">
        <v>0</v>
      </c>
      <c r="W392" s="1056">
        <v>0</v>
      </c>
      <c r="X392" s="1056">
        <v>0</v>
      </c>
      <c r="Y392" s="1056">
        <v>0</v>
      </c>
      <c r="Z392" s="1056">
        <v>0</v>
      </c>
      <c r="AA392" s="1056">
        <v>0</v>
      </c>
      <c r="AB392" s="1056">
        <v>0</v>
      </c>
      <c r="AC392" s="1056">
        <v>0</v>
      </c>
      <c r="AD392" s="1056">
        <v>0</v>
      </c>
      <c r="AE392" s="1056">
        <v>0</v>
      </c>
      <c r="AF392" s="1056">
        <v>0</v>
      </c>
      <c r="AG392" s="1056">
        <v>0</v>
      </c>
      <c r="AH392" s="1056">
        <v>0</v>
      </c>
      <c r="AI392" s="1056">
        <v>0</v>
      </c>
      <c r="AJ392" s="1056">
        <v>0</v>
      </c>
      <c r="AK392" s="1056">
        <v>0</v>
      </c>
      <c r="AL392" s="1056">
        <v>0</v>
      </c>
      <c r="AM392" s="1056">
        <v>0</v>
      </c>
      <c r="AN392" s="1056">
        <v>0</v>
      </c>
      <c r="AO392" s="1056">
        <v>0</v>
      </c>
      <c r="AP392" s="1056">
        <v>0</v>
      </c>
      <c r="AQ392" s="1056">
        <v>0</v>
      </c>
      <c r="AR392" s="1056">
        <v>0</v>
      </c>
      <c r="AS392" s="1056">
        <v>0</v>
      </c>
      <c r="AT392" s="1056">
        <v>0</v>
      </c>
      <c r="AU392" s="1056">
        <v>0</v>
      </c>
      <c r="AV392" s="1056">
        <v>0</v>
      </c>
      <c r="AW392" s="1056">
        <v>0</v>
      </c>
      <c r="AX392" s="1056">
        <v>0</v>
      </c>
      <c r="AY392" s="1056">
        <v>0</v>
      </c>
      <c r="AZ392" s="1056">
        <v>0</v>
      </c>
      <c r="BA392" s="1056">
        <v>0</v>
      </c>
      <c r="BB392" s="1056">
        <v>0</v>
      </c>
      <c r="BC392" s="1056">
        <v>0</v>
      </c>
      <c r="BD392" s="1056">
        <v>0</v>
      </c>
      <c r="BE392" s="1056">
        <v>0</v>
      </c>
      <c r="BF392" s="1056">
        <v>0</v>
      </c>
      <c r="BG392" s="1056">
        <v>0</v>
      </c>
      <c r="BH392" s="1056">
        <v>0</v>
      </c>
      <c r="BI392" s="1056">
        <v>0</v>
      </c>
      <c r="BJ392" s="1056">
        <v>0</v>
      </c>
      <c r="BK392" s="1056">
        <v>0</v>
      </c>
      <c r="BL392" s="1056">
        <v>0</v>
      </c>
      <c r="BM392" s="1056">
        <v>0</v>
      </c>
      <c r="BN392" s="1056">
        <v>0</v>
      </c>
      <c r="BO392" s="1056">
        <v>0</v>
      </c>
      <c r="BP392" s="1056">
        <v>0</v>
      </c>
      <c r="BQ392" s="1056">
        <v>0</v>
      </c>
      <c r="BR392" s="1056">
        <v>0</v>
      </c>
      <c r="BS392" s="1056">
        <v>0</v>
      </c>
      <c r="BT392" s="1056">
        <v>0</v>
      </c>
      <c r="BU392" s="123"/>
      <c r="BV392" s="123"/>
      <c r="BW392" s="123"/>
      <c r="BX392" s="123"/>
      <c r="BY392" s="1031">
        <v>0</v>
      </c>
      <c r="BZ392" s="1068">
        <v>0</v>
      </c>
      <c r="CA392" s="1236">
        <v>0</v>
      </c>
      <c r="CB392" s="1473">
        <v>0</v>
      </c>
      <c r="CC392" s="1051">
        <v>0</v>
      </c>
    </row>
    <row r="393" spans="1:81" ht="15" customHeight="1">
      <c r="A393" s="16"/>
      <c r="B393" s="1169"/>
      <c r="C393" s="1363"/>
      <c r="D393" s="1363" t="s">
        <v>530</v>
      </c>
      <c r="E393" s="1363" t="s">
        <v>502</v>
      </c>
      <c r="F393" s="189"/>
      <c r="G393" s="1032">
        <v>0</v>
      </c>
      <c r="H393" s="1032">
        <v>0</v>
      </c>
      <c r="I393" s="1032">
        <v>0</v>
      </c>
      <c r="J393" s="1032">
        <v>0</v>
      </c>
      <c r="K393" s="1032">
        <v>0</v>
      </c>
      <c r="L393" s="1032">
        <v>0</v>
      </c>
      <c r="M393" s="1032">
        <v>0</v>
      </c>
      <c r="N393" s="1032">
        <v>0</v>
      </c>
      <c r="O393" s="1032">
        <v>0</v>
      </c>
      <c r="P393" s="1032">
        <v>0</v>
      </c>
      <c r="Q393" s="1032">
        <v>0</v>
      </c>
      <c r="R393" s="1032">
        <v>0</v>
      </c>
      <c r="S393" s="1032">
        <v>0</v>
      </c>
      <c r="T393" s="1056">
        <v>0</v>
      </c>
      <c r="U393" s="1056">
        <v>0</v>
      </c>
      <c r="V393" s="1056">
        <v>0</v>
      </c>
      <c r="W393" s="1056">
        <v>0</v>
      </c>
      <c r="X393" s="1056">
        <v>0</v>
      </c>
      <c r="Y393" s="1056">
        <v>0</v>
      </c>
      <c r="Z393" s="1056">
        <v>0</v>
      </c>
      <c r="AA393" s="1056">
        <v>0</v>
      </c>
      <c r="AB393" s="1056">
        <v>0</v>
      </c>
      <c r="AC393" s="1056">
        <v>0</v>
      </c>
      <c r="AD393" s="1056">
        <v>0</v>
      </c>
      <c r="AE393" s="1056">
        <v>0</v>
      </c>
      <c r="AF393" s="1056">
        <v>0</v>
      </c>
      <c r="AG393" s="1056">
        <v>0</v>
      </c>
      <c r="AH393" s="1056">
        <v>0</v>
      </c>
      <c r="AI393" s="1056">
        <v>0</v>
      </c>
      <c r="AJ393" s="1056">
        <v>0</v>
      </c>
      <c r="AK393" s="1056">
        <v>0</v>
      </c>
      <c r="AL393" s="1056">
        <v>0</v>
      </c>
      <c r="AM393" s="1056">
        <v>0</v>
      </c>
      <c r="AN393" s="1056">
        <v>0</v>
      </c>
      <c r="AO393" s="1056">
        <v>0</v>
      </c>
      <c r="AP393" s="1056">
        <v>0</v>
      </c>
      <c r="AQ393" s="1056">
        <v>0</v>
      </c>
      <c r="AR393" s="1056">
        <v>0</v>
      </c>
      <c r="AS393" s="1056">
        <v>0</v>
      </c>
      <c r="AT393" s="1056">
        <v>0</v>
      </c>
      <c r="AU393" s="1056">
        <v>0</v>
      </c>
      <c r="AV393" s="1056">
        <v>0</v>
      </c>
      <c r="AW393" s="1056">
        <v>0</v>
      </c>
      <c r="AX393" s="1056">
        <v>0</v>
      </c>
      <c r="AY393" s="1056">
        <v>0</v>
      </c>
      <c r="AZ393" s="1056">
        <v>0</v>
      </c>
      <c r="BA393" s="1056">
        <v>0</v>
      </c>
      <c r="BB393" s="1056">
        <v>0</v>
      </c>
      <c r="BC393" s="1056">
        <v>0</v>
      </c>
      <c r="BD393" s="1056">
        <v>0</v>
      </c>
      <c r="BE393" s="1056">
        <v>0</v>
      </c>
      <c r="BF393" s="1056">
        <v>0</v>
      </c>
      <c r="BG393" s="1056">
        <v>0</v>
      </c>
      <c r="BH393" s="1056">
        <v>0</v>
      </c>
      <c r="BI393" s="1056">
        <v>0</v>
      </c>
      <c r="BJ393" s="1056">
        <v>0</v>
      </c>
      <c r="BK393" s="1056">
        <v>0</v>
      </c>
      <c r="BL393" s="1056">
        <v>0</v>
      </c>
      <c r="BM393" s="1056">
        <v>0</v>
      </c>
      <c r="BN393" s="1056">
        <v>0</v>
      </c>
      <c r="BO393" s="1056">
        <v>0</v>
      </c>
      <c r="BP393" s="1056">
        <v>0</v>
      </c>
      <c r="BQ393" s="1056">
        <v>0</v>
      </c>
      <c r="BR393" s="1056">
        <v>0</v>
      </c>
      <c r="BS393" s="1056">
        <v>0</v>
      </c>
      <c r="BT393" s="1056">
        <v>0</v>
      </c>
      <c r="BU393" s="123"/>
      <c r="BV393" s="123"/>
      <c r="BW393" s="123"/>
      <c r="BX393" s="123"/>
      <c r="BY393" s="1032">
        <v>0</v>
      </c>
      <c r="BZ393" s="1069">
        <v>0</v>
      </c>
      <c r="CA393" s="1237">
        <v>0</v>
      </c>
      <c r="CB393" s="1473">
        <v>0</v>
      </c>
      <c r="CC393" s="1051">
        <v>0</v>
      </c>
    </row>
    <row r="394" spans="1:81" ht="15" customHeight="1">
      <c r="A394" s="16"/>
      <c r="B394" s="190"/>
      <c r="C394" s="1363"/>
      <c r="D394" s="1363"/>
      <c r="E394" s="1363"/>
      <c r="F394" s="189"/>
      <c r="G394" s="701"/>
      <c r="H394" s="701"/>
      <c r="I394" s="701"/>
      <c r="J394" s="701"/>
      <c r="K394" s="701"/>
      <c r="L394" s="701"/>
      <c r="M394" s="701"/>
      <c r="N394" s="701"/>
      <c r="O394" s="701"/>
      <c r="P394" s="701"/>
      <c r="Q394" s="701"/>
      <c r="R394" s="701"/>
      <c r="S394" s="701"/>
      <c r="T394" s="701"/>
      <c r="U394" s="701"/>
      <c r="V394" s="701"/>
      <c r="W394" s="701"/>
      <c r="X394" s="701"/>
      <c r="Y394" s="701"/>
      <c r="Z394" s="701"/>
      <c r="AA394" s="701"/>
      <c r="AB394" s="701"/>
      <c r="AC394" s="701"/>
      <c r="AD394" s="701"/>
      <c r="AE394" s="701"/>
      <c r="AF394" s="701"/>
      <c r="AG394" s="701"/>
      <c r="AH394" s="701"/>
      <c r="AI394" s="701"/>
      <c r="AJ394" s="701"/>
      <c r="AK394" s="701"/>
      <c r="AL394" s="701"/>
      <c r="AM394" s="701"/>
      <c r="AN394" s="701"/>
      <c r="AO394" s="701"/>
      <c r="AP394" s="701"/>
      <c r="AQ394" s="701"/>
      <c r="AR394" s="701"/>
      <c r="AS394" s="701"/>
      <c r="AT394" s="701"/>
      <c r="AU394" s="701"/>
      <c r="AV394" s="701"/>
      <c r="AW394" s="701"/>
      <c r="AX394" s="701"/>
      <c r="AY394" s="701"/>
      <c r="AZ394" s="701"/>
      <c r="BA394" s="701"/>
      <c r="BB394" s="701"/>
      <c r="BC394" s="701"/>
      <c r="BD394" s="701"/>
      <c r="BE394" s="701"/>
      <c r="BF394" s="701"/>
      <c r="BG394" s="701"/>
      <c r="BH394" s="701"/>
      <c r="BI394" s="701"/>
      <c r="BJ394" s="701"/>
      <c r="BK394" s="701"/>
      <c r="BL394" s="701"/>
      <c r="BM394" s="701"/>
      <c r="BN394" s="701"/>
      <c r="BO394" s="701"/>
      <c r="BP394" s="701"/>
      <c r="BQ394" s="701"/>
      <c r="BR394" s="701"/>
      <c r="BS394" s="1057"/>
      <c r="BT394" s="701"/>
      <c r="BU394" s="123"/>
      <c r="BV394" s="123"/>
      <c r="BW394" s="123"/>
      <c r="BX394" s="123"/>
      <c r="BY394" s="701"/>
      <c r="BZ394" s="1169"/>
      <c r="CB394" s="733"/>
      <c r="CC394" s="733"/>
    </row>
    <row r="395" spans="1:81" ht="15" customHeight="1">
      <c r="A395" s="16"/>
      <c r="B395" s="190"/>
      <c r="C395" s="1363" t="s">
        <v>88</v>
      </c>
      <c r="D395" s="1363"/>
      <c r="E395" s="1363"/>
      <c r="F395" s="189"/>
      <c r="G395" s="701"/>
      <c r="H395" s="701"/>
      <c r="I395" s="701"/>
      <c r="J395" s="701"/>
      <c r="K395" s="701"/>
      <c r="L395" s="701"/>
      <c r="M395" s="701"/>
      <c r="N395" s="701"/>
      <c r="O395" s="701"/>
      <c r="P395" s="701"/>
      <c r="Q395" s="701"/>
      <c r="R395" s="701"/>
      <c r="S395" s="701"/>
      <c r="T395" s="701"/>
      <c r="U395" s="701"/>
      <c r="V395" s="701"/>
      <c r="W395" s="701"/>
      <c r="X395" s="701"/>
      <c r="Y395" s="701"/>
      <c r="Z395" s="701"/>
      <c r="AA395" s="701"/>
      <c r="AB395" s="701"/>
      <c r="AC395" s="701"/>
      <c r="AD395" s="701"/>
      <c r="AE395" s="701"/>
      <c r="AF395" s="701"/>
      <c r="AG395" s="701"/>
      <c r="AH395" s="701"/>
      <c r="AI395" s="701"/>
      <c r="AJ395" s="701"/>
      <c r="AK395" s="701"/>
      <c r="AL395" s="701"/>
      <c r="AM395" s="701"/>
      <c r="AN395" s="701"/>
      <c r="AO395" s="701"/>
      <c r="AP395" s="701"/>
      <c r="AQ395" s="701"/>
      <c r="AR395" s="701"/>
      <c r="AS395" s="701"/>
      <c r="AT395" s="701"/>
      <c r="AU395" s="701"/>
      <c r="AV395" s="701"/>
      <c r="AW395" s="701"/>
      <c r="AX395" s="701"/>
      <c r="AY395" s="701"/>
      <c r="AZ395" s="701"/>
      <c r="BA395" s="701"/>
      <c r="BB395" s="701"/>
      <c r="BC395" s="701"/>
      <c r="BD395" s="701"/>
      <c r="BE395" s="701"/>
      <c r="BF395" s="701"/>
      <c r="BG395" s="701"/>
      <c r="BH395" s="701"/>
      <c r="BI395" s="701"/>
      <c r="BJ395" s="701"/>
      <c r="BK395" s="701"/>
      <c r="BL395" s="701"/>
      <c r="BM395" s="701"/>
      <c r="BN395" s="701"/>
      <c r="BO395" s="701"/>
      <c r="BP395" s="701"/>
      <c r="BQ395" s="701"/>
      <c r="BR395" s="701"/>
      <c r="BS395" s="1057"/>
      <c r="BT395" s="701"/>
      <c r="BU395" s="123"/>
      <c r="BV395" s="123"/>
      <c r="BW395" s="123"/>
      <c r="BX395" s="123"/>
      <c r="BY395" s="701"/>
      <c r="BZ395" s="1169"/>
      <c r="CB395" s="733"/>
      <c r="CC395" s="733"/>
    </row>
    <row r="396" spans="1:81" ht="15" customHeight="1">
      <c r="A396" s="16"/>
      <c r="C396" s="1363"/>
      <c r="D396" s="1363" t="s">
        <v>531</v>
      </c>
      <c r="E396" s="1363" t="s">
        <v>83</v>
      </c>
      <c r="F396" s="189" t="s">
        <v>245</v>
      </c>
      <c r="G396" s="1031">
        <v>0</v>
      </c>
      <c r="H396" s="1031">
        <v>0</v>
      </c>
      <c r="I396" s="1031">
        <v>0</v>
      </c>
      <c r="J396" s="1031">
        <v>0</v>
      </c>
      <c r="K396" s="1031">
        <v>0</v>
      </c>
      <c r="L396" s="1031">
        <v>0</v>
      </c>
      <c r="M396" s="1031">
        <v>0</v>
      </c>
      <c r="N396" s="1031">
        <v>0</v>
      </c>
      <c r="O396" s="1031">
        <v>0</v>
      </c>
      <c r="P396" s="1031">
        <v>0</v>
      </c>
      <c r="Q396" s="1031">
        <v>0</v>
      </c>
      <c r="R396" s="1031">
        <v>0</v>
      </c>
      <c r="S396" s="1031">
        <v>0</v>
      </c>
      <c r="T396" s="1056">
        <v>0</v>
      </c>
      <c r="U396" s="1056">
        <v>0</v>
      </c>
      <c r="V396" s="1056">
        <v>0</v>
      </c>
      <c r="W396" s="1056">
        <v>0</v>
      </c>
      <c r="X396" s="1056">
        <v>0</v>
      </c>
      <c r="Y396" s="1056">
        <v>0</v>
      </c>
      <c r="Z396" s="1056">
        <v>0</v>
      </c>
      <c r="AA396" s="1056">
        <v>0</v>
      </c>
      <c r="AB396" s="1056">
        <v>0</v>
      </c>
      <c r="AC396" s="1056">
        <v>0</v>
      </c>
      <c r="AD396" s="1056">
        <v>0</v>
      </c>
      <c r="AE396" s="1056">
        <v>0</v>
      </c>
      <c r="AF396" s="1056">
        <v>0</v>
      </c>
      <c r="AG396" s="1056">
        <v>0</v>
      </c>
      <c r="AH396" s="1056">
        <v>0</v>
      </c>
      <c r="AI396" s="1056">
        <v>0</v>
      </c>
      <c r="AJ396" s="1056">
        <v>0</v>
      </c>
      <c r="AK396" s="1056">
        <v>0</v>
      </c>
      <c r="AL396" s="1056">
        <v>0</v>
      </c>
      <c r="AM396" s="1056">
        <v>0</v>
      </c>
      <c r="AN396" s="1056">
        <v>0</v>
      </c>
      <c r="AO396" s="1056">
        <v>0</v>
      </c>
      <c r="AP396" s="1056">
        <v>0</v>
      </c>
      <c r="AQ396" s="1056">
        <v>0</v>
      </c>
      <c r="AR396" s="1056">
        <v>0</v>
      </c>
      <c r="AS396" s="1056">
        <v>0</v>
      </c>
      <c r="AT396" s="1056">
        <v>0</v>
      </c>
      <c r="AU396" s="1056">
        <v>0</v>
      </c>
      <c r="AV396" s="1056">
        <v>0</v>
      </c>
      <c r="AW396" s="1056">
        <v>0</v>
      </c>
      <c r="AX396" s="1056">
        <v>0</v>
      </c>
      <c r="AY396" s="1056">
        <v>0</v>
      </c>
      <c r="AZ396" s="1056">
        <v>0</v>
      </c>
      <c r="BA396" s="1056">
        <v>0</v>
      </c>
      <c r="BB396" s="1056">
        <v>0</v>
      </c>
      <c r="BC396" s="1056">
        <v>0</v>
      </c>
      <c r="BD396" s="1056">
        <v>0</v>
      </c>
      <c r="BE396" s="1056">
        <v>0</v>
      </c>
      <c r="BF396" s="1056">
        <v>0</v>
      </c>
      <c r="BG396" s="1056">
        <v>0</v>
      </c>
      <c r="BH396" s="1056">
        <v>0</v>
      </c>
      <c r="BI396" s="1056">
        <v>0</v>
      </c>
      <c r="BJ396" s="1056">
        <v>0</v>
      </c>
      <c r="BK396" s="1056">
        <v>0</v>
      </c>
      <c r="BL396" s="1056">
        <v>0</v>
      </c>
      <c r="BM396" s="1056">
        <v>0</v>
      </c>
      <c r="BN396" s="1056">
        <v>0</v>
      </c>
      <c r="BO396" s="1056">
        <v>0</v>
      </c>
      <c r="BP396" s="1056">
        <v>0</v>
      </c>
      <c r="BQ396" s="1056">
        <v>0</v>
      </c>
      <c r="BR396" s="1056">
        <v>0</v>
      </c>
      <c r="BS396" s="1056">
        <v>0.27159771033172703</v>
      </c>
      <c r="BT396" s="1056">
        <v>0</v>
      </c>
      <c r="BU396" s="123"/>
      <c r="BV396" s="123"/>
      <c r="BW396" s="123"/>
      <c r="BX396" s="123"/>
      <c r="BY396" s="1031">
        <v>0</v>
      </c>
      <c r="BZ396" s="1068">
        <v>0</v>
      </c>
      <c r="CA396" s="1236">
        <v>0</v>
      </c>
      <c r="CB396" s="1473">
        <v>0</v>
      </c>
      <c r="CC396" s="1051">
        <v>0</v>
      </c>
    </row>
    <row r="397" spans="1:81" ht="15" customHeight="1">
      <c r="A397" s="16"/>
      <c r="C397" s="1363"/>
      <c r="D397" s="1363" t="s">
        <v>532</v>
      </c>
      <c r="E397" s="1363" t="s">
        <v>502</v>
      </c>
      <c r="F397" s="189" t="s">
        <v>246</v>
      </c>
      <c r="G397" s="1032">
        <v>0</v>
      </c>
      <c r="H397" s="1032">
        <v>0</v>
      </c>
      <c r="I397" s="1032">
        <v>0</v>
      </c>
      <c r="J397" s="1032">
        <v>0</v>
      </c>
      <c r="K397" s="1032">
        <v>0</v>
      </c>
      <c r="L397" s="1032">
        <v>0</v>
      </c>
      <c r="M397" s="1032">
        <v>0</v>
      </c>
      <c r="N397" s="1032">
        <v>0</v>
      </c>
      <c r="O397" s="1032">
        <v>0</v>
      </c>
      <c r="P397" s="1032">
        <v>0</v>
      </c>
      <c r="Q397" s="1032">
        <v>0</v>
      </c>
      <c r="R397" s="1032">
        <v>0</v>
      </c>
      <c r="S397" s="1032">
        <v>0</v>
      </c>
      <c r="T397" s="1056">
        <v>0</v>
      </c>
      <c r="U397" s="1056">
        <v>0</v>
      </c>
      <c r="V397" s="1056">
        <v>0</v>
      </c>
      <c r="W397" s="1056">
        <v>0</v>
      </c>
      <c r="X397" s="1056">
        <v>0</v>
      </c>
      <c r="Y397" s="1056">
        <v>0</v>
      </c>
      <c r="Z397" s="1056">
        <v>0</v>
      </c>
      <c r="AA397" s="1056">
        <v>0</v>
      </c>
      <c r="AB397" s="1056">
        <v>0</v>
      </c>
      <c r="AC397" s="1056">
        <v>0</v>
      </c>
      <c r="AD397" s="1056">
        <v>0</v>
      </c>
      <c r="AE397" s="1056">
        <v>0</v>
      </c>
      <c r="AF397" s="1056">
        <v>0</v>
      </c>
      <c r="AG397" s="1056">
        <v>0</v>
      </c>
      <c r="AH397" s="1056">
        <v>0</v>
      </c>
      <c r="AI397" s="1056">
        <v>0</v>
      </c>
      <c r="AJ397" s="1056">
        <v>0</v>
      </c>
      <c r="AK397" s="1056">
        <v>0</v>
      </c>
      <c r="AL397" s="1056">
        <v>0</v>
      </c>
      <c r="AM397" s="1056">
        <v>0</v>
      </c>
      <c r="AN397" s="1056">
        <v>0</v>
      </c>
      <c r="AO397" s="1056">
        <v>0</v>
      </c>
      <c r="AP397" s="1056">
        <v>0</v>
      </c>
      <c r="AQ397" s="1056">
        <v>0</v>
      </c>
      <c r="AR397" s="1056">
        <v>0</v>
      </c>
      <c r="AS397" s="1056">
        <v>0</v>
      </c>
      <c r="AT397" s="1056">
        <v>0</v>
      </c>
      <c r="AU397" s="1056">
        <v>0</v>
      </c>
      <c r="AV397" s="1056">
        <v>0</v>
      </c>
      <c r="AW397" s="1056">
        <v>0</v>
      </c>
      <c r="AX397" s="1056">
        <v>0</v>
      </c>
      <c r="AY397" s="1056">
        <v>0</v>
      </c>
      <c r="AZ397" s="1056">
        <v>0</v>
      </c>
      <c r="BA397" s="1056">
        <v>0</v>
      </c>
      <c r="BB397" s="1056">
        <v>0</v>
      </c>
      <c r="BC397" s="1056">
        <v>0</v>
      </c>
      <c r="BD397" s="1056">
        <v>0</v>
      </c>
      <c r="BE397" s="1056">
        <v>0</v>
      </c>
      <c r="BF397" s="1056">
        <v>0</v>
      </c>
      <c r="BG397" s="1056">
        <v>0</v>
      </c>
      <c r="BH397" s="1056">
        <v>0</v>
      </c>
      <c r="BI397" s="1056">
        <v>0</v>
      </c>
      <c r="BJ397" s="1056">
        <v>0</v>
      </c>
      <c r="BK397" s="1056">
        <v>0</v>
      </c>
      <c r="BL397" s="1056">
        <v>0</v>
      </c>
      <c r="BM397" s="1056">
        <v>0</v>
      </c>
      <c r="BN397" s="1056">
        <v>0</v>
      </c>
      <c r="BO397" s="1056">
        <v>0</v>
      </c>
      <c r="BP397" s="1056">
        <v>0</v>
      </c>
      <c r="BQ397" s="1056">
        <v>0</v>
      </c>
      <c r="BR397" s="1056">
        <v>0</v>
      </c>
      <c r="BS397" s="1056">
        <v>16.874546508497101</v>
      </c>
      <c r="BT397" s="1056">
        <v>0</v>
      </c>
      <c r="BU397" s="123"/>
      <c r="BV397" s="123"/>
      <c r="BW397" s="123"/>
      <c r="BX397" s="123"/>
      <c r="BY397" s="1032">
        <v>0</v>
      </c>
      <c r="BZ397" s="1069">
        <v>0</v>
      </c>
      <c r="CA397" s="1237">
        <v>0</v>
      </c>
      <c r="CB397" s="1473">
        <v>0</v>
      </c>
      <c r="CC397" s="1051">
        <v>0</v>
      </c>
    </row>
    <row r="398" spans="1:81" ht="15" customHeight="1">
      <c r="A398" s="16"/>
      <c r="B398" s="190"/>
      <c r="C398" s="1363"/>
      <c r="D398" s="1363"/>
      <c r="E398" s="1363"/>
      <c r="F398" s="189"/>
      <c r="G398" s="701"/>
      <c r="H398" s="701"/>
      <c r="I398" s="701"/>
      <c r="J398" s="701"/>
      <c r="K398" s="701"/>
      <c r="L398" s="701"/>
      <c r="M398" s="701"/>
      <c r="N398" s="701"/>
      <c r="O398" s="701"/>
      <c r="P398" s="701"/>
      <c r="Q398" s="701"/>
      <c r="R398" s="701"/>
      <c r="S398" s="701"/>
      <c r="T398" s="701"/>
      <c r="U398" s="701"/>
      <c r="V398" s="701"/>
      <c r="W398" s="701"/>
      <c r="X398" s="701"/>
      <c r="Y398" s="701"/>
      <c r="Z398" s="701"/>
      <c r="AA398" s="701"/>
      <c r="AB398" s="701"/>
      <c r="AC398" s="701"/>
      <c r="AD398" s="701"/>
      <c r="AE398" s="701"/>
      <c r="AF398" s="701"/>
      <c r="AG398" s="701"/>
      <c r="AH398" s="701"/>
      <c r="AI398" s="701"/>
      <c r="AJ398" s="701"/>
      <c r="AK398" s="701"/>
      <c r="AL398" s="701"/>
      <c r="AM398" s="701"/>
      <c r="AN398" s="701"/>
      <c r="AO398" s="701"/>
      <c r="AP398" s="701"/>
      <c r="AQ398" s="701"/>
      <c r="AR398" s="701"/>
      <c r="AS398" s="701"/>
      <c r="AT398" s="701"/>
      <c r="AU398" s="701"/>
      <c r="AV398" s="701"/>
      <c r="AW398" s="701"/>
      <c r="AX398" s="701"/>
      <c r="AY398" s="701"/>
      <c r="AZ398" s="701"/>
      <c r="BA398" s="701"/>
      <c r="BB398" s="701"/>
      <c r="BC398" s="701"/>
      <c r="BD398" s="701"/>
      <c r="BE398" s="701"/>
      <c r="BF398" s="701"/>
      <c r="BG398" s="701"/>
      <c r="BH398" s="701"/>
      <c r="BI398" s="701"/>
      <c r="BJ398" s="701"/>
      <c r="BK398" s="701"/>
      <c r="BL398" s="701"/>
      <c r="BM398" s="701"/>
      <c r="BN398" s="701"/>
      <c r="BO398" s="701"/>
      <c r="BP398" s="701"/>
      <c r="BQ398" s="701"/>
      <c r="BR398" s="701"/>
      <c r="BS398" s="1057"/>
      <c r="BT398" s="701"/>
      <c r="BU398" s="123"/>
      <c r="BV398" s="123"/>
      <c r="BW398" s="123"/>
      <c r="BX398" s="123"/>
      <c r="BY398" s="701"/>
      <c r="BZ398" s="1169"/>
      <c r="CB398" s="733"/>
      <c r="CC398" s="733"/>
    </row>
    <row r="399" spans="1:81" ht="15" customHeight="1">
      <c r="A399" s="16"/>
      <c r="B399" s="191"/>
      <c r="C399" s="1363" t="s">
        <v>89</v>
      </c>
      <c r="D399" s="1363"/>
      <c r="E399" s="1363"/>
      <c r="F399" s="189"/>
      <c r="G399" s="701"/>
      <c r="H399" s="701"/>
      <c r="I399" s="701"/>
      <c r="J399" s="701"/>
      <c r="K399" s="701"/>
      <c r="L399" s="701"/>
      <c r="M399" s="701"/>
      <c r="N399" s="701"/>
      <c r="O399" s="701"/>
      <c r="P399" s="701"/>
      <c r="Q399" s="701"/>
      <c r="R399" s="701"/>
      <c r="S399" s="701"/>
      <c r="T399" s="701"/>
      <c r="U399" s="701"/>
      <c r="V399" s="701"/>
      <c r="W399" s="701"/>
      <c r="X399" s="701"/>
      <c r="Y399" s="701"/>
      <c r="Z399" s="701"/>
      <c r="AA399" s="701"/>
      <c r="AB399" s="701"/>
      <c r="AC399" s="701"/>
      <c r="AD399" s="701"/>
      <c r="AE399" s="701"/>
      <c r="AF399" s="701"/>
      <c r="AG399" s="701"/>
      <c r="AH399" s="701"/>
      <c r="AI399" s="701"/>
      <c r="AJ399" s="701"/>
      <c r="AK399" s="701"/>
      <c r="AL399" s="701"/>
      <c r="AM399" s="701"/>
      <c r="AN399" s="701"/>
      <c r="AO399" s="701"/>
      <c r="AP399" s="701"/>
      <c r="AQ399" s="701"/>
      <c r="AR399" s="701"/>
      <c r="AS399" s="701"/>
      <c r="AT399" s="701"/>
      <c r="AU399" s="701"/>
      <c r="AV399" s="701"/>
      <c r="AW399" s="701"/>
      <c r="AX399" s="701"/>
      <c r="AY399" s="701"/>
      <c r="AZ399" s="701"/>
      <c r="BA399" s="701"/>
      <c r="BB399" s="701"/>
      <c r="BC399" s="701"/>
      <c r="BD399" s="701"/>
      <c r="BE399" s="701"/>
      <c r="BF399" s="701"/>
      <c r="BG399" s="701"/>
      <c r="BH399" s="701"/>
      <c r="BI399" s="701"/>
      <c r="BJ399" s="701"/>
      <c r="BK399" s="701"/>
      <c r="BL399" s="701"/>
      <c r="BM399" s="701"/>
      <c r="BN399" s="701"/>
      <c r="BO399" s="701"/>
      <c r="BP399" s="701"/>
      <c r="BQ399" s="701"/>
      <c r="BR399" s="701"/>
      <c r="BS399" s="1057"/>
      <c r="BT399" s="701"/>
      <c r="BU399" s="123"/>
      <c r="BV399" s="123"/>
      <c r="BW399" s="123"/>
      <c r="BX399" s="123"/>
      <c r="BY399" s="701"/>
      <c r="BZ399" s="1169"/>
      <c r="CB399" s="733"/>
      <c r="CC399" s="733"/>
    </row>
    <row r="400" spans="1:81" ht="15" customHeight="1">
      <c r="A400" s="16"/>
      <c r="C400" s="1363"/>
      <c r="D400" s="1363" t="s">
        <v>533</v>
      </c>
      <c r="E400" s="1363" t="s">
        <v>83</v>
      </c>
      <c r="F400" s="189"/>
      <c r="G400" s="1031">
        <v>1.0370967584586496E-2</v>
      </c>
      <c r="H400" s="1031">
        <v>1.1522662264546129E-2</v>
      </c>
      <c r="I400" s="1031">
        <v>1.1739947323373062E-2</v>
      </c>
      <c r="J400" s="1031">
        <v>1.1277839035716549E-2</v>
      </c>
      <c r="K400" s="1031">
        <v>1.9825224165966226E-2</v>
      </c>
      <c r="L400" s="1031">
        <v>1.5468715636590942E-2</v>
      </c>
      <c r="M400" s="1031">
        <v>9.1659438507097745E-3</v>
      </c>
      <c r="N400" s="1031">
        <v>7.8416358908862342E-3</v>
      </c>
      <c r="O400" s="1031">
        <v>5.3026947593133329E-3</v>
      </c>
      <c r="P400" s="1031">
        <v>1.7462533084785594E-2</v>
      </c>
      <c r="Q400" s="1031">
        <v>1.7439711525337524E-2</v>
      </c>
      <c r="R400" s="1031">
        <v>1.7396027368822689E-2</v>
      </c>
      <c r="S400" s="1031">
        <v>6.2981849891646843E-3</v>
      </c>
      <c r="T400" s="1056">
        <v>6.4129551005370029E-3</v>
      </c>
      <c r="U400" s="1056">
        <v>6.3132340792305484E-3</v>
      </c>
      <c r="V400" s="1056">
        <v>1.2493895005046841E-2</v>
      </c>
      <c r="W400" s="1056">
        <v>2.2322796859708952E-2</v>
      </c>
      <c r="X400" s="1056">
        <v>2.1757424859334028E-2</v>
      </c>
      <c r="Y400" s="1056">
        <v>1.7047462854371906E-2</v>
      </c>
      <c r="Z400" s="1056">
        <v>1.7399304413511868E-2</v>
      </c>
      <c r="AA400" s="1056">
        <v>1.548365009104383E-2</v>
      </c>
      <c r="AB400" s="1056">
        <v>1.9301783015532897E-2</v>
      </c>
      <c r="AC400" s="1056">
        <v>1.7309832353890702E-2</v>
      </c>
      <c r="AD400" s="1056">
        <v>1.6695962928301486E-2</v>
      </c>
      <c r="AE400" s="1056">
        <v>2.4659918381671437E-2</v>
      </c>
      <c r="AF400" s="1056">
        <v>1.666177329367656E-2</v>
      </c>
      <c r="AG400" s="1056">
        <v>1.6786610624213823E-2</v>
      </c>
      <c r="AH400" s="1056">
        <v>1.3052938618266735E-2</v>
      </c>
      <c r="AI400" s="1056">
        <v>2.2504839831339143E-3</v>
      </c>
      <c r="AJ400" s="1056">
        <v>9.8619379297900343E-3</v>
      </c>
      <c r="AK400" s="1056">
        <v>1.0056779456485913E-2</v>
      </c>
      <c r="AL400" s="1056">
        <v>9.9594513145349964E-3</v>
      </c>
      <c r="AM400" s="1056">
        <v>9.9794577133804317E-3</v>
      </c>
      <c r="AN400" s="1056">
        <v>1.0246686040815899E-2</v>
      </c>
      <c r="AO400" s="1056">
        <v>1.0008589628850388E-2</v>
      </c>
      <c r="AP400" s="1056">
        <v>8.6259228243812346E-3</v>
      </c>
      <c r="AQ400" s="1056">
        <v>1.2654909091106279E-2</v>
      </c>
      <c r="AR400" s="1056">
        <v>7.0968243182133921E-3</v>
      </c>
      <c r="AS400" s="1056">
        <v>1.6838813649582923E-2</v>
      </c>
      <c r="AT400" s="1056">
        <v>1.6697887301403959E-2</v>
      </c>
      <c r="AU400" s="1056">
        <v>1.7278656947109769E-2</v>
      </c>
      <c r="AV400" s="1056">
        <v>3.8058995686941162E-2</v>
      </c>
      <c r="AW400" s="1056">
        <v>1.8018794469705442E-2</v>
      </c>
      <c r="AX400" s="1056">
        <v>1.7679280184514083E-2</v>
      </c>
      <c r="AY400" s="1056">
        <v>1.6741699146818105E-2</v>
      </c>
      <c r="AZ400" s="1056">
        <v>1.6384755261328428E-2</v>
      </c>
      <c r="BA400" s="1056">
        <v>1.718776525856899E-2</v>
      </c>
      <c r="BB400" s="1056">
        <v>1.6521237199384191E-2</v>
      </c>
      <c r="BC400" s="1056">
        <v>1.3670685172935659E-2</v>
      </c>
      <c r="BD400" s="1056">
        <v>1.3670685172935659E-2</v>
      </c>
      <c r="BE400" s="1056">
        <v>5.4289680514828277E-3</v>
      </c>
      <c r="BF400" s="1056">
        <v>5.4289680514828277E-3</v>
      </c>
      <c r="BG400" s="1056">
        <v>5.4289680514828277E-3</v>
      </c>
      <c r="BH400" s="1056">
        <v>1.546615640533868E-3</v>
      </c>
      <c r="BI400" s="1056">
        <v>2.3994803143010564E-3</v>
      </c>
      <c r="BJ400" s="1056">
        <v>3.5524366705853585E-3</v>
      </c>
      <c r="BK400" s="1056">
        <v>9.1768392916654414E-4</v>
      </c>
      <c r="BL400" s="1056">
        <v>9.8323917996096643E-3</v>
      </c>
      <c r="BM400" s="1056">
        <v>1.1467221204299251E-3</v>
      </c>
      <c r="BN400" s="1056">
        <v>3.3815653325346322E-3</v>
      </c>
      <c r="BO400" s="1056">
        <v>3.5208585411467992E-3</v>
      </c>
      <c r="BP400" s="1056">
        <v>9.4834492353378912E-3</v>
      </c>
      <c r="BQ400" s="1056">
        <v>2.4124215542710591E-4</v>
      </c>
      <c r="BR400" s="1056">
        <v>3.2545070570729946E-3</v>
      </c>
      <c r="BS400" s="1056">
        <v>4.7739481714617017E-3</v>
      </c>
      <c r="BT400" s="1056">
        <v>3.2633872638682085E-3</v>
      </c>
      <c r="BU400" s="123"/>
      <c r="BV400" s="123"/>
      <c r="BW400" s="123"/>
      <c r="BX400" s="123"/>
      <c r="BY400" s="1031">
        <v>1.4171408048985194E-2</v>
      </c>
      <c r="BZ400" s="1068">
        <v>1.1792009504335696E-3</v>
      </c>
      <c r="CA400" s="1236">
        <v>1.5927998385638121E-2</v>
      </c>
      <c r="CB400" s="1473">
        <v>7.1242587924389188E-3</v>
      </c>
      <c r="CC400" s="1051">
        <v>4.2756452378223285E-3</v>
      </c>
    </row>
    <row r="401" spans="1:81" ht="15" customHeight="1">
      <c r="A401" s="16"/>
      <c r="C401" s="1363"/>
      <c r="D401" s="1363" t="s">
        <v>534</v>
      </c>
      <c r="E401" s="1363" t="s">
        <v>502</v>
      </c>
      <c r="F401" s="189"/>
      <c r="G401" s="1032">
        <v>0.79872462363252728</v>
      </c>
      <c r="H401" s="1032">
        <v>0.9264311857382993</v>
      </c>
      <c r="I401" s="1032">
        <v>0.94399558559981345</v>
      </c>
      <c r="J401" s="1032">
        <v>0.90396026349923531</v>
      </c>
      <c r="K401" s="1032">
        <v>1.5887855211536261</v>
      </c>
      <c r="L401" s="1032">
        <v>1.1878191804717804</v>
      </c>
      <c r="M401" s="1032">
        <v>0.73592409424709371</v>
      </c>
      <c r="N401" s="1032">
        <v>0.62887267215804243</v>
      </c>
      <c r="O401" s="1032">
        <v>0.34012623641033618</v>
      </c>
      <c r="P401" s="1032">
        <v>1.4065850756361007</v>
      </c>
      <c r="Q401" s="1032">
        <v>1.4047402778493903</v>
      </c>
      <c r="R401" s="1032">
        <v>1.4012090364617777</v>
      </c>
      <c r="S401" s="1032">
        <v>0.45022844703798914</v>
      </c>
      <c r="T401" s="1056">
        <v>0.45675238906264354</v>
      </c>
      <c r="U401" s="1056">
        <v>0.47137727049318168</v>
      </c>
      <c r="V401" s="1056">
        <v>0.92197664964481219</v>
      </c>
      <c r="W401" s="1056">
        <v>1.7606240564652291</v>
      </c>
      <c r="X401" s="1056">
        <v>1.7159083371230519</v>
      </c>
      <c r="Y401" s="1056">
        <v>1.3679572301624612</v>
      </c>
      <c r="Z401" s="1056">
        <v>1.3904507198077287</v>
      </c>
      <c r="AA401" s="1056">
        <v>1.1798967827520956</v>
      </c>
      <c r="AB401" s="1056">
        <v>1.5148112541700609</v>
      </c>
      <c r="AC401" s="1056">
        <v>1.3896892762227413</v>
      </c>
      <c r="AD401" s="1056">
        <v>1.3446188050463019</v>
      </c>
      <c r="AE401" s="1056">
        <v>1.8895097628766004</v>
      </c>
      <c r="AF401" s="1056">
        <v>1.341855060420172</v>
      </c>
      <c r="AG401" s="1056">
        <v>1.3519463791838195</v>
      </c>
      <c r="AH401" s="1056">
        <v>1.0204401214054022</v>
      </c>
      <c r="AI401" s="1056">
        <v>0.16776373001600087</v>
      </c>
      <c r="AJ401" s="1056">
        <v>0.79218529495831591</v>
      </c>
      <c r="AK401" s="1056">
        <v>0.8079354551533624</v>
      </c>
      <c r="AL401" s="1056">
        <v>0.80006786217557868</v>
      </c>
      <c r="AM401" s="1056">
        <v>0.8016850943543915</v>
      </c>
      <c r="AN401" s="1056">
        <v>0.8232866955999637</v>
      </c>
      <c r="AO401" s="1056">
        <v>0.80403999447871943</v>
      </c>
      <c r="AP401" s="1056">
        <v>0.66790526760042668</v>
      </c>
      <c r="AQ401" s="1056">
        <v>0.9339178080563364</v>
      </c>
      <c r="AR401" s="1056">
        <v>0.56866527292619384</v>
      </c>
      <c r="AS401" s="1056">
        <v>1.3458259829282897</v>
      </c>
      <c r="AT401" s="1056">
        <v>1.337371381388639</v>
      </c>
      <c r="AU401" s="1056">
        <v>1.2762759667126267</v>
      </c>
      <c r="AV401" s="1056">
        <v>2.705937034872187</v>
      </c>
      <c r="AW401" s="1056">
        <v>1.423714468117603</v>
      </c>
      <c r="AX401" s="1056">
        <v>1.40553191466786</v>
      </c>
      <c r="AY401" s="1056">
        <v>1.3483159263970126</v>
      </c>
      <c r="AZ401" s="1056">
        <v>1.312750162460897</v>
      </c>
      <c r="BA401" s="1056">
        <v>1.3678001735450565</v>
      </c>
      <c r="BB401" s="1056">
        <v>1.2406049667128927</v>
      </c>
      <c r="BC401" s="1056">
        <v>0.98002848480248139</v>
      </c>
      <c r="BD401" s="1056">
        <v>0.98002848480248139</v>
      </c>
      <c r="BE401" s="1056">
        <v>0.39634616462898714</v>
      </c>
      <c r="BF401" s="1056">
        <v>0.39634616462898714</v>
      </c>
      <c r="BG401" s="1056">
        <v>0.39634616462898714</v>
      </c>
      <c r="BH401" s="1056">
        <v>9.6353013010982425E-2</v>
      </c>
      <c r="BI401" s="1056">
        <v>0.15170476787902806</v>
      </c>
      <c r="BJ401" s="1056">
        <v>0.22653276764212363</v>
      </c>
      <c r="BK401" s="1056">
        <v>5.5534727312063346E-2</v>
      </c>
      <c r="BL401" s="1056">
        <v>0.63410802263382893</v>
      </c>
      <c r="BM401" s="1056">
        <v>7.0399530847931102E-2</v>
      </c>
      <c r="BN401" s="1056">
        <v>0.21544305000147881</v>
      </c>
      <c r="BO401" s="1056">
        <v>0.22448331603082189</v>
      </c>
      <c r="BP401" s="1056">
        <v>0.61146130753976358</v>
      </c>
      <c r="BQ401" s="1056">
        <v>1.1632991908783872E-2</v>
      </c>
      <c r="BR401" s="1056">
        <v>0.20719684314870332</v>
      </c>
      <c r="BS401" s="1056">
        <v>0.36447787091021067</v>
      </c>
      <c r="BT401" s="1056">
        <v>0.25878652824871207</v>
      </c>
      <c r="BU401" s="123"/>
      <c r="BV401" s="123"/>
      <c r="BW401" s="123"/>
      <c r="BX401" s="123"/>
      <c r="BY401" s="1032">
        <v>1.0565051328800383</v>
      </c>
      <c r="BZ401" s="1069">
        <v>9.0309772448312856E-2</v>
      </c>
      <c r="CA401" s="1237">
        <v>1.2669709293247586</v>
      </c>
      <c r="CB401" s="1473">
        <v>0.57088295912095133</v>
      </c>
      <c r="CC401" s="1051">
        <v>0.32632182246677049</v>
      </c>
    </row>
    <row r="402" spans="1:81" ht="15" customHeight="1">
      <c r="A402" s="16"/>
      <c r="C402" s="1363"/>
      <c r="D402" s="1363" t="s">
        <v>535</v>
      </c>
      <c r="E402" s="1363" t="s">
        <v>45</v>
      </c>
      <c r="F402" s="189"/>
      <c r="G402" s="1032">
        <v>1.000062</v>
      </c>
      <c r="H402" s="1032">
        <v>1.000062</v>
      </c>
      <c r="I402" s="1032">
        <v>1.000062</v>
      </c>
      <c r="J402" s="1032">
        <v>1.000062</v>
      </c>
      <c r="K402" s="1032">
        <v>1.000062</v>
      </c>
      <c r="L402" s="1032">
        <v>1.000062</v>
      </c>
      <c r="M402" s="1032">
        <v>1.000062</v>
      </c>
      <c r="N402" s="1032">
        <v>1.000062</v>
      </c>
      <c r="O402" s="1032">
        <v>1.000062</v>
      </c>
      <c r="P402" s="1032">
        <v>1.000062</v>
      </c>
      <c r="Q402" s="1032">
        <v>1.000062</v>
      </c>
      <c r="R402" s="1032">
        <v>1.000062</v>
      </c>
      <c r="S402" s="1032">
        <v>1.000062</v>
      </c>
      <c r="T402" s="1056">
        <v>1.000062</v>
      </c>
      <c r="U402" s="1056">
        <v>1.000062</v>
      </c>
      <c r="V402" s="1056">
        <v>1.000062</v>
      </c>
      <c r="W402" s="1056">
        <v>1.000062</v>
      </c>
      <c r="X402" s="1056">
        <v>1.000062</v>
      </c>
      <c r="Y402" s="1056">
        <v>1.000062</v>
      </c>
      <c r="Z402" s="1056">
        <v>1.000062</v>
      </c>
      <c r="AA402" s="1056">
        <v>1.000062</v>
      </c>
      <c r="AB402" s="1056">
        <v>1.000062</v>
      </c>
      <c r="AC402" s="1056">
        <v>1.000062</v>
      </c>
      <c r="AD402" s="1056">
        <v>1.000062</v>
      </c>
      <c r="AE402" s="1056">
        <v>1.000062</v>
      </c>
      <c r="AF402" s="1056">
        <v>1.000062</v>
      </c>
      <c r="AG402" s="1056">
        <v>1.000062</v>
      </c>
      <c r="AH402" s="1056">
        <v>1.000062</v>
      </c>
      <c r="AI402" s="1056">
        <v>1.000062</v>
      </c>
      <c r="AJ402" s="1056">
        <v>1.000062</v>
      </c>
      <c r="AK402" s="1056">
        <v>1.000062</v>
      </c>
      <c r="AL402" s="1056">
        <v>1.000062</v>
      </c>
      <c r="AM402" s="1056">
        <v>1.000062</v>
      </c>
      <c r="AN402" s="1056">
        <v>1.000062</v>
      </c>
      <c r="AO402" s="1056">
        <v>1.000062</v>
      </c>
      <c r="AP402" s="1056">
        <v>1.000062</v>
      </c>
      <c r="AQ402" s="1056">
        <v>1.000062</v>
      </c>
      <c r="AR402" s="1056">
        <v>1.000062</v>
      </c>
      <c r="AS402" s="1056">
        <v>1.000062</v>
      </c>
      <c r="AT402" s="1056">
        <v>1.000062</v>
      </c>
      <c r="AU402" s="1056">
        <v>1.000062</v>
      </c>
      <c r="AV402" s="1056">
        <v>1.000062</v>
      </c>
      <c r="AW402" s="1056">
        <v>1.000062</v>
      </c>
      <c r="AX402" s="1056">
        <v>1.000062</v>
      </c>
      <c r="AY402" s="1056">
        <v>1.000062</v>
      </c>
      <c r="AZ402" s="1056">
        <v>1.000062</v>
      </c>
      <c r="BA402" s="1056">
        <v>1.000062</v>
      </c>
      <c r="BB402" s="1056">
        <v>1.000062</v>
      </c>
      <c r="BC402" s="1056">
        <v>1.000062</v>
      </c>
      <c r="BD402" s="1056">
        <v>1.000062</v>
      </c>
      <c r="BE402" s="1056">
        <v>1.000062</v>
      </c>
      <c r="BF402" s="1056">
        <v>1.000062</v>
      </c>
      <c r="BG402" s="1056">
        <v>1.000062</v>
      </c>
      <c r="BH402" s="1056">
        <v>1.000062</v>
      </c>
      <c r="BI402" s="1056">
        <v>1.000062</v>
      </c>
      <c r="BJ402" s="1056">
        <v>1.000062</v>
      </c>
      <c r="BK402" s="1056">
        <v>1.000062</v>
      </c>
      <c r="BL402" s="1056">
        <v>1.000062</v>
      </c>
      <c r="BM402" s="1056">
        <v>1.000062</v>
      </c>
      <c r="BN402" s="1056">
        <v>1.000062</v>
      </c>
      <c r="BO402" s="1056">
        <v>1.000062</v>
      </c>
      <c r="BP402" s="1056">
        <v>1.000062</v>
      </c>
      <c r="BQ402" s="1056">
        <v>1.000062</v>
      </c>
      <c r="BR402" s="1056">
        <v>1.000062</v>
      </c>
      <c r="BS402" s="1056">
        <v>1.000062</v>
      </c>
      <c r="BT402" s="1056">
        <v>1.000062</v>
      </c>
      <c r="BU402" s="123"/>
      <c r="BV402" s="123"/>
      <c r="BW402" s="123"/>
      <c r="BX402" s="123"/>
      <c r="BY402" s="1032">
        <v>1.000062</v>
      </c>
      <c r="BZ402" s="1069">
        <v>1.000062</v>
      </c>
      <c r="CA402" s="1237">
        <v>1.000062</v>
      </c>
      <c r="CB402" s="1473">
        <v>1.000062</v>
      </c>
      <c r="CC402" s="1051">
        <v>1.000062</v>
      </c>
    </row>
    <row r="403" spans="1:81" ht="15" customHeight="1">
      <c r="A403" s="16"/>
      <c r="B403" s="190"/>
      <c r="C403" s="1363"/>
      <c r="D403" s="1363"/>
      <c r="E403" s="1363"/>
      <c r="F403" s="189"/>
      <c r="G403" s="701"/>
      <c r="H403" s="701"/>
      <c r="I403" s="701"/>
      <c r="J403" s="701"/>
      <c r="K403" s="701"/>
      <c r="L403" s="701"/>
      <c r="M403" s="701"/>
      <c r="N403" s="701"/>
      <c r="O403" s="701"/>
      <c r="P403" s="701"/>
      <c r="Q403" s="701"/>
      <c r="R403" s="701"/>
      <c r="S403" s="701"/>
      <c r="T403" s="701"/>
      <c r="U403" s="701"/>
      <c r="V403" s="701"/>
      <c r="W403" s="701"/>
      <c r="X403" s="701"/>
      <c r="Y403" s="701"/>
      <c r="Z403" s="701"/>
      <c r="AA403" s="701"/>
      <c r="AB403" s="701"/>
      <c r="AC403" s="701"/>
      <c r="AD403" s="701"/>
      <c r="AE403" s="701"/>
      <c r="AF403" s="701"/>
      <c r="AG403" s="701"/>
      <c r="AH403" s="701"/>
      <c r="AI403" s="701"/>
      <c r="AJ403" s="701"/>
      <c r="AK403" s="701"/>
      <c r="AL403" s="701"/>
      <c r="AM403" s="701"/>
      <c r="AN403" s="701"/>
      <c r="AO403" s="701"/>
      <c r="AP403" s="701"/>
      <c r="AQ403" s="701"/>
      <c r="AR403" s="701"/>
      <c r="AS403" s="701"/>
      <c r="AT403" s="701"/>
      <c r="AU403" s="701"/>
      <c r="AV403" s="701"/>
      <c r="AW403" s="701"/>
      <c r="AX403" s="701"/>
      <c r="AY403" s="701"/>
      <c r="AZ403" s="701"/>
      <c r="BA403" s="701"/>
      <c r="BB403" s="701"/>
      <c r="BC403" s="701"/>
      <c r="BD403" s="701"/>
      <c r="BE403" s="701"/>
      <c r="BF403" s="701"/>
      <c r="BG403" s="701"/>
      <c r="BH403" s="701"/>
      <c r="BI403" s="701"/>
      <c r="BJ403" s="701"/>
      <c r="BK403" s="701"/>
      <c r="BL403" s="701"/>
      <c r="BM403" s="701"/>
      <c r="BN403" s="701"/>
      <c r="BO403" s="701"/>
      <c r="BP403" s="701"/>
      <c r="BQ403" s="701"/>
      <c r="BR403" s="701"/>
      <c r="BS403" s="1057"/>
      <c r="BT403" s="701"/>
      <c r="BU403" s="123"/>
      <c r="BV403" s="123"/>
      <c r="BW403" s="123"/>
      <c r="BX403" s="123"/>
      <c r="BY403" s="701"/>
      <c r="BZ403" s="1169"/>
      <c r="CB403" s="733"/>
      <c r="CC403" s="701"/>
    </row>
    <row r="404" spans="1:81" ht="15" customHeight="1">
      <c r="A404" s="16"/>
      <c r="B404" s="190"/>
      <c r="C404" s="1363" t="s">
        <v>90</v>
      </c>
      <c r="D404" s="1363"/>
      <c r="E404" s="1363" t="s">
        <v>502</v>
      </c>
      <c r="F404" s="189"/>
      <c r="G404" s="1032">
        <v>0.5</v>
      </c>
      <c r="H404" s="1032">
        <v>0.5</v>
      </c>
      <c r="I404" s="1032">
        <v>0.5</v>
      </c>
      <c r="J404" s="1032">
        <v>0.5</v>
      </c>
      <c r="K404" s="1032">
        <v>0.5</v>
      </c>
      <c r="L404" s="1032">
        <v>0.5</v>
      </c>
      <c r="M404" s="1032">
        <v>0.5</v>
      </c>
      <c r="N404" s="1032">
        <v>0.5</v>
      </c>
      <c r="O404" s="1032">
        <v>0.5</v>
      </c>
      <c r="P404" s="1032">
        <v>0.5</v>
      </c>
      <c r="Q404" s="1032">
        <v>0.5</v>
      </c>
      <c r="R404" s="1032">
        <v>0.5</v>
      </c>
      <c r="S404" s="1032">
        <v>0.5</v>
      </c>
      <c r="T404" s="1056">
        <v>0.5</v>
      </c>
      <c r="U404" s="1056">
        <v>0.5</v>
      </c>
      <c r="V404" s="1056">
        <v>0.5</v>
      </c>
      <c r="W404" s="1056">
        <v>0.5</v>
      </c>
      <c r="X404" s="1056">
        <v>0.5</v>
      </c>
      <c r="Y404" s="1056">
        <v>0.5</v>
      </c>
      <c r="Z404" s="1056">
        <v>0.5</v>
      </c>
      <c r="AA404" s="1056">
        <v>0.5</v>
      </c>
      <c r="AB404" s="1056">
        <v>0.5</v>
      </c>
      <c r="AC404" s="1056">
        <v>0.5</v>
      </c>
      <c r="AD404" s="1056">
        <v>0.5</v>
      </c>
      <c r="AE404" s="1056">
        <v>0.5</v>
      </c>
      <c r="AF404" s="1056">
        <v>0.5</v>
      </c>
      <c r="AG404" s="1056">
        <v>0.5</v>
      </c>
      <c r="AH404" s="1056">
        <v>0.5</v>
      </c>
      <c r="AI404" s="1056">
        <v>0.5</v>
      </c>
      <c r="AJ404" s="1056">
        <v>0.5</v>
      </c>
      <c r="AK404" s="1056">
        <v>0.5</v>
      </c>
      <c r="AL404" s="1056">
        <v>0.5</v>
      </c>
      <c r="AM404" s="1056">
        <v>0.5</v>
      </c>
      <c r="AN404" s="1056">
        <v>0.5</v>
      </c>
      <c r="AO404" s="1056">
        <v>0.5</v>
      </c>
      <c r="AP404" s="1056">
        <v>0.5</v>
      </c>
      <c r="AQ404" s="1056">
        <v>0.5</v>
      </c>
      <c r="AR404" s="1056">
        <v>0.5</v>
      </c>
      <c r="AS404" s="1056">
        <v>0.5</v>
      </c>
      <c r="AT404" s="1056">
        <v>0.5</v>
      </c>
      <c r="AU404" s="1056">
        <v>0.5</v>
      </c>
      <c r="AV404" s="1056">
        <v>0.5</v>
      </c>
      <c r="AW404" s="1056">
        <v>0.5</v>
      </c>
      <c r="AX404" s="1056">
        <v>0.5</v>
      </c>
      <c r="AY404" s="1056">
        <v>0.5</v>
      </c>
      <c r="AZ404" s="1056">
        <v>0.5</v>
      </c>
      <c r="BA404" s="1056">
        <v>0.5</v>
      </c>
      <c r="BB404" s="1056">
        <v>0.5</v>
      </c>
      <c r="BC404" s="1056">
        <v>0.5</v>
      </c>
      <c r="BD404" s="1056">
        <v>0.5</v>
      </c>
      <c r="BE404" s="1056">
        <v>0.5</v>
      </c>
      <c r="BF404" s="1056">
        <v>0.5</v>
      </c>
      <c r="BG404" s="1056">
        <v>0.5</v>
      </c>
      <c r="BH404" s="1056">
        <v>0.5</v>
      </c>
      <c r="BI404" s="1056">
        <v>0.5</v>
      </c>
      <c r="BJ404" s="1056">
        <v>0.5</v>
      </c>
      <c r="BK404" s="1056">
        <v>0.5</v>
      </c>
      <c r="BL404" s="1056">
        <v>0.5</v>
      </c>
      <c r="BM404" s="1056">
        <v>0.5</v>
      </c>
      <c r="BN404" s="1056">
        <v>0.5</v>
      </c>
      <c r="BO404" s="1056">
        <v>0.5</v>
      </c>
      <c r="BP404" s="1056">
        <v>0.5</v>
      </c>
      <c r="BQ404" s="1056">
        <v>0.5</v>
      </c>
      <c r="BR404" s="1056">
        <v>0.5</v>
      </c>
      <c r="BS404" s="1056">
        <v>0.5</v>
      </c>
      <c r="BT404" s="1056">
        <v>0.5</v>
      </c>
      <c r="BU404" s="123"/>
      <c r="BV404" s="123"/>
      <c r="BW404" s="123"/>
      <c r="BX404" s="123"/>
      <c r="BY404" s="1032">
        <v>0.5</v>
      </c>
      <c r="BZ404" s="1069">
        <v>0.5</v>
      </c>
      <c r="CA404" s="1237">
        <v>0.5</v>
      </c>
      <c r="CB404" s="1473">
        <v>0.5</v>
      </c>
      <c r="CC404" s="1051">
        <v>0.5</v>
      </c>
    </row>
    <row r="405" spans="1:81" ht="15" customHeight="1">
      <c r="A405" s="16"/>
      <c r="B405" s="190"/>
      <c r="C405" s="1363"/>
      <c r="D405" s="1363"/>
      <c r="E405" s="1363"/>
      <c r="F405" s="189"/>
      <c r="G405" s="701"/>
      <c r="H405" s="701"/>
      <c r="I405" s="701"/>
      <c r="J405" s="701"/>
      <c r="K405" s="701"/>
      <c r="L405" s="701"/>
      <c r="M405" s="701"/>
      <c r="N405" s="701"/>
      <c r="O405" s="701"/>
      <c r="P405" s="701"/>
      <c r="Q405" s="701"/>
      <c r="R405" s="701"/>
      <c r="S405" s="701"/>
      <c r="T405" s="701"/>
      <c r="U405" s="701"/>
      <c r="V405" s="701"/>
      <c r="W405" s="701"/>
      <c r="X405" s="701"/>
      <c r="Y405" s="701"/>
      <c r="Z405" s="701"/>
      <c r="AA405" s="701"/>
      <c r="AB405" s="701"/>
      <c r="AC405" s="701"/>
      <c r="AD405" s="701"/>
      <c r="AE405" s="701"/>
      <c r="AF405" s="701"/>
      <c r="AG405" s="701"/>
      <c r="AH405" s="701"/>
      <c r="AI405" s="701"/>
      <c r="AJ405" s="701"/>
      <c r="AK405" s="701"/>
      <c r="AL405" s="701"/>
      <c r="AM405" s="701"/>
      <c r="AN405" s="701"/>
      <c r="AO405" s="701"/>
      <c r="AP405" s="701"/>
      <c r="AQ405" s="701"/>
      <c r="AR405" s="701"/>
      <c r="AS405" s="701"/>
      <c r="AT405" s="701"/>
      <c r="AU405" s="701"/>
      <c r="AV405" s="701"/>
      <c r="AW405" s="701"/>
      <c r="AX405" s="701"/>
      <c r="AY405" s="701"/>
      <c r="AZ405" s="701"/>
      <c r="BA405" s="701"/>
      <c r="BB405" s="701"/>
      <c r="BC405" s="701"/>
      <c r="BD405" s="701"/>
      <c r="BE405" s="701"/>
      <c r="BF405" s="701"/>
      <c r="BG405" s="701"/>
      <c r="BH405" s="701"/>
      <c r="BI405" s="701"/>
      <c r="BJ405" s="701"/>
      <c r="BK405" s="701"/>
      <c r="BL405" s="701"/>
      <c r="BM405" s="701"/>
      <c r="BN405" s="701"/>
      <c r="BO405" s="701"/>
      <c r="BP405" s="701"/>
      <c r="BQ405" s="701"/>
      <c r="BR405" s="701"/>
      <c r="BS405" s="1057"/>
      <c r="BT405" s="701"/>
      <c r="BU405" s="123"/>
      <c r="BV405" s="123"/>
      <c r="BW405" s="123"/>
      <c r="BX405" s="123"/>
      <c r="BY405" s="701"/>
      <c r="BZ405" s="1169"/>
      <c r="CB405" s="733"/>
      <c r="CC405" s="701"/>
    </row>
    <row r="406" spans="1:81" ht="15" customHeight="1">
      <c r="A406" s="16"/>
      <c r="B406" s="191"/>
      <c r="C406" s="1363" t="s">
        <v>91</v>
      </c>
      <c r="D406" s="1363"/>
      <c r="E406" s="1363" t="s">
        <v>502</v>
      </c>
      <c r="F406" s="189"/>
      <c r="G406" s="1032">
        <v>-33.252401651550045</v>
      </c>
      <c r="H406" s="1032">
        <v>-0.50669022766515226</v>
      </c>
      <c r="I406" s="1032">
        <v>-3.9889375578366429E-2</v>
      </c>
      <c r="J406" s="1032">
        <v>-1.0456980929042343</v>
      </c>
      <c r="K406" s="1032">
        <v>-2.0385365734551066</v>
      </c>
      <c r="L406" s="1032">
        <v>-1.1475257126130487</v>
      </c>
      <c r="M406" s="1032">
        <v>-0.204875438455073</v>
      </c>
      <c r="N406" s="1032">
        <v>-0.52770988866809276</v>
      </c>
      <c r="O406" s="1032">
        <v>7.2413005520935284E-2</v>
      </c>
      <c r="P406" s="1032">
        <v>-6.3023764135454146</v>
      </c>
      <c r="Q406" s="1032">
        <v>-9.013252154994085E-2</v>
      </c>
      <c r="R406" s="1032">
        <v>0.20674951603021455</v>
      </c>
      <c r="S406" s="1032">
        <v>6.7268464190491525E-2</v>
      </c>
      <c r="T406" s="1056">
        <v>-1.4725602557720572</v>
      </c>
      <c r="U406" s="1056">
        <v>-0.54561289548456937</v>
      </c>
      <c r="V406" s="1056">
        <v>-0.76855567898483668</v>
      </c>
      <c r="W406" s="1056">
        <v>-17.736396964366854</v>
      </c>
      <c r="X406" s="1056">
        <v>-0.90049990776348177</v>
      </c>
      <c r="Y406" s="1056">
        <v>-0.62119519010141988</v>
      </c>
      <c r="Z406" s="1056">
        <v>-0.64826843416285429</v>
      </c>
      <c r="AA406" s="1056">
        <v>-0.85637999438532986</v>
      </c>
      <c r="AB406" s="1056">
        <v>-6.8847006433579508E-2</v>
      </c>
      <c r="AC406" s="1056">
        <v>-0.35454503002885307</v>
      </c>
      <c r="AD406" s="1056">
        <v>0.24277008991445603</v>
      </c>
      <c r="AE406" s="1056">
        <v>-0.15652129372140386</v>
      </c>
      <c r="AF406" s="1056">
        <v>-0.46203827812834913</v>
      </c>
      <c r="AG406" s="1056">
        <v>-0.50261994795304876</v>
      </c>
      <c r="AH406" s="1056">
        <v>-3.5515365480951933</v>
      </c>
      <c r="AI406" s="1056">
        <v>-0.9588131404262471</v>
      </c>
      <c r="AJ406" s="1056">
        <v>0.10811291082767384</v>
      </c>
      <c r="AK406" s="1056">
        <v>-0.81855768043474619</v>
      </c>
      <c r="AL406" s="1056">
        <v>-21.159979011902312</v>
      </c>
      <c r="AM406" s="1056">
        <v>0.16806820944306758</v>
      </c>
      <c r="AN406" s="1056">
        <v>-19.54850970674589</v>
      </c>
      <c r="AO406" s="1056">
        <v>-0.30859101424085261</v>
      </c>
      <c r="AP406" s="1056">
        <v>-1.1369643420134541</v>
      </c>
      <c r="AQ406" s="1056">
        <v>0.28584323760142044</v>
      </c>
      <c r="AR406" s="1056">
        <v>-5.6400047766524164</v>
      </c>
      <c r="AS406" s="1056">
        <v>-0.89378686322349499</v>
      </c>
      <c r="AT406" s="1056">
        <v>-1.5691209607544081</v>
      </c>
      <c r="AU406" s="1056">
        <v>0.14252883260768393</v>
      </c>
      <c r="AV406" s="1056">
        <v>-0.2036661198042424</v>
      </c>
      <c r="AW406" s="1056">
        <v>-0.47454105156908694</v>
      </c>
      <c r="AX406" s="1056">
        <v>-0.18640269814496957</v>
      </c>
      <c r="AY406" s="1056">
        <v>-1.1371921045964812</v>
      </c>
      <c r="AZ406" s="1056">
        <v>-0.22908205386432709</v>
      </c>
      <c r="BA406" s="1056">
        <v>-1.2594622419738484</v>
      </c>
      <c r="BB406" s="1056">
        <v>-2.7117143161577228</v>
      </c>
      <c r="BC406" s="1056">
        <v>-1.2805426625593159</v>
      </c>
      <c r="BD406" s="1056">
        <v>-2.2508434296477406</v>
      </c>
      <c r="BE406" s="1056">
        <v>-1.1602694154242315</v>
      </c>
      <c r="BF406" s="1056">
        <v>-3.7927014384880047</v>
      </c>
      <c r="BG406" s="1056">
        <v>-11.21107693828627</v>
      </c>
      <c r="BH406" s="1056">
        <v>0.49201161795265608</v>
      </c>
      <c r="BI406" s="1056">
        <v>1.2238472331109698</v>
      </c>
      <c r="BJ406" s="1056">
        <v>-1.7253143319343542</v>
      </c>
      <c r="BK406" s="1056">
        <v>-3.2677350444125617</v>
      </c>
      <c r="BL406" s="1056">
        <v>0.63362251243825551</v>
      </c>
      <c r="BM406" s="1056">
        <v>-0.11386243660842547</v>
      </c>
      <c r="BN406" s="1056">
        <v>-1.5676736895469652</v>
      </c>
      <c r="BO406" s="1056">
        <v>-0.55180324113274937</v>
      </c>
      <c r="BP406" s="1056">
        <v>-10.616094707436003</v>
      </c>
      <c r="BQ406" s="1056">
        <v>0.76819576524431221</v>
      </c>
      <c r="BR406" s="1056">
        <v>-0.41104272327644287</v>
      </c>
      <c r="BS406" s="1056">
        <v>-4.7031057941307172E-2</v>
      </c>
      <c r="BT406" s="1056">
        <v>0.3116535514037288</v>
      </c>
      <c r="BU406" s="123"/>
      <c r="BV406" s="123"/>
      <c r="BW406" s="123"/>
      <c r="BX406" s="123"/>
      <c r="BY406" s="1032">
        <v>-1.0928463202674317</v>
      </c>
      <c r="BZ406" s="1069">
        <v>0.76939341627395619</v>
      </c>
      <c r="CA406" s="1237">
        <v>-2.7763118100207596</v>
      </c>
      <c r="CB406" s="1473">
        <v>0.53597592174763953</v>
      </c>
      <c r="CC406" s="1051">
        <v>-2.882987771096055</v>
      </c>
    </row>
    <row r="407" spans="1:81" ht="15" customHeight="1">
      <c r="A407" s="16"/>
      <c r="B407" s="190"/>
      <c r="C407" s="1363"/>
      <c r="D407" s="1363"/>
      <c r="E407" s="1363"/>
      <c r="F407" s="189"/>
      <c r="G407" s="701"/>
      <c r="H407" s="701"/>
      <c r="I407" s="701"/>
      <c r="J407" s="701"/>
      <c r="K407" s="701"/>
      <c r="L407" s="701"/>
      <c r="M407" s="701"/>
      <c r="N407" s="701"/>
      <c r="O407" s="701"/>
      <c r="P407" s="701"/>
      <c r="Q407" s="701"/>
      <c r="R407" s="701"/>
      <c r="S407" s="701"/>
      <c r="T407" s="701"/>
      <c r="U407" s="701"/>
      <c r="V407" s="701"/>
      <c r="W407" s="701"/>
      <c r="X407" s="701"/>
      <c r="Y407" s="701"/>
      <c r="Z407" s="701"/>
      <c r="AA407" s="701"/>
      <c r="AB407" s="701"/>
      <c r="AC407" s="701"/>
      <c r="AD407" s="701"/>
      <c r="AE407" s="701"/>
      <c r="AF407" s="701"/>
      <c r="AG407" s="701"/>
      <c r="AH407" s="701"/>
      <c r="AI407" s="701"/>
      <c r="AJ407" s="701"/>
      <c r="AK407" s="701"/>
      <c r="AL407" s="701"/>
      <c r="AM407" s="701"/>
      <c r="AN407" s="701"/>
      <c r="AO407" s="701"/>
      <c r="AP407" s="701"/>
      <c r="AQ407" s="701"/>
      <c r="AR407" s="701"/>
      <c r="AS407" s="701"/>
      <c r="AT407" s="701"/>
      <c r="AU407" s="701"/>
      <c r="AV407" s="701"/>
      <c r="AW407" s="701"/>
      <c r="AX407" s="701"/>
      <c r="AY407" s="701"/>
      <c r="AZ407" s="701"/>
      <c r="BA407" s="701"/>
      <c r="BB407" s="701"/>
      <c r="BC407" s="701"/>
      <c r="BD407" s="701"/>
      <c r="BE407" s="701"/>
      <c r="BF407" s="701"/>
      <c r="BG407" s="701"/>
      <c r="BH407" s="701"/>
      <c r="BI407" s="701"/>
      <c r="BJ407" s="701"/>
      <c r="BK407" s="701"/>
      <c r="BL407" s="701"/>
      <c r="BM407" s="701"/>
      <c r="BN407" s="701"/>
      <c r="BO407" s="701"/>
      <c r="BP407" s="701"/>
      <c r="BQ407" s="701"/>
      <c r="BR407" s="701"/>
      <c r="BS407" s="1057"/>
      <c r="BT407" s="701"/>
      <c r="BU407" s="123"/>
      <c r="BV407" s="123"/>
      <c r="BW407" s="123"/>
      <c r="BX407" s="123"/>
      <c r="BY407" s="701"/>
      <c r="BZ407" s="1169"/>
      <c r="CB407" s="733"/>
      <c r="CC407" s="701"/>
    </row>
    <row r="408" spans="1:81" ht="15" customHeight="1">
      <c r="A408" s="16"/>
      <c r="B408" s="190"/>
      <c r="C408" s="1363" t="s">
        <v>536</v>
      </c>
      <c r="D408" s="1363"/>
      <c r="E408" s="1363" t="s">
        <v>83</v>
      </c>
      <c r="F408" s="189"/>
      <c r="G408" s="1031">
        <v>4.9145188316700603E-2</v>
      </c>
      <c r="H408" s="1031">
        <v>3.5930339897093447E-2</v>
      </c>
      <c r="I408" s="1031">
        <v>3.9230423291023837E-2</v>
      </c>
      <c r="J408" s="1031">
        <v>5.9556809514923134E-2</v>
      </c>
      <c r="K408" s="1031">
        <v>4.6898234142202788E-2</v>
      </c>
      <c r="L408" s="1031">
        <v>5.0277770004494744E-2</v>
      </c>
      <c r="M408" s="1031">
        <v>3.9808757302975957E-2</v>
      </c>
      <c r="N408" s="1031">
        <v>8.9097905114474157E-2</v>
      </c>
      <c r="O408" s="1031">
        <v>2.4232984716497798E-2</v>
      </c>
      <c r="P408" s="1031">
        <v>7.0914931739260986E-2</v>
      </c>
      <c r="Q408" s="1031">
        <v>0.11010019747667296</v>
      </c>
      <c r="R408" s="1031">
        <v>4.5845734275234452E-2</v>
      </c>
      <c r="S408" s="1031">
        <v>3.1848005343539876E-2</v>
      </c>
      <c r="T408" s="1056">
        <v>5.6488437093812988E-2</v>
      </c>
      <c r="U408" s="1056">
        <v>6.4222646864168884E-2</v>
      </c>
      <c r="V408" s="1056">
        <v>0.15977098384304078</v>
      </c>
      <c r="W408" s="1056">
        <v>0.24409231233774564</v>
      </c>
      <c r="X408" s="1056">
        <v>8.5337660807992002E-2</v>
      </c>
      <c r="Y408" s="1056">
        <v>6.9717331872005628E-2</v>
      </c>
      <c r="Z408" s="1056">
        <v>0.1207197634994389</v>
      </c>
      <c r="AA408" s="1056">
        <v>0.10280361943595022</v>
      </c>
      <c r="AB408" s="1056">
        <v>0.11203243181177795</v>
      </c>
      <c r="AC408" s="1056">
        <v>8.2903365699088252E-2</v>
      </c>
      <c r="AD408" s="1056">
        <v>0.23101412503023533</v>
      </c>
      <c r="AE408" s="1056">
        <v>5.0442432201895683E-2</v>
      </c>
      <c r="AF408" s="1056">
        <v>2.9649528252040043E-2</v>
      </c>
      <c r="AG408" s="1056">
        <v>8.0695391840574601E-2</v>
      </c>
      <c r="AH408" s="1056">
        <v>6.8902196473865945E-2</v>
      </c>
      <c r="AI408" s="1056">
        <v>5.5881420289817789E-2</v>
      </c>
      <c r="AJ408" s="1056">
        <v>8.3823918059484998E-2</v>
      </c>
      <c r="AK408" s="1056">
        <v>2.9693471841893315E-2</v>
      </c>
      <c r="AL408" s="1056">
        <v>0.12442775938392447</v>
      </c>
      <c r="AM408" s="1056">
        <v>0.25258011689180404</v>
      </c>
      <c r="AN408" s="1056">
        <v>0.18443441490176371</v>
      </c>
      <c r="AO408" s="1056">
        <v>0.16274942345734264</v>
      </c>
      <c r="AP408" s="1056">
        <v>3.0882828515992559E-2</v>
      </c>
      <c r="AQ408" s="1056">
        <v>0.11623405403889205</v>
      </c>
      <c r="AR408" s="1056">
        <v>3.4466134701031007E-2</v>
      </c>
      <c r="AS408" s="1056">
        <v>8.6461257251382873E-2</v>
      </c>
      <c r="AT408" s="1056">
        <v>0.14324315677106125</v>
      </c>
      <c r="AU408" s="1056">
        <v>3.8402155706987642E-2</v>
      </c>
      <c r="AV408" s="1056">
        <v>7.8189098317306846E-2</v>
      </c>
      <c r="AW408" s="1056">
        <v>4.0870438478329732E-2</v>
      </c>
      <c r="AX408" s="1056">
        <v>2.8875880092637547E-2</v>
      </c>
      <c r="AY408" s="1056">
        <v>4.6704213430318109E-2</v>
      </c>
      <c r="AZ408" s="1056">
        <v>6.6615815199309106E-2</v>
      </c>
      <c r="BA408" s="1056">
        <v>4.2037556775822174E-2</v>
      </c>
      <c r="BB408" s="1056">
        <v>0.19012642207105518</v>
      </c>
      <c r="BC408" s="1056">
        <v>0.17290234605169605</v>
      </c>
      <c r="BD408" s="1056">
        <v>2.1811960787788728E-2</v>
      </c>
      <c r="BE408" s="1056">
        <v>4.932597213302356E-2</v>
      </c>
      <c r="BF408" s="1056">
        <v>3.1423267437465499E-2</v>
      </c>
      <c r="BG408" s="1056">
        <v>0.37611912525847491</v>
      </c>
      <c r="BH408" s="1056">
        <v>8.1826651688471225E-2</v>
      </c>
      <c r="BI408" s="1056">
        <v>0.29852123863702124</v>
      </c>
      <c r="BJ408" s="1056">
        <v>5.3259199371256477E-2</v>
      </c>
      <c r="BK408" s="1056">
        <v>0.41941491487658461</v>
      </c>
      <c r="BL408" s="1056">
        <v>8.3534822366523168E-2</v>
      </c>
      <c r="BM408" s="1056">
        <v>0.2175179829966771</v>
      </c>
      <c r="BN408" s="1056">
        <v>3.7271639689076388E-2</v>
      </c>
      <c r="BO408" s="1056">
        <v>5.6839153138476234E-2</v>
      </c>
      <c r="BP408" s="1056">
        <v>-1.6630535267683044E-2</v>
      </c>
      <c r="BQ408" s="1056">
        <v>9.4650438662278347E-2</v>
      </c>
      <c r="BR408" s="1056">
        <v>2.0775166473692371E-2</v>
      </c>
      <c r="BS408" s="1056">
        <v>0.2900278896607989</v>
      </c>
      <c r="BT408" s="1056">
        <v>4.5736496459493986E-2</v>
      </c>
      <c r="BU408" s="123"/>
      <c r="BV408" s="123"/>
      <c r="BW408" s="123"/>
      <c r="BX408" s="123"/>
      <c r="BY408" s="1031">
        <v>5.7383406395137719E-2</v>
      </c>
      <c r="BZ408" s="1068">
        <v>5.3998993558775216E-2</v>
      </c>
      <c r="CA408" s="1236">
        <v>8.5940772122181139E-2</v>
      </c>
      <c r="CB408" s="1473">
        <v>9.9667044319699361E-2</v>
      </c>
      <c r="CC408" s="1051">
        <v>0.11401134919948351</v>
      </c>
    </row>
    <row r="409" spans="1:81" ht="15" customHeight="1">
      <c r="A409" s="16"/>
      <c r="B409" s="190"/>
      <c r="C409" s="1363"/>
      <c r="D409" s="1363"/>
      <c r="E409" s="1363"/>
      <c r="F409" s="189"/>
      <c r="G409" s="701"/>
      <c r="H409" s="701"/>
      <c r="I409" s="701"/>
      <c r="J409" s="701"/>
      <c r="K409" s="701"/>
      <c r="L409" s="701"/>
      <c r="M409" s="701"/>
      <c r="N409" s="701"/>
      <c r="O409" s="701"/>
      <c r="P409" s="701"/>
      <c r="Q409" s="701"/>
      <c r="R409" s="701"/>
      <c r="S409" s="701"/>
      <c r="T409" s="701"/>
      <c r="U409" s="701"/>
      <c r="V409" s="701"/>
      <c r="W409" s="701"/>
      <c r="X409" s="701"/>
      <c r="Y409" s="701"/>
      <c r="Z409" s="701"/>
      <c r="AA409" s="701"/>
      <c r="AB409" s="701"/>
      <c r="AC409" s="701"/>
      <c r="AD409" s="701"/>
      <c r="AE409" s="701"/>
      <c r="AF409" s="701"/>
      <c r="AG409" s="701"/>
      <c r="AH409" s="701"/>
      <c r="AI409" s="701"/>
      <c r="AJ409" s="701"/>
      <c r="AK409" s="701"/>
      <c r="AL409" s="701"/>
      <c r="AM409" s="701"/>
      <c r="AN409" s="701"/>
      <c r="AO409" s="701"/>
      <c r="AP409" s="701"/>
      <c r="AQ409" s="701"/>
      <c r="AR409" s="701"/>
      <c r="AS409" s="701"/>
      <c r="AT409" s="701"/>
      <c r="AU409" s="701"/>
      <c r="AV409" s="701"/>
      <c r="AW409" s="701"/>
      <c r="AX409" s="701"/>
      <c r="AY409" s="701"/>
      <c r="AZ409" s="701"/>
      <c r="BA409" s="701"/>
      <c r="BB409" s="701"/>
      <c r="BC409" s="701"/>
      <c r="BD409" s="701"/>
      <c r="BE409" s="701"/>
      <c r="BF409" s="701"/>
      <c r="BG409" s="701"/>
      <c r="BH409" s="701"/>
      <c r="BI409" s="701"/>
      <c r="BJ409" s="701"/>
      <c r="BK409" s="701"/>
      <c r="BL409" s="701"/>
      <c r="BM409" s="701"/>
      <c r="BN409" s="701"/>
      <c r="BO409" s="701"/>
      <c r="BP409" s="701"/>
      <c r="BQ409" s="701"/>
      <c r="BR409" s="701"/>
      <c r="BS409" s="1057"/>
      <c r="BT409" s="701"/>
      <c r="BU409" s="123"/>
      <c r="BV409" s="123"/>
      <c r="BW409" s="123"/>
      <c r="BX409" s="123"/>
      <c r="BY409" s="701"/>
      <c r="BZ409" s="1169"/>
      <c r="CB409" s="733"/>
      <c r="CC409" s="701"/>
    </row>
    <row r="410" spans="1:81" ht="15" customHeight="1">
      <c r="A410" s="16"/>
      <c r="B410" s="190"/>
      <c r="C410" s="1363" t="s">
        <v>92</v>
      </c>
      <c r="D410" s="1363"/>
      <c r="E410" s="1363" t="s">
        <v>502</v>
      </c>
      <c r="F410" s="189"/>
      <c r="G410" s="1032">
        <v>19.06041811690114</v>
      </c>
      <c r="H410" s="1032">
        <v>5.4184105378830889</v>
      </c>
      <c r="I410" s="1032">
        <v>5.4994042776321939</v>
      </c>
      <c r="J410" s="1032">
        <v>7.4917716563798011</v>
      </c>
      <c r="K410" s="1032">
        <v>7.0852158526683269</v>
      </c>
      <c r="L410" s="1032">
        <v>6.6427093531807859</v>
      </c>
      <c r="M410" s="1032">
        <v>5.5547907583833345</v>
      </c>
      <c r="N410" s="1032">
        <v>10.191640866206884</v>
      </c>
      <c r="O410" s="1032">
        <v>4.5489648200502133</v>
      </c>
      <c r="P410" s="1032">
        <v>9.7781819437079385</v>
      </c>
      <c r="Q410" s="1032">
        <v>12.270590746180279</v>
      </c>
      <c r="R410" s="1032">
        <v>5.9050276338301355</v>
      </c>
      <c r="S410" s="1032">
        <v>6.2868633624322525</v>
      </c>
      <c r="T410" s="1056">
        <v>8.4969297167989399</v>
      </c>
      <c r="U410" s="1056">
        <v>10.08556292061636</v>
      </c>
      <c r="V410" s="1056">
        <v>17.756301391329963</v>
      </c>
      <c r="W410" s="1056">
        <v>25.085863471132381</v>
      </c>
      <c r="X410" s="1056">
        <v>9.4633288878820174</v>
      </c>
      <c r="Y410" s="1056">
        <v>8.4873079183029354</v>
      </c>
      <c r="Z410" s="1056">
        <v>15.472517261050488</v>
      </c>
      <c r="AA410" s="1056">
        <v>12.526203744034074</v>
      </c>
      <c r="AB410" s="1056">
        <v>12.881029520326157</v>
      </c>
      <c r="AC410" s="1056">
        <v>12.701206952635326</v>
      </c>
      <c r="AD410" s="1056">
        <v>22.262576342133805</v>
      </c>
      <c r="AE410" s="1056">
        <v>6.4768681395338703</v>
      </c>
      <c r="AF410" s="1056">
        <v>5.1417939157377122</v>
      </c>
      <c r="AG410" s="1056">
        <v>9.1220691519866417</v>
      </c>
      <c r="AH410" s="1056">
        <v>10.101258706600705</v>
      </c>
      <c r="AI410" s="1056">
        <v>7.0174836101168392</v>
      </c>
      <c r="AJ410" s="1056">
        <v>9.8160927949758481</v>
      </c>
      <c r="AK410" s="1056">
        <v>5.0241208007185332</v>
      </c>
      <c r="AL410" s="1056">
        <v>23.309583086231356</v>
      </c>
      <c r="AM410" s="1056">
        <v>24.296126046944828</v>
      </c>
      <c r="AN410" s="1056">
        <v>27.918521897944395</v>
      </c>
      <c r="AO410" s="1056">
        <v>16.279566731128888</v>
      </c>
      <c r="AP410" s="1056">
        <v>4.9097340547741561</v>
      </c>
      <c r="AQ410" s="1056">
        <v>14.926698561025932</v>
      </c>
      <c r="AR410" s="1056">
        <v>7.3090889918067239</v>
      </c>
      <c r="AS410" s="1056">
        <v>9.7007083788623554</v>
      </c>
      <c r="AT410" s="1056">
        <v>14.893586722774518</v>
      </c>
      <c r="AU410" s="1056">
        <v>6.6246475049762736</v>
      </c>
      <c r="AV410" s="1056">
        <v>9.587063592948029</v>
      </c>
      <c r="AW410" s="1056">
        <v>5.8903898174294937</v>
      </c>
      <c r="AX410" s="1056">
        <v>5.1942677678501559</v>
      </c>
      <c r="AY410" s="1056">
        <v>6.5140824050506554</v>
      </c>
      <c r="AZ410" s="1056">
        <v>8.4050012662837208</v>
      </c>
      <c r="BA410" s="1056">
        <v>6.4037910602549868</v>
      </c>
      <c r="BB410" s="1056">
        <v>17.391893282705215</v>
      </c>
      <c r="BC410" s="1056">
        <v>15.35997917573428</v>
      </c>
      <c r="BD410" s="1056">
        <v>4.3974435114014101</v>
      </c>
      <c r="BE410" s="1056">
        <v>7.4565542784189534</v>
      </c>
      <c r="BF410" s="1056">
        <v>6.0445536427721693</v>
      </c>
      <c r="BG410" s="1056">
        <v>32.319190822910535</v>
      </c>
      <c r="BH410" s="1056">
        <v>10.879744049215658</v>
      </c>
      <c r="BI410" s="1056">
        <v>23.958783125794572</v>
      </c>
      <c r="BJ410" s="1056">
        <v>6.9132113188441124</v>
      </c>
      <c r="BK410" s="1056">
        <v>29.777998454782185</v>
      </c>
      <c r="BL410" s="1056">
        <v>11.973779949524568</v>
      </c>
      <c r="BM410" s="1056">
        <v>16.554025196147048</v>
      </c>
      <c r="BN410" s="1056">
        <v>7.4461515612478086</v>
      </c>
      <c r="BO410" s="1056">
        <v>6.9501932850904495</v>
      </c>
      <c r="BP410" s="1056">
        <v>3.7183810517303941</v>
      </c>
      <c r="BQ410" s="1056">
        <v>9.1971689721022223</v>
      </c>
      <c r="BR410" s="1056">
        <v>5.4946758606590231</v>
      </c>
      <c r="BS410" s="1056">
        <v>26.821335159071673</v>
      </c>
      <c r="BT410" s="1056">
        <v>8.7474700286082019</v>
      </c>
      <c r="BU410" s="123"/>
      <c r="BV410" s="123"/>
      <c r="BW410" s="123"/>
      <c r="BX410" s="123"/>
      <c r="BY410" s="1032">
        <v>7.4438550667497969</v>
      </c>
      <c r="BZ410" s="1069">
        <v>6.6803389946059912</v>
      </c>
      <c r="CA410" s="1237">
        <v>10.546746662112866</v>
      </c>
      <c r="CB410" s="1473">
        <v>10.046717091211185</v>
      </c>
      <c r="CC410" s="1051">
        <v>13.974542131424435</v>
      </c>
    </row>
    <row r="411" spans="1:81" ht="15" customHeight="1">
      <c r="A411" s="16"/>
      <c r="B411" s="190"/>
      <c r="C411" s="190"/>
      <c r="D411" s="189"/>
      <c r="E411" s="189"/>
      <c r="F411" s="189"/>
      <c r="G411" s="550"/>
      <c r="H411" s="99"/>
      <c r="I411" s="99"/>
      <c r="J411" s="99"/>
      <c r="K411" s="99"/>
      <c r="L411" s="99"/>
      <c r="M411" s="99"/>
      <c r="N411" s="701"/>
      <c r="O411" s="99"/>
      <c r="P411" s="99"/>
      <c r="Q411" s="99"/>
      <c r="R411" s="99"/>
      <c r="S411" s="99"/>
      <c r="T411" s="99"/>
      <c r="U411" s="99"/>
      <c r="V411" s="99"/>
      <c r="W411" s="99"/>
      <c r="X411" s="99"/>
      <c r="Y411" s="99"/>
      <c r="Z411" s="99"/>
      <c r="AA411" s="99"/>
      <c r="AB411" s="99"/>
      <c r="AC411" s="99"/>
      <c r="AD411" s="99"/>
      <c r="AE411" s="99"/>
      <c r="AF411" s="99"/>
      <c r="AG411" s="551"/>
      <c r="AH411" s="99"/>
      <c r="AI411" s="1057"/>
      <c r="AJ411" s="99"/>
      <c r="AK411" s="1057"/>
      <c r="AL411" s="99"/>
      <c r="AM411" s="99"/>
      <c r="AN411" s="99"/>
      <c r="AO411" s="99"/>
      <c r="AP411" s="99"/>
      <c r="AQ411" s="99"/>
      <c r="AR411" s="99"/>
      <c r="AS411" s="99"/>
      <c r="AT411" s="99"/>
      <c r="AU411" s="1057"/>
      <c r="AV411" s="99"/>
      <c r="AW411" s="99"/>
      <c r="AX411" s="1057"/>
      <c r="AY411" s="99"/>
      <c r="AZ411" s="99"/>
      <c r="BA411" s="99"/>
      <c r="BB411" s="99"/>
      <c r="BC411" s="99"/>
      <c r="BD411" s="1057"/>
      <c r="BE411" s="99"/>
      <c r="BF411" s="99"/>
      <c r="BG411" s="99"/>
      <c r="BH411" s="1057"/>
      <c r="BI411" s="1057"/>
      <c r="BJ411" s="1057"/>
      <c r="BK411" s="1057"/>
      <c r="BL411" s="1057"/>
      <c r="BM411" s="1057"/>
      <c r="BN411" s="99"/>
      <c r="BO411" s="99"/>
      <c r="BP411" s="1057"/>
      <c r="BQ411" s="1057"/>
      <c r="BR411" s="1057"/>
      <c r="BS411" s="1057"/>
      <c r="BT411" s="1057"/>
      <c r="BU411" s="123"/>
      <c r="BV411" s="123"/>
      <c r="BW411" s="123"/>
      <c r="BX411" s="123"/>
      <c r="BY411" s="701"/>
      <c r="BZ411" s="1169"/>
      <c r="CB411" s="733"/>
      <c r="CC411" s="733"/>
    </row>
    <row r="412" spans="1:81" ht="15" customHeight="1">
      <c r="A412" s="16"/>
      <c r="B412" s="190"/>
      <c r="C412" s="190"/>
      <c r="D412" s="189"/>
      <c r="E412" s="189"/>
      <c r="F412" s="189"/>
      <c r="G412" s="550"/>
      <c r="H412" s="99"/>
      <c r="I412" s="99"/>
      <c r="J412" s="99"/>
      <c r="K412" s="99"/>
      <c r="L412" s="99"/>
      <c r="M412" s="99"/>
      <c r="N412" s="701"/>
      <c r="O412" s="99"/>
      <c r="P412" s="99"/>
      <c r="Q412" s="99"/>
      <c r="R412" s="99"/>
      <c r="S412" s="99"/>
      <c r="T412" s="99"/>
      <c r="U412" s="99"/>
      <c r="V412" s="99"/>
      <c r="W412" s="99"/>
      <c r="X412" s="99"/>
      <c r="Y412" s="99"/>
      <c r="Z412" s="99"/>
      <c r="AA412" s="99"/>
      <c r="AB412" s="99"/>
      <c r="AC412" s="99"/>
      <c r="AD412" s="99"/>
      <c r="AE412" s="99"/>
      <c r="AF412" s="99"/>
      <c r="AG412" s="551"/>
      <c r="AH412" s="99"/>
      <c r="AI412" s="1057"/>
      <c r="AJ412" s="99"/>
      <c r="AK412" s="1057"/>
      <c r="AL412" s="99"/>
      <c r="AM412" s="99"/>
      <c r="AN412" s="99"/>
      <c r="AO412" s="99"/>
      <c r="AP412" s="99"/>
      <c r="AQ412" s="99"/>
      <c r="AR412" s="99"/>
      <c r="AS412" s="99"/>
      <c r="AT412" s="99"/>
      <c r="AU412" s="1057"/>
      <c r="AV412" s="99"/>
      <c r="AW412" s="99"/>
      <c r="AX412" s="1057"/>
      <c r="AY412" s="99"/>
      <c r="AZ412" s="99"/>
      <c r="BA412" s="99"/>
      <c r="BB412" s="99"/>
      <c r="BC412" s="99"/>
      <c r="BD412" s="1057"/>
      <c r="BE412" s="99"/>
      <c r="BF412" s="99"/>
      <c r="BG412" s="99"/>
      <c r="BH412" s="1057"/>
      <c r="BI412" s="1057"/>
      <c r="BJ412" s="1057"/>
      <c r="BK412" s="1057"/>
      <c r="BL412" s="1057"/>
      <c r="BM412" s="1057"/>
      <c r="BN412" s="99"/>
      <c r="BO412" s="99"/>
      <c r="BP412" s="1057"/>
      <c r="BQ412" s="1057"/>
      <c r="BR412" s="1057"/>
      <c r="BS412" s="1057"/>
      <c r="BT412" s="1057"/>
      <c r="BU412" s="123"/>
      <c r="BV412" s="123"/>
      <c r="BW412" s="123"/>
      <c r="BX412" s="123"/>
      <c r="BY412" s="701"/>
      <c r="BZ412" s="1169"/>
      <c r="CB412" s="733"/>
      <c r="CC412" s="733"/>
    </row>
    <row r="413" spans="1:81" ht="15" customHeight="1">
      <c r="A413" s="16"/>
      <c r="B413" s="190"/>
      <c r="C413" s="190"/>
      <c r="D413" s="189"/>
      <c r="E413" s="189"/>
      <c r="F413" s="189"/>
      <c r="G413" s="550"/>
      <c r="H413" s="99"/>
      <c r="I413" s="99"/>
      <c r="J413" s="99"/>
      <c r="K413" s="99"/>
      <c r="L413" s="99"/>
      <c r="M413" s="99"/>
      <c r="N413" s="701"/>
      <c r="O413" s="99"/>
      <c r="P413" s="99"/>
      <c r="Q413" s="99"/>
      <c r="R413" s="99"/>
      <c r="S413" s="99"/>
      <c r="T413" s="99"/>
      <c r="U413" s="99"/>
      <c r="V413" s="99"/>
      <c r="W413" s="99"/>
      <c r="X413" s="99"/>
      <c r="Y413" s="99"/>
      <c r="Z413" s="99"/>
      <c r="AA413" s="99"/>
      <c r="AB413" s="99"/>
      <c r="AC413" s="99"/>
      <c r="AD413" s="99"/>
      <c r="AE413" s="99"/>
      <c r="AF413" s="99"/>
      <c r="AG413" s="551"/>
      <c r="AH413" s="99"/>
      <c r="AI413" s="1057"/>
      <c r="AJ413" s="99"/>
      <c r="AK413" s="1057"/>
      <c r="AL413" s="99"/>
      <c r="AM413" s="99"/>
      <c r="AN413" s="99"/>
      <c r="AO413" s="99"/>
      <c r="AP413" s="99"/>
      <c r="AQ413" s="99"/>
      <c r="AR413" s="99"/>
      <c r="AS413" s="99"/>
      <c r="AT413" s="99"/>
      <c r="AU413" s="1057"/>
      <c r="AV413" s="99"/>
      <c r="AW413" s="99"/>
      <c r="AX413" s="1057"/>
      <c r="AY413" s="99"/>
      <c r="AZ413" s="99"/>
      <c r="BA413" s="99"/>
      <c r="BB413" s="99"/>
      <c r="BC413" s="99"/>
      <c r="BD413" s="1057"/>
      <c r="BE413" s="99"/>
      <c r="BF413" s="99"/>
      <c r="BG413" s="99"/>
      <c r="BH413" s="1057"/>
      <c r="BI413" s="1057"/>
      <c r="BJ413" s="1057"/>
      <c r="BK413" s="1057"/>
      <c r="BL413" s="1057"/>
      <c r="BM413" s="1057"/>
      <c r="BN413" s="99"/>
      <c r="BO413" s="99"/>
      <c r="BP413" s="1057"/>
      <c r="BQ413" s="1057"/>
      <c r="BR413" s="1057"/>
      <c r="BS413" s="1057"/>
      <c r="BT413" s="1057"/>
      <c r="BU413" s="123"/>
      <c r="BV413" s="123"/>
      <c r="BW413" s="123"/>
      <c r="BX413" s="123"/>
      <c r="BY413" s="701"/>
      <c r="BZ413" s="1169"/>
      <c r="CB413" s="733"/>
      <c r="CC413" s="733"/>
    </row>
    <row r="414" spans="1:81" ht="15" customHeight="1">
      <c r="A414" s="16"/>
      <c r="B414" s="190" t="s">
        <v>93</v>
      </c>
      <c r="C414" s="190"/>
      <c r="D414" s="192"/>
      <c r="E414" s="189"/>
      <c r="F414" s="189"/>
      <c r="G414" s="1476" t="s">
        <v>94</v>
      </c>
      <c r="H414" s="1476" t="s">
        <v>94</v>
      </c>
      <c r="I414" s="1476" t="s">
        <v>94</v>
      </c>
      <c r="J414" s="1476" t="s">
        <v>94</v>
      </c>
      <c r="K414" s="1056" t="s">
        <v>94</v>
      </c>
      <c r="L414" s="1056" t="s">
        <v>94</v>
      </c>
      <c r="M414" s="1476" t="s">
        <v>94</v>
      </c>
      <c r="N414" s="1056" t="s">
        <v>94</v>
      </c>
      <c r="O414" s="1056" t="s">
        <v>94</v>
      </c>
      <c r="P414" s="1476" t="s">
        <v>94</v>
      </c>
      <c r="Q414" s="1476" t="s">
        <v>94</v>
      </c>
      <c r="R414" s="1476" t="s">
        <v>94</v>
      </c>
      <c r="S414" s="1476" t="s">
        <v>94</v>
      </c>
      <c r="T414" s="1056" t="s">
        <v>94</v>
      </c>
      <c r="U414" s="1476" t="s">
        <v>94</v>
      </c>
      <c r="V414" s="1056" t="s">
        <v>94</v>
      </c>
      <c r="W414" s="1476" t="s">
        <v>94</v>
      </c>
      <c r="X414" s="1476" t="s">
        <v>94</v>
      </c>
      <c r="Y414" s="1476" t="s">
        <v>94</v>
      </c>
      <c r="Z414" s="1476" t="s">
        <v>94</v>
      </c>
      <c r="AA414" s="1476" t="s">
        <v>94</v>
      </c>
      <c r="AB414" s="1476" t="s">
        <v>94</v>
      </c>
      <c r="AC414" s="1476" t="s">
        <v>94</v>
      </c>
      <c r="AD414" s="1476" t="s">
        <v>94</v>
      </c>
      <c r="AE414" s="1476" t="s">
        <v>94</v>
      </c>
      <c r="AF414" s="1476" t="s">
        <v>94</v>
      </c>
      <c r="AG414" s="1235" t="s">
        <v>94</v>
      </c>
      <c r="AH414" s="1476" t="s">
        <v>94</v>
      </c>
      <c r="AI414" s="1056" t="s">
        <v>94</v>
      </c>
      <c r="AJ414" s="1476" t="s">
        <v>94</v>
      </c>
      <c r="AK414" s="1056" t="s">
        <v>94</v>
      </c>
      <c r="AL414" s="1476" t="s">
        <v>94</v>
      </c>
      <c r="AM414" s="1476" t="s">
        <v>94</v>
      </c>
      <c r="AN414" s="1476" t="s">
        <v>94</v>
      </c>
      <c r="AO414" s="1476" t="s">
        <v>94</v>
      </c>
      <c r="AP414" s="1476" t="s">
        <v>94</v>
      </c>
      <c r="AQ414" s="1056" t="s">
        <v>94</v>
      </c>
      <c r="AR414" s="1476" t="s">
        <v>94</v>
      </c>
      <c r="AS414" s="1476" t="s">
        <v>94</v>
      </c>
      <c r="AT414" s="1476" t="s">
        <v>94</v>
      </c>
      <c r="AU414" s="1056" t="s">
        <v>94</v>
      </c>
      <c r="AV414" s="1476" t="s">
        <v>94</v>
      </c>
      <c r="AW414" s="1476" t="s">
        <v>94</v>
      </c>
      <c r="AX414" s="1056" t="s">
        <v>94</v>
      </c>
      <c r="AY414" s="1476" t="s">
        <v>94</v>
      </c>
      <c r="AZ414" s="1476" t="s">
        <v>94</v>
      </c>
      <c r="BA414" s="1476" t="s">
        <v>94</v>
      </c>
      <c r="BB414" s="1476" t="s">
        <v>94</v>
      </c>
      <c r="BC414" s="1476" t="s">
        <v>94</v>
      </c>
      <c r="BD414" s="1056" t="s">
        <v>94</v>
      </c>
      <c r="BE414" s="1476" t="s">
        <v>94</v>
      </c>
      <c r="BF414" s="1476" t="s">
        <v>94</v>
      </c>
      <c r="BG414" s="1476" t="s">
        <v>94</v>
      </c>
      <c r="BH414" s="1056" t="s">
        <v>94</v>
      </c>
      <c r="BI414" s="1056" t="s">
        <v>94</v>
      </c>
      <c r="BJ414" s="1056" t="s">
        <v>94</v>
      </c>
      <c r="BK414" s="1056" t="s">
        <v>94</v>
      </c>
      <c r="BL414" s="1056" t="s">
        <v>94</v>
      </c>
      <c r="BM414" s="1056" t="s">
        <v>94</v>
      </c>
      <c r="BN414" s="1476" t="s">
        <v>94</v>
      </c>
      <c r="BO414" s="1476" t="s">
        <v>94</v>
      </c>
      <c r="BP414" s="1056" t="s">
        <v>94</v>
      </c>
      <c r="BQ414" s="1056" t="s">
        <v>94</v>
      </c>
      <c r="BR414" s="1056" t="s">
        <v>94</v>
      </c>
      <c r="BS414" s="1056" t="s">
        <v>94</v>
      </c>
      <c r="BT414" s="1056" t="s">
        <v>94</v>
      </c>
      <c r="BU414" s="123"/>
      <c r="BV414" s="123"/>
      <c r="BW414" s="123"/>
      <c r="BX414" s="123"/>
      <c r="BY414" s="1056" t="s">
        <v>94</v>
      </c>
      <c r="BZ414" s="1067" t="s">
        <v>94</v>
      </c>
      <c r="CA414" s="1235" t="s">
        <v>94</v>
      </c>
      <c r="CB414" s="1475"/>
      <c r="CC414" s="1051"/>
    </row>
    <row r="415" spans="1:81" ht="15" customHeight="1">
      <c r="A415" s="16"/>
      <c r="B415" s="193"/>
      <c r="C415" s="193"/>
      <c r="G415" s="33"/>
      <c r="H415" s="33"/>
      <c r="I415" s="33"/>
      <c r="J415" s="33"/>
      <c r="K415" s="33"/>
      <c r="L415" s="33"/>
      <c r="M415" s="33"/>
      <c r="N415" s="33"/>
      <c r="O415" s="33"/>
      <c r="P415" s="33"/>
      <c r="Q415" s="33"/>
      <c r="R415" s="33"/>
      <c r="S415" s="33"/>
      <c r="T415" s="33"/>
      <c r="U415" s="33"/>
      <c r="V415" s="33"/>
      <c r="W415" s="33"/>
      <c r="X415" s="33"/>
      <c r="Y415" s="33"/>
      <c r="Z415" s="33"/>
      <c r="AA415" s="1183"/>
      <c r="AB415" s="33"/>
      <c r="AC415" s="33"/>
      <c r="AD415" s="33"/>
      <c r="AE415" s="33"/>
      <c r="AF415" s="33"/>
      <c r="AG415" s="33"/>
      <c r="AH415" s="33"/>
      <c r="AI415" s="33"/>
      <c r="AJ415" s="33"/>
      <c r="AK415" s="33"/>
      <c r="AL415" s="33"/>
      <c r="AM415" s="33"/>
      <c r="AN415" s="33"/>
      <c r="AO415" s="33"/>
      <c r="AP415" s="33"/>
      <c r="AQ415" s="33"/>
      <c r="AR415" s="33"/>
      <c r="AS415" s="33"/>
      <c r="AT415" s="33"/>
      <c r="AU415" s="33"/>
      <c r="AV415" s="33"/>
      <c r="AW415" s="33"/>
      <c r="AX415" s="33"/>
      <c r="AY415" s="33"/>
      <c r="AZ415" s="33"/>
      <c r="BA415" s="1183"/>
      <c r="BB415" s="33"/>
      <c r="BC415" s="33"/>
      <c r="BD415" s="1183"/>
      <c r="BE415" s="33"/>
      <c r="BF415" s="99"/>
      <c r="BG415" s="99"/>
      <c r="BH415" s="99"/>
      <c r="BI415" s="99"/>
      <c r="BJ415" s="99"/>
      <c r="BK415" s="99"/>
      <c r="BL415" s="33"/>
      <c r="BM415" s="33"/>
      <c r="BN415" s="33"/>
      <c r="BO415" s="33"/>
      <c r="BP415" s="33"/>
      <c r="BQ415" s="33"/>
      <c r="BR415" s="33"/>
      <c r="BS415" s="33"/>
      <c r="BT415" s="1183"/>
      <c r="BU415" s="33"/>
      <c r="BV415" s="33"/>
      <c r="BW415" s="33"/>
      <c r="BX415" s="33"/>
      <c r="BY415" s="33"/>
      <c r="BZ415" s="33"/>
      <c r="CA415" s="33"/>
      <c r="CB415" s="33"/>
      <c r="CC415" s="33"/>
    </row>
    <row r="416" spans="1:81" ht="15" customHeight="1">
      <c r="A416" s="16"/>
      <c r="B416" s="193"/>
      <c r="C416" s="193"/>
      <c r="G416" s="33"/>
      <c r="H416" s="33"/>
      <c r="I416" s="33"/>
      <c r="J416" s="33"/>
      <c r="K416" s="33"/>
      <c r="L416" s="33"/>
      <c r="M416" s="33"/>
      <c r="N416" s="33"/>
      <c r="O416" s="33"/>
      <c r="P416" s="33"/>
      <c r="Q416" s="33"/>
      <c r="R416" s="33"/>
      <c r="S416" s="33"/>
      <c r="T416" s="33"/>
      <c r="U416" s="33"/>
      <c r="V416" s="33"/>
      <c r="W416" s="33"/>
      <c r="X416" s="33"/>
      <c r="Y416" s="33"/>
      <c r="Z416" s="33"/>
      <c r="AA416" s="1183"/>
      <c r="AB416" s="33"/>
      <c r="AC416" s="33"/>
      <c r="AD416" s="33"/>
      <c r="AE416" s="33"/>
      <c r="AF416" s="33"/>
      <c r="AG416" s="33"/>
      <c r="AH416" s="33"/>
      <c r="AI416" s="33"/>
      <c r="AJ416" s="33"/>
      <c r="AK416" s="33"/>
      <c r="AL416" s="33"/>
      <c r="AM416" s="33"/>
      <c r="AN416" s="33"/>
      <c r="AO416" s="33"/>
      <c r="AP416" s="33"/>
      <c r="AQ416" s="33"/>
      <c r="AR416" s="33"/>
      <c r="AS416" s="33"/>
      <c r="AT416" s="33"/>
      <c r="AU416" s="33"/>
      <c r="AV416" s="33"/>
      <c r="AW416" s="33"/>
      <c r="AX416" s="33"/>
      <c r="AY416" s="33"/>
      <c r="AZ416" s="33"/>
      <c r="BA416" s="1183"/>
      <c r="BB416" s="33"/>
      <c r="BC416" s="33"/>
      <c r="BD416" s="1183"/>
      <c r="BE416" s="33"/>
      <c r="BF416" s="99"/>
      <c r="BG416" s="99"/>
      <c r="BH416" s="99"/>
      <c r="BI416" s="99"/>
      <c r="BJ416" s="99"/>
      <c r="BK416" s="99"/>
      <c r="BL416" s="33"/>
      <c r="BM416" s="33"/>
      <c r="BN416" s="33"/>
      <c r="BO416" s="33"/>
      <c r="BP416" s="33"/>
      <c r="BQ416" s="33"/>
      <c r="BR416" s="33"/>
      <c r="BS416" s="33"/>
      <c r="BT416" s="1183"/>
      <c r="BU416" s="33"/>
      <c r="BV416" s="33"/>
      <c r="BW416" s="33"/>
      <c r="BX416" s="33"/>
      <c r="BY416" s="33"/>
      <c r="BZ416" s="33"/>
      <c r="CA416" s="33"/>
      <c r="CB416" s="33"/>
      <c r="CC416" s="33"/>
    </row>
    <row r="417" spans="1:81" ht="15" customHeight="1">
      <c r="A417" s="16"/>
      <c r="B417" s="193"/>
      <c r="C417" s="193"/>
      <c r="G417" s="35"/>
      <c r="H417" s="35"/>
      <c r="I417" s="35"/>
      <c r="J417" s="35"/>
      <c r="K417" s="35"/>
      <c r="L417" s="35"/>
      <c r="M417" s="35"/>
      <c r="N417" s="35"/>
      <c r="O417" s="35"/>
      <c r="P417" s="35"/>
      <c r="Q417" s="35"/>
      <c r="R417" s="35"/>
      <c r="S417" s="35"/>
      <c r="T417" s="35"/>
      <c r="U417" s="35"/>
      <c r="V417" s="35"/>
      <c r="W417" s="35"/>
      <c r="X417" s="35"/>
      <c r="Y417" s="35"/>
      <c r="Z417" s="35"/>
      <c r="AA417" s="194"/>
      <c r="AB417" s="35"/>
      <c r="AC417" s="35"/>
      <c r="AD417" s="35"/>
      <c r="AE417" s="35"/>
      <c r="AF417" s="35"/>
      <c r="AG417" s="35"/>
      <c r="AH417" s="35"/>
      <c r="AI417" s="35"/>
      <c r="AJ417" s="35"/>
      <c r="AK417" s="35"/>
      <c r="AL417" s="35"/>
      <c r="AM417" s="35"/>
      <c r="AN417" s="35"/>
      <c r="AO417" s="35"/>
      <c r="AP417" s="35"/>
      <c r="AQ417" s="35"/>
      <c r="AR417" s="35"/>
      <c r="AS417" s="35"/>
      <c r="AT417" s="35"/>
      <c r="AU417" s="35"/>
      <c r="AV417" s="35"/>
      <c r="AW417" s="35"/>
      <c r="AX417" s="35"/>
      <c r="AY417" s="35"/>
      <c r="AZ417" s="35"/>
      <c r="BA417" s="194"/>
      <c r="BB417" s="35"/>
      <c r="BC417" s="35"/>
      <c r="BD417" s="194"/>
      <c r="BE417" s="35"/>
      <c r="BF417" s="99"/>
      <c r="BG417" s="99"/>
      <c r="BH417" s="99"/>
      <c r="BI417" s="99"/>
      <c r="BJ417" s="99"/>
      <c r="BK417" s="99"/>
      <c r="BL417" s="35"/>
      <c r="BM417" s="35"/>
      <c r="BN417" s="35"/>
      <c r="BO417" s="35"/>
      <c r="BP417" s="35"/>
      <c r="BQ417" s="35"/>
      <c r="BR417" s="35"/>
      <c r="BS417" s="35"/>
      <c r="BT417" s="194"/>
      <c r="BU417" s="35"/>
      <c r="BV417" s="35"/>
      <c r="BW417" s="35"/>
      <c r="BX417" s="35"/>
      <c r="BY417" s="35"/>
      <c r="BZ417" s="35"/>
      <c r="CA417" s="35"/>
      <c r="CB417" s="35"/>
      <c r="CC417" s="35"/>
    </row>
    <row r="418" spans="1:81" ht="15" customHeight="1">
      <c r="A418" s="16"/>
      <c r="B418" s="193"/>
      <c r="C418" s="193"/>
      <c r="G418" s="36"/>
      <c r="H418" s="36"/>
      <c r="I418" s="36"/>
      <c r="J418" s="36"/>
      <c r="K418" s="36"/>
      <c r="L418" s="36"/>
      <c r="M418" s="36"/>
      <c r="N418" s="36"/>
      <c r="O418" s="36"/>
      <c r="P418" s="36"/>
      <c r="Q418" s="36"/>
      <c r="R418" s="36"/>
      <c r="S418" s="36"/>
      <c r="T418" s="36"/>
      <c r="U418" s="36"/>
      <c r="V418" s="36"/>
      <c r="W418" s="36"/>
      <c r="X418" s="36"/>
      <c r="Y418" s="36"/>
      <c r="Z418" s="36"/>
      <c r="AA418" s="195"/>
      <c r="AB418" s="36"/>
      <c r="AC418" s="36"/>
      <c r="AD418" s="36"/>
      <c r="AE418" s="36"/>
      <c r="AF418" s="36"/>
      <c r="AG418" s="36"/>
      <c r="AH418" s="36"/>
      <c r="AI418" s="36"/>
      <c r="AJ418" s="36"/>
      <c r="AK418" s="36"/>
      <c r="AL418" s="36"/>
      <c r="AM418" s="36"/>
      <c r="AN418" s="36"/>
      <c r="AO418" s="36"/>
      <c r="AP418" s="36"/>
      <c r="AQ418" s="36"/>
      <c r="AR418" s="36"/>
      <c r="AS418" s="36"/>
      <c r="AT418" s="36"/>
      <c r="AU418" s="36"/>
      <c r="AV418" s="36"/>
      <c r="AW418" s="36"/>
      <c r="AX418" s="36"/>
      <c r="AY418" s="36"/>
      <c r="AZ418" s="36"/>
      <c r="BA418" s="195"/>
      <c r="BB418" s="36"/>
      <c r="BC418" s="36"/>
      <c r="BD418" s="195"/>
      <c r="BE418" s="36"/>
      <c r="BF418" s="99"/>
      <c r="BG418" s="99"/>
      <c r="BH418" s="99"/>
      <c r="BI418" s="99"/>
      <c r="BJ418" s="99"/>
      <c r="BK418" s="99"/>
      <c r="BL418" s="36"/>
      <c r="BM418" s="36"/>
      <c r="BN418" s="36"/>
      <c r="BO418" s="36"/>
      <c r="BP418" s="36"/>
      <c r="BQ418" s="36"/>
      <c r="BR418" s="36"/>
      <c r="BS418" s="36"/>
      <c r="BT418" s="195"/>
      <c r="BU418" s="36"/>
      <c r="BV418" s="36"/>
      <c r="BW418" s="36"/>
      <c r="BX418" s="36"/>
      <c r="BY418" s="36"/>
      <c r="BZ418" s="36"/>
      <c r="CA418" s="36"/>
      <c r="CB418" s="36"/>
      <c r="CC418" s="36"/>
    </row>
    <row r="419" spans="1:81" s="130" customFormat="1" ht="15" customHeight="1">
      <c r="A419" s="16"/>
      <c r="B419" s="2" t="s">
        <v>95</v>
      </c>
      <c r="C419" s="2"/>
      <c r="D419" s="51"/>
      <c r="E419" s="51"/>
      <c r="F419" s="51"/>
      <c r="G419" s="1238"/>
      <c r="H419" s="558"/>
      <c r="I419" s="62"/>
      <c r="J419" s="62"/>
      <c r="K419" s="62"/>
      <c r="L419" s="62"/>
      <c r="M419" s="62"/>
      <c r="N419" s="62"/>
      <c r="O419" s="62"/>
      <c r="P419" s="62"/>
      <c r="Q419" s="558"/>
      <c r="R419" s="558"/>
      <c r="S419" s="62"/>
      <c r="T419" s="62"/>
      <c r="U419" s="62"/>
      <c r="V419" s="62"/>
      <c r="W419" s="62"/>
      <c r="X419" s="62"/>
      <c r="Y419" s="62"/>
      <c r="Z419" s="62"/>
      <c r="AA419" s="62"/>
      <c r="AB419" s="62"/>
      <c r="AC419" s="62"/>
      <c r="AD419" s="62"/>
      <c r="AE419" s="558"/>
      <c r="AF419" s="62"/>
      <c r="AG419" s="62"/>
      <c r="AH419" s="62"/>
      <c r="AI419" s="62"/>
      <c r="AJ419" s="62"/>
      <c r="AK419" s="62"/>
      <c r="AL419" s="62"/>
      <c r="AM419" s="558"/>
      <c r="AN419" s="558"/>
      <c r="AO419" s="62"/>
      <c r="AP419" s="62"/>
      <c r="AQ419" s="62"/>
      <c r="AR419" s="62"/>
      <c r="AS419" s="62"/>
      <c r="AT419" s="62"/>
      <c r="AU419" s="62"/>
      <c r="AV419" s="62"/>
      <c r="AW419" s="62"/>
      <c r="AX419" s="62"/>
      <c r="AY419" s="62"/>
      <c r="AZ419" s="62"/>
      <c r="BA419" s="62"/>
      <c r="BB419" s="62"/>
      <c r="BC419" s="62"/>
      <c r="BD419" s="949"/>
      <c r="BE419" s="62"/>
      <c r="BF419" s="62"/>
      <c r="BG419" s="558"/>
      <c r="BH419" s="558"/>
      <c r="BI419" s="62"/>
      <c r="BJ419" s="62"/>
      <c r="BK419" s="62"/>
      <c r="BL419" s="62"/>
      <c r="BM419" s="62"/>
      <c r="BN419" s="62"/>
      <c r="BO419" s="62"/>
      <c r="BP419" s="62"/>
      <c r="BQ419" s="62"/>
      <c r="BR419" s="62"/>
      <c r="BS419" s="62"/>
      <c r="BT419" s="62"/>
      <c r="BU419" s="62"/>
      <c r="BV419" s="62"/>
      <c r="BW419" s="62"/>
      <c r="BX419" s="62"/>
      <c r="BY419" s="62"/>
      <c r="BZ419" s="62"/>
      <c r="CA419" s="62"/>
      <c r="CB419" s="62"/>
      <c r="CC419" s="62"/>
    </row>
    <row r="420" spans="1:81" ht="15" customHeight="1">
      <c r="A420" s="16"/>
      <c r="D420" s="50" t="s">
        <v>1113</v>
      </c>
      <c r="G420" s="1239">
        <f t="shared" ref="G420:BR420" si="11">(G410-G401)/SUM(G406,G404,G397,G393,G387,G381,G375,G369,G363,G357,)</f>
        <v>1.0000620000000002</v>
      </c>
      <c r="H420" s="878">
        <f>(H410-H401)/SUM(H406,H404,H397,H393,H387,H381,H375,H369,H363,H357,)</f>
        <v>1.000062</v>
      </c>
      <c r="I420" s="878">
        <f>(I410-I401)/SUM(I406,I404,I397,I393,I387,I381,I375,I369,I363,I357,)</f>
        <v>1.000062</v>
      </c>
      <c r="J420" s="878">
        <f t="shared" si="11"/>
        <v>1.000062</v>
      </c>
      <c r="K420" s="878">
        <f t="shared" si="11"/>
        <v>1.0000620000000002</v>
      </c>
      <c r="L420" s="878">
        <f t="shared" si="11"/>
        <v>1.000062</v>
      </c>
      <c r="M420" s="878">
        <f t="shared" si="11"/>
        <v>1.0000619999999998</v>
      </c>
      <c r="N420" s="878">
        <f t="shared" si="11"/>
        <v>1.0000619999999998</v>
      </c>
      <c r="O420" s="878">
        <f t="shared" si="11"/>
        <v>1.000062</v>
      </c>
      <c r="P420" s="878">
        <f t="shared" si="11"/>
        <v>1.0000619999999998</v>
      </c>
      <c r="Q420" s="878">
        <f t="shared" si="11"/>
        <v>1.000062</v>
      </c>
      <c r="R420" s="878">
        <f t="shared" si="11"/>
        <v>1.000062</v>
      </c>
      <c r="S420" s="878">
        <f t="shared" si="11"/>
        <v>1.0000620000000002</v>
      </c>
      <c r="T420" s="878">
        <f t="shared" si="11"/>
        <v>1.0000620000000002</v>
      </c>
      <c r="U420" s="878">
        <f t="shared" si="11"/>
        <v>1.000062</v>
      </c>
      <c r="V420" s="1240">
        <f>(V410-V401)/SUM(V406,V404,V397,V393,V387,V381,V375,V369,V363,V357,)</f>
        <v>1.000062</v>
      </c>
      <c r="W420" s="878">
        <f t="shared" si="11"/>
        <v>1.000062</v>
      </c>
      <c r="X420" s="878">
        <f t="shared" si="11"/>
        <v>1.000062</v>
      </c>
      <c r="Y420" s="878">
        <f t="shared" si="11"/>
        <v>1.0000619999999998</v>
      </c>
      <c r="Z420" s="878">
        <f t="shared" si="11"/>
        <v>1.000062</v>
      </c>
      <c r="AA420" s="878">
        <f>(AA410-AA401)/SUM(AA406,AA404,AA397,AA393,AA387,AA381,AA375,AA369,AA363,AA357,)</f>
        <v>1.000062</v>
      </c>
      <c r="AB420" s="878">
        <f t="shared" si="11"/>
        <v>1.000062</v>
      </c>
      <c r="AC420" s="878">
        <f t="shared" si="11"/>
        <v>1.0000620000000002</v>
      </c>
      <c r="AD420" s="878">
        <f t="shared" si="11"/>
        <v>1.000062</v>
      </c>
      <c r="AE420" s="878">
        <f t="shared" si="11"/>
        <v>1.0000619999999998</v>
      </c>
      <c r="AF420" s="878">
        <f t="shared" si="11"/>
        <v>1.0000620000000002</v>
      </c>
      <c r="AG420" s="878">
        <f t="shared" si="11"/>
        <v>1.0000620000000002</v>
      </c>
      <c r="AH420" s="878">
        <f t="shared" si="11"/>
        <v>1.000062</v>
      </c>
      <c r="AI420" s="878">
        <f t="shared" si="11"/>
        <v>1.0000620000000002</v>
      </c>
      <c r="AJ420" s="878">
        <f t="shared" si="11"/>
        <v>1.0000619999999998</v>
      </c>
      <c r="AK420" s="878">
        <f t="shared" si="11"/>
        <v>1.000062</v>
      </c>
      <c r="AL420" s="878">
        <f t="shared" si="11"/>
        <v>1.000062</v>
      </c>
      <c r="AM420" s="878">
        <f t="shared" si="11"/>
        <v>1.000062</v>
      </c>
      <c r="AN420" s="878">
        <f t="shared" si="11"/>
        <v>1.000062</v>
      </c>
      <c r="AO420" s="878">
        <f t="shared" si="11"/>
        <v>1.000062</v>
      </c>
      <c r="AP420" s="878">
        <f t="shared" si="11"/>
        <v>1.000062</v>
      </c>
      <c r="AQ420" s="878">
        <f>(AQ410-AQ401)/SUM(AQ406,AQ404,AQ397,AQ393,AQ387,AQ381,AQ375,AQ369,AQ363,AQ357,)</f>
        <v>1.000062</v>
      </c>
      <c r="AR420" s="878">
        <f t="shared" si="11"/>
        <v>1.000062</v>
      </c>
      <c r="AS420" s="878">
        <f t="shared" si="11"/>
        <v>1.0000619999999998</v>
      </c>
      <c r="AT420" s="878">
        <f>(AT410-AT401)/SUM(AT406,AT404,AT397,AT393,AT387,AT381,AT375,AT369,AT363,AT357,)</f>
        <v>1.0000619999999998</v>
      </c>
      <c r="AU420" s="878">
        <f t="shared" si="11"/>
        <v>1.000062</v>
      </c>
      <c r="AV420" s="878">
        <f t="shared" si="11"/>
        <v>1.000062</v>
      </c>
      <c r="AW420" s="878">
        <f t="shared" si="11"/>
        <v>1.000062</v>
      </c>
      <c r="AX420" s="878">
        <f t="shared" si="11"/>
        <v>1.000062</v>
      </c>
      <c r="AY420" s="878">
        <f t="shared" si="11"/>
        <v>1.0000619999999998</v>
      </c>
      <c r="AZ420" s="878">
        <f t="shared" si="11"/>
        <v>1.0000619999999998</v>
      </c>
      <c r="BA420" s="878">
        <f t="shared" si="11"/>
        <v>1.0000620000000002</v>
      </c>
      <c r="BB420" s="878">
        <f t="shared" si="11"/>
        <v>1.000062</v>
      </c>
      <c r="BC420" s="878">
        <f t="shared" si="11"/>
        <v>1.0000619999999998</v>
      </c>
      <c r="BD420" s="1240">
        <f t="shared" si="11"/>
        <v>1.000062</v>
      </c>
      <c r="BE420" s="878">
        <f t="shared" si="11"/>
        <v>1.0000620000000002</v>
      </c>
      <c r="BF420" s="878">
        <f t="shared" si="11"/>
        <v>1.0000620000000002</v>
      </c>
      <c r="BG420" s="878">
        <f t="shared" si="11"/>
        <v>1.000062</v>
      </c>
      <c r="BH420" s="878">
        <f t="shared" si="11"/>
        <v>1.000062</v>
      </c>
      <c r="BI420" s="878">
        <f t="shared" si="11"/>
        <v>1.0000620000000002</v>
      </c>
      <c r="BJ420" s="878">
        <f t="shared" si="11"/>
        <v>1.000062</v>
      </c>
      <c r="BK420" s="878">
        <f t="shared" si="11"/>
        <v>1.000062</v>
      </c>
      <c r="BL420" s="878">
        <f t="shared" si="11"/>
        <v>1.0000620000000002</v>
      </c>
      <c r="BM420" s="878">
        <f t="shared" si="11"/>
        <v>1.0000620000000002</v>
      </c>
      <c r="BN420" s="878">
        <f t="shared" si="11"/>
        <v>1.000062</v>
      </c>
      <c r="BO420" s="878">
        <f t="shared" si="11"/>
        <v>1.000062</v>
      </c>
      <c r="BP420" s="878">
        <f t="shared" si="11"/>
        <v>1.000062</v>
      </c>
      <c r="BQ420" s="878">
        <f t="shared" si="11"/>
        <v>1.0000620000000002</v>
      </c>
      <c r="BR420" s="878">
        <f t="shared" si="11"/>
        <v>1.000062</v>
      </c>
      <c r="BS420" s="878">
        <f>(BS410-BS401)/SUM(BS406,BS404,BS397,BS393,BS387,BS381,BS375,BS369,BS363,BS357,)</f>
        <v>1.0000620000000002</v>
      </c>
      <c r="BT420" s="878">
        <f t="shared" ref="BT420" si="12">(BT410-BT401)/SUM(BT406,BT404,BT397,BT393,BT387,BT381,BT375,BT369,BT363,BT357,)</f>
        <v>1.0000619999999998</v>
      </c>
      <c r="BU420" s="878">
        <f>IF(BU437=1,(BU252-BU243)/SUM(BU248,BU246,BU219,BU212,BU205,BU225,BU231,BU237),(BU410-BU401)/SUM(BU406,BU404,BU397,BU393,BU387,BU381,BU375,BU369,BU363,BU357,))</f>
        <v>1.000062</v>
      </c>
      <c r="BV420" s="878">
        <f>IF(BV437=1,(BV252-BV243)/SUM(BV248,BV246,BV219,BV212,BV205,BV225,BV231,BV237),(BV410-BV401)/SUM(BV406,BV404,BV397,BV393,BV387,BV381,BV375,BV369,BV363,BV357,))</f>
        <v>1.000062</v>
      </c>
      <c r="BW420" s="878">
        <f>IF(BW437=1,(BW252-BW243)/SUM(BW248,BW246,BW219,BW212,BW205,BW225,BW231,BW237),(BW410-BW401)/SUM(BW406,BW404,BW397,BW393,BW387,BW381,BW375,BW369,BW363,BW357,))</f>
        <v>1.000062</v>
      </c>
      <c r="BX420" s="878">
        <f>IF(BX437=1,(BX252-BX243)/SUM(BX248,BX246,BX219,BX212,BX205,BX225,BX231,BX237),(BX410-BX401)/SUM(BX406,BX404,BX397,BX393,BX387,BX381,BX375,BX369,BX363,BX357,))</f>
        <v>1.000062</v>
      </c>
      <c r="BY420" s="878">
        <f t="shared" ref="BY420:CC420" si="13">(BY410-BY401)/SUM(BY406,BY404,BY397,BY393,BY387,BY381,BY375,BY369,BY363,BY357,)</f>
        <v>1.000062</v>
      </c>
      <c r="BZ420" s="878">
        <f t="shared" si="13"/>
        <v>1.000062</v>
      </c>
      <c r="CA420" s="878">
        <f t="shared" si="13"/>
        <v>1.0000619999999998</v>
      </c>
      <c r="CB420" s="878">
        <f t="shared" si="13"/>
        <v>1.0000620000000002</v>
      </c>
      <c r="CC420" s="878">
        <f t="shared" si="13"/>
        <v>1.0000619999999998</v>
      </c>
    </row>
    <row r="421" spans="1:81" ht="15" customHeight="1">
      <c r="A421" s="16"/>
      <c r="D421" s="50" t="s">
        <v>307</v>
      </c>
      <c r="G421" s="549">
        <v>1</v>
      </c>
      <c r="H421" s="33">
        <v>1</v>
      </c>
      <c r="I421" s="33">
        <v>1</v>
      </c>
      <c r="J421" s="33">
        <v>1</v>
      </c>
      <c r="K421" s="33">
        <v>1</v>
      </c>
      <c r="L421" s="33">
        <v>1</v>
      </c>
      <c r="M421" s="33">
        <v>1</v>
      </c>
      <c r="N421" s="33">
        <v>1</v>
      </c>
      <c r="O421" s="33">
        <v>1</v>
      </c>
      <c r="P421" s="33">
        <v>1</v>
      </c>
      <c r="Q421" s="33">
        <v>1</v>
      </c>
      <c r="R421" s="33">
        <v>1</v>
      </c>
      <c r="S421" s="33">
        <v>1</v>
      </c>
      <c r="T421" s="33">
        <v>1</v>
      </c>
      <c r="U421" s="33">
        <v>1</v>
      </c>
      <c r="V421" s="1183">
        <v>1</v>
      </c>
      <c r="W421" s="33">
        <v>1</v>
      </c>
      <c r="X421" s="33">
        <v>1</v>
      </c>
      <c r="Y421" s="33">
        <v>1</v>
      </c>
      <c r="Z421" s="33">
        <v>1</v>
      </c>
      <c r="AA421" s="33">
        <v>1</v>
      </c>
      <c r="AB421" s="33">
        <v>1</v>
      </c>
      <c r="AC421" s="33">
        <v>1</v>
      </c>
      <c r="AD421" s="33">
        <v>1</v>
      </c>
      <c r="AE421" s="33">
        <v>1</v>
      </c>
      <c r="AF421" s="33">
        <v>1</v>
      </c>
      <c r="AG421" s="33">
        <v>1</v>
      </c>
      <c r="AH421" s="33">
        <v>1</v>
      </c>
      <c r="AI421" s="33">
        <v>1</v>
      </c>
      <c r="AJ421" s="33">
        <v>1</v>
      </c>
      <c r="AK421" s="33">
        <v>1</v>
      </c>
      <c r="AL421" s="33">
        <v>1</v>
      </c>
      <c r="AM421" s="33">
        <v>1</v>
      </c>
      <c r="AN421" s="33">
        <v>1</v>
      </c>
      <c r="AO421" s="33">
        <v>1</v>
      </c>
      <c r="AP421" s="33">
        <v>1</v>
      </c>
      <c r="AQ421" s="33">
        <v>1</v>
      </c>
      <c r="AR421" s="33">
        <v>1</v>
      </c>
      <c r="AS421" s="33">
        <v>1</v>
      </c>
      <c r="AT421" s="33">
        <v>1</v>
      </c>
      <c r="AU421" s="33">
        <v>1</v>
      </c>
      <c r="AV421" s="33">
        <v>1</v>
      </c>
      <c r="AW421" s="33">
        <v>1</v>
      </c>
      <c r="AX421" s="33">
        <v>1</v>
      </c>
      <c r="AY421" s="33">
        <v>1</v>
      </c>
      <c r="AZ421" s="33">
        <v>1</v>
      </c>
      <c r="BA421" s="33">
        <v>1</v>
      </c>
      <c r="BB421" s="33">
        <v>1</v>
      </c>
      <c r="BC421" s="33">
        <v>1</v>
      </c>
      <c r="BD421" s="1183">
        <v>1</v>
      </c>
      <c r="BE421" s="33">
        <v>1</v>
      </c>
      <c r="BF421" s="33">
        <v>1</v>
      </c>
      <c r="BG421" s="33">
        <v>1</v>
      </c>
      <c r="BH421" s="33">
        <v>1</v>
      </c>
      <c r="BI421" s="33">
        <v>1</v>
      </c>
      <c r="BJ421" s="33">
        <v>1</v>
      </c>
      <c r="BK421" s="33">
        <v>1</v>
      </c>
      <c r="BL421" s="33">
        <v>1</v>
      </c>
      <c r="BM421" s="33">
        <v>1</v>
      </c>
      <c r="BN421" s="33">
        <v>1</v>
      </c>
      <c r="BO421" s="33">
        <v>1</v>
      </c>
      <c r="BP421" s="33">
        <v>1</v>
      </c>
      <c r="BQ421" s="33">
        <v>1</v>
      </c>
      <c r="BR421" s="33">
        <v>1</v>
      </c>
      <c r="BS421" s="33">
        <v>1</v>
      </c>
      <c r="BT421" s="33">
        <v>1</v>
      </c>
      <c r="BU421" s="552">
        <v>1</v>
      </c>
      <c r="BV421" s="39">
        <v>1</v>
      </c>
      <c r="BW421" s="39">
        <v>1</v>
      </c>
      <c r="BX421" s="39">
        <v>1</v>
      </c>
      <c r="BY421" s="33">
        <v>1</v>
      </c>
      <c r="BZ421" s="33">
        <v>1</v>
      </c>
      <c r="CA421" s="33">
        <v>1</v>
      </c>
      <c r="CB421" s="33">
        <v>1</v>
      </c>
      <c r="CC421" s="33">
        <v>1</v>
      </c>
    </row>
    <row r="422" spans="1:81" ht="15" customHeight="1">
      <c r="A422" s="16"/>
      <c r="C422" s="50" t="s">
        <v>551</v>
      </c>
      <c r="D422" s="49" t="s">
        <v>542</v>
      </c>
      <c r="E422" s="49" t="s">
        <v>575</v>
      </c>
      <c r="G422" s="553">
        <f t="shared" ref="G422:BM422" si="14">IF(G437=1,G206,G358)*G420/G421*G438/1000</f>
        <v>0</v>
      </c>
      <c r="H422" s="92">
        <f>IF(H437=1,H206,H358)*H420/H421*H438/1000</f>
        <v>0</v>
      </c>
      <c r="I422" s="92">
        <f>IF(I437=1,I206,I358)*I420/I421*I438/1000</f>
        <v>0</v>
      </c>
      <c r="J422" s="92">
        <f t="shared" si="14"/>
        <v>0</v>
      </c>
      <c r="K422" s="92">
        <f t="shared" si="14"/>
        <v>0</v>
      </c>
      <c r="L422" s="92">
        <f t="shared" si="14"/>
        <v>0</v>
      </c>
      <c r="M422" s="92">
        <f t="shared" si="14"/>
        <v>0</v>
      </c>
      <c r="N422" s="92">
        <f t="shared" si="14"/>
        <v>0</v>
      </c>
      <c r="O422" s="92">
        <f t="shared" si="14"/>
        <v>0</v>
      </c>
      <c r="P422" s="92">
        <f t="shared" si="14"/>
        <v>0</v>
      </c>
      <c r="Q422" s="92">
        <f t="shared" si="14"/>
        <v>0</v>
      </c>
      <c r="R422" s="92">
        <f t="shared" si="14"/>
        <v>0</v>
      </c>
      <c r="S422" s="92">
        <f t="shared" si="14"/>
        <v>0</v>
      </c>
      <c r="T422" s="92">
        <f t="shared" si="14"/>
        <v>0</v>
      </c>
      <c r="U422" s="92">
        <f t="shared" si="14"/>
        <v>0</v>
      </c>
      <c r="V422" s="1215">
        <f>IF(V437=1,V206,V358)*V420/V421*V438/1000</f>
        <v>0</v>
      </c>
      <c r="W422" s="92">
        <f t="shared" si="14"/>
        <v>0</v>
      </c>
      <c r="X422" s="92">
        <f t="shared" si="14"/>
        <v>0</v>
      </c>
      <c r="Y422" s="92">
        <f t="shared" si="14"/>
        <v>0</v>
      </c>
      <c r="Z422" s="92">
        <f t="shared" si="14"/>
        <v>0</v>
      </c>
      <c r="AA422" s="92">
        <f>IF(AA437=1,AA206,AA358)*AA420/AA421*AA438/1000</f>
        <v>0</v>
      </c>
      <c r="AB422" s="92">
        <f t="shared" si="14"/>
        <v>0</v>
      </c>
      <c r="AC422" s="92">
        <f t="shared" si="14"/>
        <v>0</v>
      </c>
      <c r="AD422" s="92">
        <f t="shared" si="14"/>
        <v>0</v>
      </c>
      <c r="AE422" s="92">
        <f t="shared" si="14"/>
        <v>0</v>
      </c>
      <c r="AF422" s="92">
        <f t="shared" si="14"/>
        <v>0</v>
      </c>
      <c r="AG422" s="92">
        <f t="shared" si="14"/>
        <v>0</v>
      </c>
      <c r="AH422" s="92">
        <f t="shared" si="14"/>
        <v>0</v>
      </c>
      <c r="AI422" s="92">
        <f t="shared" si="14"/>
        <v>0</v>
      </c>
      <c r="AJ422" s="92">
        <f t="shared" si="14"/>
        <v>0</v>
      </c>
      <c r="AK422" s="92">
        <f t="shared" si="14"/>
        <v>0</v>
      </c>
      <c r="AL422" s="92">
        <f t="shared" si="14"/>
        <v>0</v>
      </c>
      <c r="AM422" s="92">
        <f t="shared" si="14"/>
        <v>0</v>
      </c>
      <c r="AN422" s="92">
        <f t="shared" si="14"/>
        <v>0</v>
      </c>
      <c r="AO422" s="92">
        <f t="shared" si="14"/>
        <v>0</v>
      </c>
      <c r="AP422" s="92">
        <f t="shared" si="14"/>
        <v>0</v>
      </c>
      <c r="AQ422" s="92">
        <f>IF(AQ437=1,AQ206,AQ358)*AQ420/AQ421*AQ438/1000</f>
        <v>0</v>
      </c>
      <c r="AR422" s="92">
        <f t="shared" si="14"/>
        <v>0</v>
      </c>
      <c r="AS422" s="92">
        <f t="shared" si="14"/>
        <v>0</v>
      </c>
      <c r="AT422" s="92">
        <f>IF(AT437=1,AT206,AT358)*AT420/AT421*AT438/1000</f>
        <v>0</v>
      </c>
      <c r="AU422" s="92">
        <f t="shared" si="14"/>
        <v>0</v>
      </c>
      <c r="AV422" s="92">
        <f t="shared" si="14"/>
        <v>0</v>
      </c>
      <c r="AW422" s="92">
        <f t="shared" si="14"/>
        <v>0</v>
      </c>
      <c r="AX422" s="92">
        <f t="shared" si="14"/>
        <v>0</v>
      </c>
      <c r="AY422" s="92">
        <f t="shared" si="14"/>
        <v>0</v>
      </c>
      <c r="AZ422" s="92">
        <f t="shared" si="14"/>
        <v>0</v>
      </c>
      <c r="BA422" s="92">
        <f t="shared" si="14"/>
        <v>0</v>
      </c>
      <c r="BB422" s="92">
        <f t="shared" si="14"/>
        <v>0</v>
      </c>
      <c r="BC422" s="92">
        <f t="shared" si="14"/>
        <v>0</v>
      </c>
      <c r="BD422" s="1215">
        <f t="shared" si="14"/>
        <v>0</v>
      </c>
      <c r="BE422" s="92">
        <f t="shared" si="14"/>
        <v>0</v>
      </c>
      <c r="BF422" s="92">
        <f t="shared" si="14"/>
        <v>0</v>
      </c>
      <c r="BG422" s="92">
        <f t="shared" si="14"/>
        <v>0</v>
      </c>
      <c r="BH422" s="92">
        <f t="shared" si="14"/>
        <v>0</v>
      </c>
      <c r="BI422" s="92">
        <f t="shared" si="14"/>
        <v>0</v>
      </c>
      <c r="BJ422" s="92">
        <f t="shared" si="14"/>
        <v>0</v>
      </c>
      <c r="BK422" s="92">
        <f t="shared" si="14"/>
        <v>0</v>
      </c>
      <c r="BL422" s="92">
        <f t="shared" si="14"/>
        <v>0</v>
      </c>
      <c r="BM422" s="92">
        <f t="shared" si="14"/>
        <v>0</v>
      </c>
      <c r="BN422" s="92">
        <f>IF(BN437=1,BN206,BN358)*BN420/BN421*BN438/1000</f>
        <v>0</v>
      </c>
      <c r="BO422" s="92">
        <f t="shared" ref="BO422:CC422" si="15">IF(BO437=1,BO206,BO358)*BO420/BO421*BO438/1000</f>
        <v>0</v>
      </c>
      <c r="BP422" s="92">
        <f>IF(BP437=1,BP206,BP358)*BP420/BP421*BP438/1000</f>
        <v>0</v>
      </c>
      <c r="BQ422" s="92">
        <f>IF(BQ437=1,BQ206,BQ358)*BQ420/BQ421*BQ438/1000</f>
        <v>0</v>
      </c>
      <c r="BR422" s="92">
        <f t="shared" si="15"/>
        <v>0</v>
      </c>
      <c r="BS422" s="92">
        <f>IF(BS437=1,BS206,BS358)*BS420/BS421*BS438/1000</f>
        <v>0</v>
      </c>
      <c r="BT422" s="92">
        <f t="shared" si="15"/>
        <v>0</v>
      </c>
      <c r="BU422" s="92">
        <f t="shared" si="15"/>
        <v>0</v>
      </c>
      <c r="BV422" s="92">
        <f>IF(BV437=1,BV206,BV358)*BV420/BV421*BV438/1000</f>
        <v>0</v>
      </c>
      <c r="BW422" s="92">
        <f t="shared" si="15"/>
        <v>0</v>
      </c>
      <c r="BX422" s="92">
        <f t="shared" si="15"/>
        <v>0</v>
      </c>
      <c r="BY422" s="92">
        <f t="shared" si="15"/>
        <v>0</v>
      </c>
      <c r="BZ422" s="92">
        <f t="shared" si="15"/>
        <v>0</v>
      </c>
      <c r="CA422" s="92">
        <f t="shared" si="15"/>
        <v>0</v>
      </c>
      <c r="CB422" s="92">
        <f t="shared" si="15"/>
        <v>0</v>
      </c>
      <c r="CC422" s="92">
        <f t="shared" si="15"/>
        <v>0</v>
      </c>
    </row>
    <row r="423" spans="1:81" ht="15" customHeight="1">
      <c r="A423" s="16"/>
      <c r="D423" s="49" t="s">
        <v>543</v>
      </c>
      <c r="E423" s="49" t="s">
        <v>575</v>
      </c>
      <c r="G423" s="553">
        <f t="shared" ref="G423:BM423" si="16">IF(G437=1,G213,G364)*G420/G421*G438/1000</f>
        <v>2.1550640300096195</v>
      </c>
      <c r="H423" s="92">
        <f>IF(H437=1,H213,H364)*H420/H421*H438/1000</f>
        <v>0.32730640667512145</v>
      </c>
      <c r="I423" s="92">
        <f>IF(I437=1,I213,I364)*I420/I421*I438/1000</f>
        <v>0.63682851770030457</v>
      </c>
      <c r="J423" s="92">
        <f t="shared" si="16"/>
        <v>0.7539300487735463</v>
      </c>
      <c r="K423" s="92">
        <f t="shared" si="16"/>
        <v>1.0404316475263791</v>
      </c>
      <c r="L423" s="92">
        <f t="shared" si="16"/>
        <v>0.91150658733152856</v>
      </c>
      <c r="M423" s="92">
        <f t="shared" si="16"/>
        <v>0.57679683526196868</v>
      </c>
      <c r="N423" s="92">
        <f t="shared" si="16"/>
        <v>7.5621908451270725</v>
      </c>
      <c r="O423" s="92">
        <f t="shared" si="16"/>
        <v>1.1178900207813927</v>
      </c>
      <c r="P423" s="92">
        <f t="shared" si="16"/>
        <v>1.2360735888325312</v>
      </c>
      <c r="Q423" s="92">
        <f t="shared" si="16"/>
        <v>1.1675589391994365</v>
      </c>
      <c r="R423" s="92">
        <f t="shared" si="16"/>
        <v>0.80892146027922929</v>
      </c>
      <c r="S423" s="92">
        <f t="shared" si="16"/>
        <v>7.8377284717968081</v>
      </c>
      <c r="T423" s="92">
        <f t="shared" si="16"/>
        <v>9.7012739635826506</v>
      </c>
      <c r="U423" s="92">
        <f t="shared" si="16"/>
        <v>15.108468985048622</v>
      </c>
      <c r="V423" s="1215">
        <f>IF(V437=1,V213,V364)*V420/V421*V438/1000</f>
        <v>7.2063564706423273</v>
      </c>
      <c r="W423" s="92">
        <f t="shared" si="16"/>
        <v>39.636221926191745</v>
      </c>
      <c r="X423" s="92">
        <f t="shared" si="16"/>
        <v>0.23086982103786244</v>
      </c>
      <c r="Y423" s="92">
        <f t="shared" si="16"/>
        <v>0.86388875493422979</v>
      </c>
      <c r="Z423" s="92">
        <f t="shared" si="16"/>
        <v>20.308982960545332</v>
      </c>
      <c r="AA423" s="92">
        <f>IF(AA437=1,AA213,AA364)*AA420/AA421*AA438/1000</f>
        <v>7.1784992220835884</v>
      </c>
      <c r="AB423" s="92">
        <f t="shared" si="16"/>
        <v>8.0332928088251645</v>
      </c>
      <c r="AC423" s="92">
        <f t="shared" si="16"/>
        <v>21.141806991424012</v>
      </c>
      <c r="AD423" s="92">
        <f t="shared" si="16"/>
        <v>1.9385624607365484</v>
      </c>
      <c r="AE423" s="92">
        <f t="shared" si="16"/>
        <v>1.6161892035776102</v>
      </c>
      <c r="AF423" s="92">
        <f t="shared" si="16"/>
        <v>0.96923433988852248</v>
      </c>
      <c r="AG423" s="92">
        <f t="shared" si="16"/>
        <v>1.1453394020682777</v>
      </c>
      <c r="AH423" s="92">
        <f t="shared" si="16"/>
        <v>7.4100508195492969</v>
      </c>
      <c r="AI423" s="92">
        <f t="shared" si="16"/>
        <v>2.6463627934014879</v>
      </c>
      <c r="AJ423" s="92">
        <f t="shared" si="16"/>
        <v>2.0323559804552227</v>
      </c>
      <c r="AK423" s="92">
        <f t="shared" si="16"/>
        <v>0.76536313404459866</v>
      </c>
      <c r="AL423" s="92">
        <f t="shared" si="16"/>
        <v>14.864404902856958</v>
      </c>
      <c r="AM423" s="92">
        <f t="shared" si="16"/>
        <v>1.3263247760472077</v>
      </c>
      <c r="AN423" s="92">
        <f t="shared" si="16"/>
        <v>13.598426736067161</v>
      </c>
      <c r="AO423" s="92">
        <f t="shared" si="16"/>
        <v>1.9283655660372718</v>
      </c>
      <c r="AP423" s="92">
        <f t="shared" si="16"/>
        <v>1.0999388707681939</v>
      </c>
      <c r="AQ423" s="92">
        <f>IF(AQ437=1,AQ213,AQ364)*AQ420/AQ421*AQ438/1000</f>
        <v>7.8931077479883109</v>
      </c>
      <c r="AR423" s="92">
        <f t="shared" si="16"/>
        <v>1.4956200892559341</v>
      </c>
      <c r="AS423" s="92">
        <f t="shared" si="16"/>
        <v>1.2489645202432527</v>
      </c>
      <c r="AT423" s="92">
        <f>IF(AT437=1,AT213,AT364)*AT420/AT421*AT438/1000</f>
        <v>7.076478456041893</v>
      </c>
      <c r="AU423" s="92">
        <f t="shared" si="16"/>
        <v>7.5213681075869205</v>
      </c>
      <c r="AV423" s="92">
        <f t="shared" si="16"/>
        <v>7.5123079413660347</v>
      </c>
      <c r="AW423" s="92">
        <f t="shared" si="16"/>
        <v>1.1581113673464858</v>
      </c>
      <c r="AX423" s="92">
        <f t="shared" si="16"/>
        <v>2.3015221358188787</v>
      </c>
      <c r="AY423" s="92">
        <f t="shared" si="16"/>
        <v>1.0462475958697748</v>
      </c>
      <c r="AZ423" s="92">
        <f t="shared" si="16"/>
        <v>1.3596266872072946</v>
      </c>
      <c r="BA423" s="92">
        <f t="shared" si="16"/>
        <v>1.2825336507914409</v>
      </c>
      <c r="BB423" s="92">
        <f t="shared" si="16"/>
        <v>1.2803387727608149</v>
      </c>
      <c r="BC423" s="92">
        <f t="shared" si="16"/>
        <v>4.156026132662924</v>
      </c>
      <c r="BD423" s="1215">
        <f t="shared" si="16"/>
        <v>4.1560261326629249</v>
      </c>
      <c r="BE423" s="92">
        <f t="shared" si="16"/>
        <v>7.8271260506329288</v>
      </c>
      <c r="BF423" s="92">
        <f t="shared" si="16"/>
        <v>7.6927008829879382</v>
      </c>
      <c r="BG423" s="92">
        <f t="shared" si="16"/>
        <v>7.3165087354518192</v>
      </c>
      <c r="BH423" s="92">
        <f t="shared" si="16"/>
        <v>7.1681304622078397</v>
      </c>
      <c r="BI423" s="92">
        <f t="shared" si="16"/>
        <v>1.9215676362377541</v>
      </c>
      <c r="BJ423" s="92">
        <f t="shared" si="16"/>
        <v>3.6877021991862535</v>
      </c>
      <c r="BK423" s="92">
        <f t="shared" si="16"/>
        <v>2.201568262272068</v>
      </c>
      <c r="BL423" s="92">
        <f t="shared" si="16"/>
        <v>19.37336020240863</v>
      </c>
      <c r="BM423" s="92">
        <f t="shared" si="16"/>
        <v>2.2025213625071807</v>
      </c>
      <c r="BN423" s="92">
        <f>IF(BN437=1,BN213,BN364)*BN420/BN421*BN438/1000</f>
        <v>7.6948040757202971</v>
      </c>
      <c r="BO423" s="92">
        <f t="shared" ref="BO423:CC423" si="17">IF(BO437=1,BO213,BO364)*BO420/BO421*BO438/1000</f>
        <v>3.6828629949221896</v>
      </c>
      <c r="BP423" s="92">
        <f>IF(BP437=1,BP213,BP364)*BP420/BP421*BP438/1000</f>
        <v>19.643525632875967</v>
      </c>
      <c r="BQ423" s="92">
        <f>IF(BQ437=1,BQ213,BQ364)*BQ420/BQ421*BQ438/1000</f>
        <v>0.89053259969177589</v>
      </c>
      <c r="BR423" s="92">
        <f t="shared" si="17"/>
        <v>7.757114907489786</v>
      </c>
      <c r="BS423" s="92">
        <f>IF(BS437=1,BS213,BS364)*BS420/BS421*BS438/1000</f>
        <v>41.716007820050322</v>
      </c>
      <c r="BT423" s="92">
        <f t="shared" si="17"/>
        <v>21.636351815947886</v>
      </c>
      <c r="BU423" s="92">
        <f t="shared" si="17"/>
        <v>21.760465767635548</v>
      </c>
      <c r="BV423" s="92">
        <f>IF(BV437=1,BV213,BV364)*BV420/BV421*BV438/1000</f>
        <v>41.648717854801248</v>
      </c>
      <c r="BW423" s="92">
        <f t="shared" si="17"/>
        <v>18.474779017508439</v>
      </c>
      <c r="BX423" s="92">
        <f t="shared" si="17"/>
        <v>18.474779017508439</v>
      </c>
      <c r="BY423" s="92">
        <f t="shared" si="17"/>
        <v>0.55295382190849984</v>
      </c>
      <c r="BZ423" s="92">
        <f t="shared" si="17"/>
        <v>0.75643777487513475</v>
      </c>
      <c r="CA423" s="92">
        <f t="shared" si="17"/>
        <v>3.5235974607530904</v>
      </c>
      <c r="CB423" s="92">
        <f t="shared" si="17"/>
        <v>0.63458876386290652</v>
      </c>
      <c r="CC423" s="92">
        <f t="shared" si="17"/>
        <v>16.22095437847425</v>
      </c>
    </row>
    <row r="424" spans="1:81" ht="15" customHeight="1">
      <c r="A424" s="16"/>
      <c r="D424" s="49" t="s">
        <v>273</v>
      </c>
      <c r="E424" s="49" t="s">
        <v>575</v>
      </c>
      <c r="G424" s="553">
        <f t="shared" ref="G424:BM424" si="18">IF(G437=1,G220,G370)*G420/G421*G438/1000</f>
        <v>7.1305316305078454</v>
      </c>
      <c r="H424" s="92">
        <f>IF(H437=1,H220,H370)*H420/H421*H438/1000</f>
        <v>0.50698836619822185</v>
      </c>
      <c r="I424" s="92">
        <f>IF(I437=1,I220,I370)*I420/I421*I438/1000</f>
        <v>3.1490617696216718</v>
      </c>
      <c r="J424" s="92">
        <f t="shared" si="18"/>
        <v>7.469975572373575</v>
      </c>
      <c r="K424" s="92">
        <f t="shared" si="18"/>
        <v>2.1138747164575324</v>
      </c>
      <c r="L424" s="92">
        <f t="shared" si="18"/>
        <v>5.4493228055966076</v>
      </c>
      <c r="M424" s="92">
        <f t="shared" si="18"/>
        <v>3.7221484027295788</v>
      </c>
      <c r="N424" s="92">
        <f t="shared" si="18"/>
        <v>6.682045459530257</v>
      </c>
      <c r="O424" s="92">
        <f t="shared" si="18"/>
        <v>0.77165402319366183</v>
      </c>
      <c r="P424" s="92">
        <f t="shared" si="18"/>
        <v>8.5498927604831731</v>
      </c>
      <c r="Q424" s="92">
        <f t="shared" si="18"/>
        <v>8.5753099542975058</v>
      </c>
      <c r="R424" s="92">
        <f t="shared" si="18"/>
        <v>3.3606335449644469</v>
      </c>
      <c r="S424" s="92">
        <f t="shared" si="18"/>
        <v>1.023805354954902</v>
      </c>
      <c r="T424" s="92">
        <f t="shared" si="18"/>
        <v>8.1407056539341731</v>
      </c>
      <c r="U424" s="92">
        <f t="shared" si="18"/>
        <v>2.0756015385033417</v>
      </c>
      <c r="V424" s="1215">
        <f>IF(V437=1,V220,V370)*V420/V421*V438/1000</f>
        <v>32.310939347264132</v>
      </c>
      <c r="W424" s="92">
        <f t="shared" si="18"/>
        <v>190.01052534067011</v>
      </c>
      <c r="X424" s="92">
        <f t="shared" si="18"/>
        <v>9.5476114598991906</v>
      </c>
      <c r="Y424" s="92">
        <f t="shared" si="18"/>
        <v>0.65087998974276295</v>
      </c>
      <c r="Z424" s="92">
        <f t="shared" si="18"/>
        <v>17.488353946352674</v>
      </c>
      <c r="AA424" s="92">
        <f>IF(AA437=1,AA220,AA370)*AA420/AA421*AA438/1000</f>
        <v>2.0185542770443483</v>
      </c>
      <c r="AB424" s="92">
        <f t="shared" si="18"/>
        <v>4.357169487195713</v>
      </c>
      <c r="AC424" s="92">
        <f t="shared" si="18"/>
        <v>0.22355106209879039</v>
      </c>
      <c r="AD424" s="92">
        <f t="shared" si="18"/>
        <v>2.5062595350409249</v>
      </c>
      <c r="AE424" s="92">
        <f t="shared" si="18"/>
        <v>0.2643854026882943</v>
      </c>
      <c r="AF424" s="92">
        <f t="shared" si="18"/>
        <v>0.49024534479530163</v>
      </c>
      <c r="AG424" s="92">
        <f t="shared" si="18"/>
        <v>4.5264913475711337</v>
      </c>
      <c r="AH424" s="92">
        <f t="shared" si="18"/>
        <v>13.456925438897562</v>
      </c>
      <c r="AI424" s="92">
        <f t="shared" si="18"/>
        <v>10.908820118615489</v>
      </c>
      <c r="AJ424" s="92">
        <f t="shared" si="18"/>
        <v>9.827243962093025</v>
      </c>
      <c r="AK424" s="92">
        <f t="shared" si="18"/>
        <v>7.7906436123584402E-2</v>
      </c>
      <c r="AL424" s="92">
        <f t="shared" si="18"/>
        <v>0</v>
      </c>
      <c r="AM424" s="92">
        <f t="shared" si="18"/>
        <v>2.0321952233198206</v>
      </c>
      <c r="AN424" s="92">
        <f t="shared" si="18"/>
        <v>6.893404509765535</v>
      </c>
      <c r="AO424" s="92">
        <f t="shared" si="18"/>
        <v>7.3099043195344189</v>
      </c>
      <c r="AP424" s="92">
        <f t="shared" si="18"/>
        <v>0.98147155915036022</v>
      </c>
      <c r="AQ424" s="92">
        <f>IF(AQ437=1,AQ220,AQ370)*AQ420/AQ421*AQ438/1000</f>
        <v>14.028063283550612</v>
      </c>
      <c r="AR424" s="92">
        <f t="shared" si="18"/>
        <v>0</v>
      </c>
      <c r="AS424" s="92">
        <f t="shared" si="18"/>
        <v>9.0057218288114864</v>
      </c>
      <c r="AT424" s="92">
        <f>IF(AT437=1,AT220,AT370)*AT420/AT421*AT438/1000</f>
        <v>33.559111557367068</v>
      </c>
      <c r="AU424" s="92">
        <f t="shared" si="18"/>
        <v>3.0766732336635134</v>
      </c>
      <c r="AV424" s="92">
        <f t="shared" si="18"/>
        <v>9.4915060002939757</v>
      </c>
      <c r="AW424" s="92">
        <f t="shared" si="18"/>
        <v>0.86015267033697262</v>
      </c>
      <c r="AX424" s="92">
        <f t="shared" si="18"/>
        <v>0</v>
      </c>
      <c r="AY424" s="92">
        <f t="shared" si="18"/>
        <v>4.0258686652333493</v>
      </c>
      <c r="AZ424" s="92">
        <f t="shared" si="18"/>
        <v>6.5613370624667828</v>
      </c>
      <c r="BA424" s="92">
        <f t="shared" si="18"/>
        <v>0</v>
      </c>
      <c r="BB424" s="92">
        <f t="shared" si="18"/>
        <v>59.920622215770237</v>
      </c>
      <c r="BC424" s="92">
        <f t="shared" si="18"/>
        <v>2.0830526094522495</v>
      </c>
      <c r="BD424" s="1215">
        <f t="shared" si="18"/>
        <v>2.0655663586097193</v>
      </c>
      <c r="BE424" s="92">
        <f t="shared" si="18"/>
        <v>1.1605827006561629</v>
      </c>
      <c r="BF424" s="92">
        <f t="shared" si="18"/>
        <v>1.1445230015143428</v>
      </c>
      <c r="BG424" s="92">
        <f t="shared" si="18"/>
        <v>0.9855415041777108</v>
      </c>
      <c r="BH424" s="92">
        <f t="shared" si="18"/>
        <v>21.060889639437171</v>
      </c>
      <c r="BI424" s="92">
        <f t="shared" si="18"/>
        <v>95.167148650171356</v>
      </c>
      <c r="BJ424" s="92">
        <f t="shared" si="18"/>
        <v>8.7194989422352158</v>
      </c>
      <c r="BK424" s="92">
        <f t="shared" si="18"/>
        <v>173.5328499871822</v>
      </c>
      <c r="BL424" s="92">
        <f t="shared" si="18"/>
        <v>19.825250184658952</v>
      </c>
      <c r="BM424" s="92">
        <f t="shared" si="18"/>
        <v>78.289292326215573</v>
      </c>
      <c r="BN424" s="92">
        <f>IF(BN437=1,BN220,BN370)*BN420/BN421*BN438/1000</f>
        <v>1.0914975335990729</v>
      </c>
      <c r="BO424" s="92">
        <f t="shared" ref="BO424:CC424" si="19">IF(BO437=1,BO220,BO370)*BO420/BO421*BO438/1000</f>
        <v>6.2117738990737914</v>
      </c>
      <c r="BP424" s="92">
        <f>IF(BP437=1,BP220,BP370)*BP420/BP421*BP438/1000</f>
        <v>8.5292226652660563</v>
      </c>
      <c r="BQ424" s="92">
        <f>IF(BQ437=1,BQ220,BQ370)*BQ420/BQ421*BQ438/1000</f>
        <v>29.558386782464023</v>
      </c>
      <c r="BR424" s="92">
        <f t="shared" si="19"/>
        <v>2.0635208553297235</v>
      </c>
      <c r="BS424" s="92">
        <f>IF(BS437=1,BS220,BS370)*BS420/BS421*BS438/1000</f>
        <v>0.45454142208323006</v>
      </c>
      <c r="BT424" s="92">
        <f t="shared" si="19"/>
        <v>9.495321934583</v>
      </c>
      <c r="BU424" s="92">
        <f t="shared" si="19"/>
        <v>54.742438959124861</v>
      </c>
      <c r="BV424" s="92">
        <f>IF(BV437=1,BV220,BV370)*BV420/BV421*BV438/1000</f>
        <v>35.424168506229044</v>
      </c>
      <c r="BW424" s="92">
        <f t="shared" si="19"/>
        <v>37.026843440550984</v>
      </c>
      <c r="BX424" s="92">
        <f t="shared" si="19"/>
        <v>37.162555756154731</v>
      </c>
      <c r="BY424" s="92">
        <f t="shared" si="19"/>
        <v>0</v>
      </c>
      <c r="BZ424" s="92">
        <f t="shared" si="19"/>
        <v>5.9435119988328253</v>
      </c>
      <c r="CA424" s="92">
        <f t="shared" si="19"/>
        <v>10.36794488692626</v>
      </c>
      <c r="CB424" s="92">
        <f t="shared" si="19"/>
        <v>21.969920545854144</v>
      </c>
      <c r="CC424" s="92">
        <f t="shared" si="19"/>
        <v>32.255704635303239</v>
      </c>
    </row>
    <row r="425" spans="1:81" ht="15" customHeight="1">
      <c r="A425" s="16"/>
      <c r="D425" s="49" t="s">
        <v>544</v>
      </c>
      <c r="E425" s="49" t="s">
        <v>575</v>
      </c>
      <c r="G425" s="553">
        <f t="shared" ref="G425:BM425" si="20">IF(G437=1,0,G376*G420)/G421*G438/1000</f>
        <v>72.535919041256363</v>
      </c>
      <c r="H425" s="92">
        <f>IF(H437=1,0,H376*H420)/H421*H438/1000</f>
        <v>4.1704625454196229</v>
      </c>
      <c r="I425" s="92">
        <f>IF(I437=1,0,I376*I420)/I421*I438/1000</f>
        <v>0.36606966044582123</v>
      </c>
      <c r="J425" s="92">
        <f t="shared" si="20"/>
        <v>5.8071681534599593</v>
      </c>
      <c r="K425" s="92">
        <f t="shared" si="20"/>
        <v>8.2032821208313234</v>
      </c>
      <c r="L425" s="92">
        <f t="shared" si="20"/>
        <v>5.9117132557616383</v>
      </c>
      <c r="M425" s="92">
        <f t="shared" si="20"/>
        <v>4.1359855989934671</v>
      </c>
      <c r="N425" s="92">
        <f t="shared" si="20"/>
        <v>6.9019298266058282</v>
      </c>
      <c r="O425" s="92">
        <f t="shared" si="20"/>
        <v>0.84697699014160188</v>
      </c>
      <c r="P425" s="92">
        <f t="shared" si="20"/>
        <v>21.413726550877225</v>
      </c>
      <c r="Q425" s="92">
        <f t="shared" si="20"/>
        <v>5.2604298424866851</v>
      </c>
      <c r="R425" s="92">
        <f t="shared" si="20"/>
        <v>1.1736035695730147</v>
      </c>
      <c r="S425" s="92">
        <f t="shared" si="20"/>
        <v>4.188721431272701E-2</v>
      </c>
      <c r="T425" s="92">
        <f t="shared" si="20"/>
        <v>7.0055732334463006</v>
      </c>
      <c r="U425" s="92">
        <f t="shared" si="20"/>
        <v>4.3925331641012093</v>
      </c>
      <c r="V425" s="1215">
        <f>IF(V437=1,0,V376*V420)/V421*V438/1000</f>
        <v>7.7068568481616548</v>
      </c>
      <c r="W425" s="92">
        <f t="shared" si="20"/>
        <v>4.3179273227939199E-2</v>
      </c>
      <c r="X425" s="92">
        <f t="shared" si="20"/>
        <v>5.6951128795841974</v>
      </c>
      <c r="Y425" s="92">
        <f t="shared" si="20"/>
        <v>4.3968049924521004</v>
      </c>
      <c r="Z425" s="92">
        <f t="shared" si="20"/>
        <v>5.4148753964310163</v>
      </c>
      <c r="AA425" s="92">
        <f>IF(AA437=1,0,AA376*AA420)/AA421*AA438/1000</f>
        <v>4.9783846130211309</v>
      </c>
      <c r="AB425" s="92">
        <f t="shared" si="20"/>
        <v>3.2264237925133266</v>
      </c>
      <c r="AC425" s="92">
        <f t="shared" si="20"/>
        <v>3.7409304304131004</v>
      </c>
      <c r="AD425" s="92">
        <f t="shared" si="20"/>
        <v>2.6014994195964469</v>
      </c>
      <c r="AE425" s="92">
        <f t="shared" si="20"/>
        <v>2.1118069959530974</v>
      </c>
      <c r="AF425" s="92">
        <f t="shared" si="20"/>
        <v>1.2573984295287379</v>
      </c>
      <c r="AG425" s="92">
        <f t="shared" si="20"/>
        <v>4.3945774773064876</v>
      </c>
      <c r="AH425" s="92">
        <f t="shared" si="20"/>
        <v>12.165756779535974</v>
      </c>
      <c r="AI425" s="92">
        <f t="shared" si="20"/>
        <v>5.9645182586333014</v>
      </c>
      <c r="AJ425" s="92">
        <f t="shared" si="20"/>
        <v>7.2626195467771257</v>
      </c>
      <c r="AK425" s="92">
        <f t="shared" si="20"/>
        <v>4.9252130547743418</v>
      </c>
      <c r="AL425" s="92">
        <f t="shared" si="20"/>
        <v>55.918956012032623</v>
      </c>
      <c r="AM425" s="92">
        <f t="shared" si="20"/>
        <v>2.6493734519105079</v>
      </c>
      <c r="AN425" s="92">
        <f t="shared" si="20"/>
        <v>52.596665857147379</v>
      </c>
      <c r="AO425" s="92">
        <f t="shared" si="20"/>
        <v>4.0915181995204435</v>
      </c>
      <c r="AP425" s="92">
        <f t="shared" si="20"/>
        <v>4.7590281004653576</v>
      </c>
      <c r="AQ425" s="92">
        <f>IF(AQ437=1,0,AQ376*AQ420)/AQ421*AQ438/1000</f>
        <v>15.262393468243234</v>
      </c>
      <c r="AR425" s="92">
        <f t="shared" si="20"/>
        <v>16.749651678641065</v>
      </c>
      <c r="AS425" s="92">
        <f t="shared" si="20"/>
        <v>5.5910721606136562</v>
      </c>
      <c r="AT425" s="92">
        <f>IF(AT437=1,0,AT376*AT420)/AT421*AT438/1000</f>
        <v>8.5473672082560359</v>
      </c>
      <c r="AU425" s="92">
        <f t="shared" si="20"/>
        <v>4.0942636780555534E-2</v>
      </c>
      <c r="AV425" s="92">
        <f t="shared" si="20"/>
        <v>1.2285706946123482</v>
      </c>
      <c r="AW425" s="92">
        <f t="shared" si="20"/>
        <v>3.9695386810966369</v>
      </c>
      <c r="AX425" s="92">
        <f t="shared" si="20"/>
        <v>0.55676300745876361</v>
      </c>
      <c r="AY425" s="92">
        <f t="shared" si="20"/>
        <v>5.9261531505500225</v>
      </c>
      <c r="AZ425" s="92">
        <f t="shared" si="20"/>
        <v>5.06922075663954</v>
      </c>
      <c r="BA425" s="92">
        <f t="shared" si="20"/>
        <v>5.8544628829312089</v>
      </c>
      <c r="BB425" s="92">
        <f t="shared" si="20"/>
        <v>9.9870807459760105</v>
      </c>
      <c r="BC425" s="92">
        <f t="shared" si="20"/>
        <v>2.3161464617297791</v>
      </c>
      <c r="BD425" s="1215">
        <f t="shared" si="20"/>
        <v>3.1260820977070778</v>
      </c>
      <c r="BE425" s="92">
        <f t="shared" si="20"/>
        <v>5.0453603409037511</v>
      </c>
      <c r="BF425" s="92">
        <f t="shared" si="20"/>
        <v>7.4935397616626078</v>
      </c>
      <c r="BG425" s="92">
        <f t="shared" si="20"/>
        <v>13.92656104582929</v>
      </c>
      <c r="BH425" s="92">
        <f t="shared" si="20"/>
        <v>0.82595248767275498</v>
      </c>
      <c r="BI425" s="92">
        <f t="shared" si="20"/>
        <v>5.945693355363308</v>
      </c>
      <c r="BJ425" s="92">
        <f t="shared" si="20"/>
        <v>8.0992525343064568</v>
      </c>
      <c r="BK425" s="92">
        <f t="shared" si="20"/>
        <v>0.40973856933119368</v>
      </c>
      <c r="BL425" s="92">
        <f t="shared" si="20"/>
        <v>0.20160217282216766</v>
      </c>
      <c r="BM425" s="92">
        <f t="shared" si="20"/>
        <v>2.1156109100717382</v>
      </c>
      <c r="BN425" s="92">
        <f>IF(BN437=1,0,BN376*BN420)/BN421*BN438/1000</f>
        <v>6.7058471212079498</v>
      </c>
      <c r="BO425" s="92">
        <f t="shared" ref="BO425:CC425" si="21">IF(BO437=1,0,BO376*BO420)/BO421*BO438/1000</f>
        <v>4.8821191610430255</v>
      </c>
      <c r="BP425" s="92">
        <f>IF(BP437=1,0,BP376*BP420)/BP421*BP438/1000</f>
        <v>13.967805449077652</v>
      </c>
      <c r="BQ425" s="92">
        <f>IF(BQ437=1,0,BQ376*BQ420)/BQ421*BQ438/1000</f>
        <v>0.74099437365426857</v>
      </c>
      <c r="BR425" s="92">
        <f t="shared" si="21"/>
        <v>1.2916574685601594</v>
      </c>
      <c r="BS425" s="92">
        <f>IF(BS437=1,0,BS376*BS420)/BS421*BS438/1000</f>
        <v>1.3506263571957304</v>
      </c>
      <c r="BT425" s="92">
        <f t="shared" si="21"/>
        <v>1.4856831780489725</v>
      </c>
      <c r="BU425" s="92">
        <f t="shared" si="21"/>
        <v>0</v>
      </c>
      <c r="BV425" s="92">
        <f>IF(BV437=1,0,BV376*BV420)/BV421*BV438/1000</f>
        <v>0</v>
      </c>
      <c r="BW425" s="92">
        <f t="shared" si="21"/>
        <v>0</v>
      </c>
      <c r="BX425" s="92">
        <f t="shared" si="21"/>
        <v>0</v>
      </c>
      <c r="BY425" s="92">
        <f t="shared" si="21"/>
        <v>5.6087740670865296</v>
      </c>
      <c r="BZ425" s="92">
        <f t="shared" si="21"/>
        <v>3.9117513326455553</v>
      </c>
      <c r="CA425" s="92">
        <f t="shared" si="21"/>
        <v>13.386351697792534</v>
      </c>
      <c r="CB425" s="92">
        <f t="shared" si="21"/>
        <v>0.39605668517184239</v>
      </c>
      <c r="CC425" s="92">
        <f t="shared" si="21"/>
        <v>12.857510471389904</v>
      </c>
    </row>
    <row r="426" spans="1:81" ht="15" customHeight="1">
      <c r="A426" s="16"/>
      <c r="D426" s="49" t="s">
        <v>545</v>
      </c>
      <c r="E426" s="49" t="s">
        <v>575</v>
      </c>
      <c r="G426" s="553">
        <f t="shared" ref="G426:BM426" si="22">IF(G437=1,G226,G397)*G420/G421*G438/1000</f>
        <v>0</v>
      </c>
      <c r="H426" s="92">
        <f>IF(H437=1,H226,H397)*H420/H421*H438/1000</f>
        <v>0</v>
      </c>
      <c r="I426" s="92">
        <f>IF(I437=1,I226,I397)*I420/I421*I438/1000</f>
        <v>0</v>
      </c>
      <c r="J426" s="92">
        <f t="shared" si="22"/>
        <v>0</v>
      </c>
      <c r="K426" s="92">
        <f t="shared" si="22"/>
        <v>0</v>
      </c>
      <c r="L426" s="92">
        <f t="shared" si="22"/>
        <v>0</v>
      </c>
      <c r="M426" s="92">
        <f t="shared" si="22"/>
        <v>0</v>
      </c>
      <c r="N426" s="92">
        <f t="shared" si="22"/>
        <v>0</v>
      </c>
      <c r="O426" s="92">
        <f t="shared" si="22"/>
        <v>0</v>
      </c>
      <c r="P426" s="92">
        <f t="shared" si="22"/>
        <v>0</v>
      </c>
      <c r="Q426" s="92">
        <f t="shared" si="22"/>
        <v>0</v>
      </c>
      <c r="R426" s="92">
        <f t="shared" si="22"/>
        <v>0</v>
      </c>
      <c r="S426" s="92">
        <f t="shared" si="22"/>
        <v>0</v>
      </c>
      <c r="T426" s="92">
        <f t="shared" si="22"/>
        <v>0</v>
      </c>
      <c r="U426" s="92">
        <f t="shared" si="22"/>
        <v>0</v>
      </c>
      <c r="V426" s="1215">
        <f>IF(V437=1,V226,V397)*V420/V421*V438/1000</f>
        <v>0</v>
      </c>
      <c r="W426" s="92">
        <f t="shared" si="22"/>
        <v>0</v>
      </c>
      <c r="X426" s="92">
        <f t="shared" si="22"/>
        <v>0</v>
      </c>
      <c r="Y426" s="92">
        <f t="shared" si="22"/>
        <v>0</v>
      </c>
      <c r="Z426" s="92">
        <f t="shared" si="22"/>
        <v>0</v>
      </c>
      <c r="AA426" s="92">
        <f>IF(AA437=1,AA226,AA397)*AA420/AA421*AA438/1000</f>
        <v>0</v>
      </c>
      <c r="AB426" s="92">
        <f t="shared" si="22"/>
        <v>0</v>
      </c>
      <c r="AC426" s="92">
        <f t="shared" si="22"/>
        <v>0</v>
      </c>
      <c r="AD426" s="92">
        <f t="shared" si="22"/>
        <v>0</v>
      </c>
      <c r="AE426" s="92">
        <f t="shared" si="22"/>
        <v>0</v>
      </c>
      <c r="AF426" s="92">
        <f t="shared" si="22"/>
        <v>0</v>
      </c>
      <c r="AG426" s="92">
        <f t="shared" si="22"/>
        <v>0</v>
      </c>
      <c r="AH426" s="92">
        <f t="shared" si="22"/>
        <v>0</v>
      </c>
      <c r="AI426" s="92">
        <f t="shared" si="22"/>
        <v>0</v>
      </c>
      <c r="AJ426" s="92">
        <f t="shared" si="22"/>
        <v>0</v>
      </c>
      <c r="AK426" s="92">
        <f t="shared" si="22"/>
        <v>0</v>
      </c>
      <c r="AL426" s="92">
        <f t="shared" si="22"/>
        <v>0</v>
      </c>
      <c r="AM426" s="92">
        <f t="shared" si="22"/>
        <v>0</v>
      </c>
      <c r="AN426" s="92">
        <f t="shared" si="22"/>
        <v>0</v>
      </c>
      <c r="AO426" s="92">
        <f t="shared" si="22"/>
        <v>0</v>
      </c>
      <c r="AP426" s="92">
        <f t="shared" si="22"/>
        <v>0</v>
      </c>
      <c r="AQ426" s="92">
        <f>IF(AQ437=1,AQ226,AQ397)*AQ420/AQ421*AQ438/1000</f>
        <v>0</v>
      </c>
      <c r="AR426" s="92">
        <f t="shared" si="22"/>
        <v>0</v>
      </c>
      <c r="AS426" s="92">
        <f t="shared" si="22"/>
        <v>0</v>
      </c>
      <c r="AT426" s="92">
        <f>IF(AT437=1,AT226,AT397)*AT420/AT421*AT438/1000</f>
        <v>0</v>
      </c>
      <c r="AU426" s="92">
        <f t="shared" si="22"/>
        <v>0</v>
      </c>
      <c r="AV426" s="92">
        <f t="shared" si="22"/>
        <v>0</v>
      </c>
      <c r="AW426" s="92">
        <f t="shared" si="22"/>
        <v>0</v>
      </c>
      <c r="AX426" s="92">
        <f t="shared" si="22"/>
        <v>0</v>
      </c>
      <c r="AY426" s="92">
        <f t="shared" si="22"/>
        <v>0</v>
      </c>
      <c r="AZ426" s="92">
        <f t="shared" si="22"/>
        <v>0</v>
      </c>
      <c r="BA426" s="92">
        <f t="shared" si="22"/>
        <v>0</v>
      </c>
      <c r="BB426" s="92">
        <f t="shared" si="22"/>
        <v>0</v>
      </c>
      <c r="BC426" s="92">
        <f t="shared" si="22"/>
        <v>0</v>
      </c>
      <c r="BD426" s="1215">
        <f t="shared" si="22"/>
        <v>0</v>
      </c>
      <c r="BE426" s="92">
        <f t="shared" si="22"/>
        <v>0</v>
      </c>
      <c r="BF426" s="92">
        <f t="shared" si="22"/>
        <v>0</v>
      </c>
      <c r="BG426" s="92">
        <f t="shared" si="22"/>
        <v>0</v>
      </c>
      <c r="BH426" s="92">
        <f t="shared" si="22"/>
        <v>0</v>
      </c>
      <c r="BI426" s="92">
        <f t="shared" si="22"/>
        <v>0</v>
      </c>
      <c r="BJ426" s="92">
        <f t="shared" si="22"/>
        <v>0</v>
      </c>
      <c r="BK426" s="92">
        <f t="shared" si="22"/>
        <v>0</v>
      </c>
      <c r="BL426" s="92">
        <f t="shared" si="22"/>
        <v>0</v>
      </c>
      <c r="BM426" s="92">
        <f t="shared" si="22"/>
        <v>0</v>
      </c>
      <c r="BN426" s="92">
        <f>IF(BN437=1,BN226,BN397)*BN420/BN421*BN438/1000</f>
        <v>0</v>
      </c>
      <c r="BO426" s="92">
        <f t="shared" ref="BO426:CC426" si="23">IF(BO437=1,BO226,BO397)*BO420/BO421*BO438/1000</f>
        <v>0</v>
      </c>
      <c r="BP426" s="92">
        <f>IF(BP437=1,BP226,BP397)*BP420/BP421*BP438/1000</f>
        <v>0</v>
      </c>
      <c r="BQ426" s="92">
        <f>IF(BQ437=1,BQ226,BQ397)*BQ420/BQ421*BQ438/1000</f>
        <v>0</v>
      </c>
      <c r="BR426" s="92">
        <f t="shared" si="23"/>
        <v>0</v>
      </c>
      <c r="BS426" s="92">
        <f>IF(BS437=1,BS226,BS397)*BS420/BS421*BS438/1000</f>
        <v>108.62491908193469</v>
      </c>
      <c r="BT426" s="92">
        <f t="shared" si="23"/>
        <v>0</v>
      </c>
      <c r="BU426" s="92">
        <f t="shared" si="23"/>
        <v>0</v>
      </c>
      <c r="BV426" s="92">
        <f>IF(BV437=1,BV226,BV397)*BV420/BV421*BV438/1000</f>
        <v>0</v>
      </c>
      <c r="BW426" s="92">
        <f t="shared" si="23"/>
        <v>63.807944000577201</v>
      </c>
      <c r="BX426" s="92">
        <f t="shared" si="23"/>
        <v>97.598949260234733</v>
      </c>
      <c r="BY426" s="92">
        <f t="shared" si="23"/>
        <v>0</v>
      </c>
      <c r="BZ426" s="92">
        <f t="shared" si="23"/>
        <v>0</v>
      </c>
      <c r="CA426" s="92">
        <f t="shared" si="23"/>
        <v>0</v>
      </c>
      <c r="CB426" s="92">
        <f t="shared" si="23"/>
        <v>0</v>
      </c>
      <c r="CC426" s="92">
        <f t="shared" si="23"/>
        <v>0</v>
      </c>
    </row>
    <row r="427" spans="1:81" ht="15" customHeight="1">
      <c r="A427" s="16"/>
      <c r="D427" s="49" t="s">
        <v>546</v>
      </c>
      <c r="E427" s="49" t="s">
        <v>575</v>
      </c>
      <c r="G427" s="553">
        <f t="shared" ref="G427:BM427" si="24">IF(G437=1,G232,G382)*G420/G421*G438/1000</f>
        <v>0</v>
      </c>
      <c r="H427" s="92">
        <f>IF(H437=1,H232,H382)*H420/H421*H438/1000</f>
        <v>0</v>
      </c>
      <c r="I427" s="92">
        <f>IF(I437=1,I232,I382)*I420/I421*I438/1000</f>
        <v>0</v>
      </c>
      <c r="J427" s="92">
        <f t="shared" si="24"/>
        <v>0</v>
      </c>
      <c r="K427" s="92">
        <f t="shared" si="24"/>
        <v>0</v>
      </c>
      <c r="L427" s="92">
        <f t="shared" si="24"/>
        <v>0</v>
      </c>
      <c r="M427" s="92">
        <f t="shared" si="24"/>
        <v>0</v>
      </c>
      <c r="N427" s="92">
        <f t="shared" si="24"/>
        <v>0</v>
      </c>
      <c r="O427" s="92">
        <f t="shared" si="24"/>
        <v>0</v>
      </c>
      <c r="P427" s="92">
        <f t="shared" si="24"/>
        <v>0</v>
      </c>
      <c r="Q427" s="92">
        <f t="shared" si="24"/>
        <v>0</v>
      </c>
      <c r="R427" s="92">
        <f t="shared" si="24"/>
        <v>0</v>
      </c>
      <c r="S427" s="92">
        <f t="shared" si="24"/>
        <v>0</v>
      </c>
      <c r="T427" s="92">
        <f t="shared" si="24"/>
        <v>0</v>
      </c>
      <c r="U427" s="92">
        <f t="shared" si="24"/>
        <v>0</v>
      </c>
      <c r="V427" s="1215">
        <f>IF(V437=1,V232,V382)*V420/V421*V438/1000</f>
        <v>0</v>
      </c>
      <c r="W427" s="92">
        <f t="shared" si="24"/>
        <v>0</v>
      </c>
      <c r="X427" s="92">
        <f t="shared" si="24"/>
        <v>0</v>
      </c>
      <c r="Y427" s="92">
        <f t="shared" si="24"/>
        <v>0</v>
      </c>
      <c r="Z427" s="92">
        <f t="shared" si="24"/>
        <v>0</v>
      </c>
      <c r="AA427" s="92">
        <f>IF(AA437=1,AA232,AA382)*AA420/AA421*AA438/1000</f>
        <v>0</v>
      </c>
      <c r="AB427" s="92">
        <f t="shared" si="24"/>
        <v>0</v>
      </c>
      <c r="AC427" s="92">
        <f t="shared" si="24"/>
        <v>0</v>
      </c>
      <c r="AD427" s="92">
        <f t="shared" si="24"/>
        <v>0</v>
      </c>
      <c r="AE427" s="92">
        <f t="shared" si="24"/>
        <v>0</v>
      </c>
      <c r="AF427" s="92">
        <f t="shared" si="24"/>
        <v>0</v>
      </c>
      <c r="AG427" s="92">
        <f t="shared" si="24"/>
        <v>0</v>
      </c>
      <c r="AH427" s="92">
        <f t="shared" si="24"/>
        <v>0</v>
      </c>
      <c r="AI427" s="92">
        <f t="shared" si="24"/>
        <v>0</v>
      </c>
      <c r="AJ427" s="92">
        <f t="shared" si="24"/>
        <v>0</v>
      </c>
      <c r="AK427" s="92">
        <f t="shared" si="24"/>
        <v>0</v>
      </c>
      <c r="AL427" s="92">
        <f t="shared" si="24"/>
        <v>0</v>
      </c>
      <c r="AM427" s="92">
        <f t="shared" si="24"/>
        <v>0</v>
      </c>
      <c r="AN427" s="92">
        <f t="shared" si="24"/>
        <v>0</v>
      </c>
      <c r="AO427" s="92">
        <f t="shared" si="24"/>
        <v>0</v>
      </c>
      <c r="AP427" s="92">
        <f t="shared" si="24"/>
        <v>0</v>
      </c>
      <c r="AQ427" s="92">
        <f>IF(AQ437=1,AQ232,AQ382)*AQ420/AQ421*AQ438/1000</f>
        <v>0</v>
      </c>
      <c r="AR427" s="92">
        <f t="shared" si="24"/>
        <v>0</v>
      </c>
      <c r="AS427" s="92">
        <f t="shared" si="24"/>
        <v>0</v>
      </c>
      <c r="AT427" s="92">
        <f>IF(AT437=1,AT232,AT382)*AT420/AT421*AT438/1000</f>
        <v>0</v>
      </c>
      <c r="AU427" s="92">
        <f t="shared" si="24"/>
        <v>0</v>
      </c>
      <c r="AV427" s="92">
        <f t="shared" si="24"/>
        <v>0</v>
      </c>
      <c r="AW427" s="92">
        <f t="shared" si="24"/>
        <v>0</v>
      </c>
      <c r="AX427" s="92">
        <f t="shared" si="24"/>
        <v>0</v>
      </c>
      <c r="AY427" s="92">
        <f t="shared" si="24"/>
        <v>0</v>
      </c>
      <c r="AZ427" s="92">
        <f t="shared" si="24"/>
        <v>0</v>
      </c>
      <c r="BA427" s="92">
        <f t="shared" si="24"/>
        <v>0</v>
      </c>
      <c r="BB427" s="92">
        <f t="shared" si="24"/>
        <v>0</v>
      </c>
      <c r="BC427" s="92">
        <f t="shared" si="24"/>
        <v>0</v>
      </c>
      <c r="BD427" s="1215">
        <f t="shared" si="24"/>
        <v>0</v>
      </c>
      <c r="BE427" s="92">
        <f t="shared" si="24"/>
        <v>0</v>
      </c>
      <c r="BF427" s="92">
        <f t="shared" si="24"/>
        <v>0</v>
      </c>
      <c r="BG427" s="92">
        <f t="shared" si="24"/>
        <v>0</v>
      </c>
      <c r="BH427" s="92">
        <f t="shared" si="24"/>
        <v>0</v>
      </c>
      <c r="BI427" s="92">
        <f t="shared" si="24"/>
        <v>0</v>
      </c>
      <c r="BJ427" s="92">
        <f t="shared" si="24"/>
        <v>0</v>
      </c>
      <c r="BK427" s="92">
        <f t="shared" si="24"/>
        <v>0</v>
      </c>
      <c r="BL427" s="92">
        <f t="shared" si="24"/>
        <v>0</v>
      </c>
      <c r="BM427" s="92">
        <f t="shared" si="24"/>
        <v>0</v>
      </c>
      <c r="BN427" s="92">
        <f>IF(BN437=1,BN232,BN382)*BN420/BN421*BN438/1000</f>
        <v>0</v>
      </c>
      <c r="BO427" s="92">
        <f t="shared" ref="BO427:CC427" si="25">IF(BO437=1,BO232,BO382)*BO420/BO421*BO438/1000</f>
        <v>0</v>
      </c>
      <c r="BP427" s="92">
        <f>IF(BP437=1,BP232,BP382)*BP420/BP421*BP438/1000</f>
        <v>0</v>
      </c>
      <c r="BQ427" s="92">
        <f>IF(BQ437=1,BQ232,BQ382)*BQ420/BQ421*BQ438/1000</f>
        <v>0</v>
      </c>
      <c r="BR427" s="92">
        <f t="shared" si="25"/>
        <v>0</v>
      </c>
      <c r="BS427" s="92">
        <f>IF(BS437=1,BS232,BS382)*BS420/BS421*BS438/1000</f>
        <v>0</v>
      </c>
      <c r="BT427" s="92">
        <f t="shared" si="25"/>
        <v>0</v>
      </c>
      <c r="BU427" s="92">
        <f t="shared" si="25"/>
        <v>0</v>
      </c>
      <c r="BV427" s="92">
        <f>IF(BV437=1,BV232,BV382)*BV420/BV421*BV438/1000</f>
        <v>0</v>
      </c>
      <c r="BW427" s="92">
        <f t="shared" si="25"/>
        <v>0</v>
      </c>
      <c r="BX427" s="92">
        <f t="shared" si="25"/>
        <v>0</v>
      </c>
      <c r="BY427" s="92">
        <f t="shared" si="25"/>
        <v>0</v>
      </c>
      <c r="BZ427" s="92">
        <f t="shared" si="25"/>
        <v>0</v>
      </c>
      <c r="CA427" s="92">
        <f t="shared" si="25"/>
        <v>0</v>
      </c>
      <c r="CB427" s="92">
        <f t="shared" si="25"/>
        <v>0</v>
      </c>
      <c r="CC427" s="92">
        <f t="shared" si="25"/>
        <v>0</v>
      </c>
    </row>
    <row r="428" spans="1:81" ht="15" customHeight="1">
      <c r="A428" s="16"/>
      <c r="D428" s="49" t="s">
        <v>547</v>
      </c>
      <c r="E428" s="49" t="s">
        <v>575</v>
      </c>
      <c r="G428" s="553">
        <f t="shared" ref="G428:BM428" si="26">IF(G437=1,G238,G388)*G420/G421*G438/1000</f>
        <v>0</v>
      </c>
      <c r="H428" s="92">
        <f>IF(H437=1,H238,H388)*H420/H421*H438/1000</f>
        <v>0</v>
      </c>
      <c r="I428" s="92">
        <f>IF(I437=1,I238,I388)*I420/I421*I438/1000</f>
        <v>0</v>
      </c>
      <c r="J428" s="92">
        <f t="shared" si="26"/>
        <v>0</v>
      </c>
      <c r="K428" s="92">
        <f t="shared" si="26"/>
        <v>0</v>
      </c>
      <c r="L428" s="92">
        <f t="shared" si="26"/>
        <v>0</v>
      </c>
      <c r="M428" s="92">
        <f t="shared" si="26"/>
        <v>0</v>
      </c>
      <c r="N428" s="92">
        <f t="shared" si="26"/>
        <v>0</v>
      </c>
      <c r="O428" s="92">
        <f t="shared" si="26"/>
        <v>0</v>
      </c>
      <c r="P428" s="92">
        <f t="shared" si="26"/>
        <v>0</v>
      </c>
      <c r="Q428" s="92">
        <f t="shared" si="26"/>
        <v>0</v>
      </c>
      <c r="R428" s="92">
        <f t="shared" si="26"/>
        <v>0</v>
      </c>
      <c r="S428" s="92">
        <f t="shared" si="26"/>
        <v>0</v>
      </c>
      <c r="T428" s="92">
        <f t="shared" si="26"/>
        <v>0</v>
      </c>
      <c r="U428" s="92">
        <f t="shared" si="26"/>
        <v>0</v>
      </c>
      <c r="V428" s="1215">
        <f>IF(V437=1,V238,V388)*V420/V421*V438/1000</f>
        <v>0</v>
      </c>
      <c r="W428" s="92">
        <f t="shared" si="26"/>
        <v>0</v>
      </c>
      <c r="X428" s="92">
        <f t="shared" si="26"/>
        <v>0</v>
      </c>
      <c r="Y428" s="92">
        <f t="shared" si="26"/>
        <v>0</v>
      </c>
      <c r="Z428" s="92">
        <f t="shared" si="26"/>
        <v>0</v>
      </c>
      <c r="AA428" s="92">
        <f>IF(AA437=1,AA238,AA388)*AA420/AA421*AA438/1000</f>
        <v>0</v>
      </c>
      <c r="AB428" s="92">
        <f t="shared" si="26"/>
        <v>0</v>
      </c>
      <c r="AC428" s="92">
        <f t="shared" si="26"/>
        <v>0</v>
      </c>
      <c r="AD428" s="92">
        <f t="shared" si="26"/>
        <v>0</v>
      </c>
      <c r="AE428" s="92">
        <f t="shared" si="26"/>
        <v>0</v>
      </c>
      <c r="AF428" s="92">
        <f t="shared" si="26"/>
        <v>0</v>
      </c>
      <c r="AG428" s="92">
        <f t="shared" si="26"/>
        <v>0</v>
      </c>
      <c r="AH428" s="92">
        <f t="shared" si="26"/>
        <v>0</v>
      </c>
      <c r="AI428" s="92">
        <f t="shared" si="26"/>
        <v>0</v>
      </c>
      <c r="AJ428" s="92">
        <f t="shared" si="26"/>
        <v>0</v>
      </c>
      <c r="AK428" s="92">
        <f t="shared" si="26"/>
        <v>0</v>
      </c>
      <c r="AL428" s="92">
        <f t="shared" si="26"/>
        <v>0</v>
      </c>
      <c r="AM428" s="92">
        <f t="shared" si="26"/>
        <v>0</v>
      </c>
      <c r="AN428" s="92">
        <f t="shared" si="26"/>
        <v>0</v>
      </c>
      <c r="AO428" s="92">
        <f t="shared" si="26"/>
        <v>0</v>
      </c>
      <c r="AP428" s="92">
        <f t="shared" si="26"/>
        <v>0</v>
      </c>
      <c r="AQ428" s="92">
        <f>IF(AQ437=1,AQ238,AQ388)*AQ420/AQ421*AQ438/1000</f>
        <v>0</v>
      </c>
      <c r="AR428" s="92">
        <f t="shared" si="26"/>
        <v>0</v>
      </c>
      <c r="AS428" s="92">
        <f t="shared" si="26"/>
        <v>0</v>
      </c>
      <c r="AT428" s="92">
        <f>IF(AT437=1,AT238,AT388)*AT420/AT421*AT438/1000</f>
        <v>0</v>
      </c>
      <c r="AU428" s="92">
        <f t="shared" si="26"/>
        <v>0</v>
      </c>
      <c r="AV428" s="92">
        <f t="shared" si="26"/>
        <v>0</v>
      </c>
      <c r="AW428" s="92">
        <f t="shared" si="26"/>
        <v>0</v>
      </c>
      <c r="AX428" s="92">
        <f t="shared" si="26"/>
        <v>0</v>
      </c>
      <c r="AY428" s="92">
        <f t="shared" si="26"/>
        <v>0</v>
      </c>
      <c r="AZ428" s="92">
        <f t="shared" si="26"/>
        <v>0</v>
      </c>
      <c r="BA428" s="92">
        <f t="shared" si="26"/>
        <v>0</v>
      </c>
      <c r="BB428" s="92">
        <f t="shared" si="26"/>
        <v>0</v>
      </c>
      <c r="BC428" s="92">
        <f t="shared" si="26"/>
        <v>0</v>
      </c>
      <c r="BD428" s="1215">
        <f t="shared" si="26"/>
        <v>0</v>
      </c>
      <c r="BE428" s="92">
        <f t="shared" si="26"/>
        <v>0</v>
      </c>
      <c r="BF428" s="92">
        <f t="shared" si="26"/>
        <v>0</v>
      </c>
      <c r="BG428" s="92">
        <f t="shared" si="26"/>
        <v>0</v>
      </c>
      <c r="BH428" s="92">
        <f t="shared" si="26"/>
        <v>0</v>
      </c>
      <c r="BI428" s="92">
        <f t="shared" si="26"/>
        <v>0</v>
      </c>
      <c r="BJ428" s="92">
        <f t="shared" si="26"/>
        <v>0</v>
      </c>
      <c r="BK428" s="92">
        <f t="shared" si="26"/>
        <v>0</v>
      </c>
      <c r="BL428" s="92">
        <f t="shared" si="26"/>
        <v>0</v>
      </c>
      <c r="BM428" s="92">
        <f t="shared" si="26"/>
        <v>0</v>
      </c>
      <c r="BN428" s="92">
        <f>IF(BN437=1,BN238,BN388)*BN420/BN421*BN438/1000</f>
        <v>0</v>
      </c>
      <c r="BO428" s="92">
        <f t="shared" ref="BO428:CC428" si="27">IF(BO437=1,BO238,BO388)*BO420/BO421*BO438/1000</f>
        <v>0</v>
      </c>
      <c r="BP428" s="92">
        <f>IF(BP437=1,BP238,BP388)*BP420/BP421*BP438/1000</f>
        <v>0</v>
      </c>
      <c r="BQ428" s="92">
        <f>IF(BQ437=1,BQ238,BQ388)*BQ420/BQ421*BQ438/1000</f>
        <v>0</v>
      </c>
      <c r="BR428" s="92">
        <f t="shared" si="27"/>
        <v>0</v>
      </c>
      <c r="BS428" s="92">
        <f>IF(BS437=1,BS238,BS388)*BS420/BS421*BS438/1000</f>
        <v>0</v>
      </c>
      <c r="BT428" s="92">
        <f t="shared" si="27"/>
        <v>0</v>
      </c>
      <c r="BU428" s="92">
        <f t="shared" si="27"/>
        <v>0</v>
      </c>
      <c r="BV428" s="92">
        <f>IF(BV437=1,BV238,BV388)*BV420/BV421*BV438/1000</f>
        <v>0</v>
      </c>
      <c r="BW428" s="92">
        <f t="shared" si="27"/>
        <v>0</v>
      </c>
      <c r="BX428" s="92">
        <f t="shared" si="27"/>
        <v>0</v>
      </c>
      <c r="BY428" s="92">
        <f t="shared" si="27"/>
        <v>0</v>
      </c>
      <c r="BZ428" s="92">
        <f t="shared" si="27"/>
        <v>0</v>
      </c>
      <c r="CA428" s="92">
        <f t="shared" si="27"/>
        <v>0</v>
      </c>
      <c r="CB428" s="92">
        <f t="shared" si="27"/>
        <v>0</v>
      </c>
      <c r="CC428" s="92">
        <f t="shared" si="27"/>
        <v>0</v>
      </c>
    </row>
    <row r="429" spans="1:81" ht="15" customHeight="1">
      <c r="A429" s="16"/>
      <c r="D429" s="49" t="s">
        <v>629</v>
      </c>
      <c r="E429" s="49" t="s">
        <v>575</v>
      </c>
      <c r="G429" s="553">
        <f t="shared" ref="G429:BM429" si="28">IF(G437=1,SUM(G239,G233,G227,G221,G214,G207),(G389+G383+G377+G371+G365+G359))*G420/G421*G438/1000</f>
        <v>170.67547510377665</v>
      </c>
      <c r="H429" s="92">
        <f>IF(H437=1,SUM(H239,H233,H227,H221,H214,H207),(H389+H383+H377+H371+H365+H359))*H420/H421*H438/1000</f>
        <v>20.934203977350798</v>
      </c>
      <c r="I429" s="92">
        <f>IF(I437=1,SUM(I239,I233,I227,I221,I214,I207),(I389+I383+I377+I371+I365+I359))*I420/I421*I438/1000</f>
        <v>20.693214594424653</v>
      </c>
      <c r="J429" s="92">
        <f t="shared" si="28"/>
        <v>27.100350463225091</v>
      </c>
      <c r="K429" s="92">
        <f t="shared" si="28"/>
        <v>27.123159534310275</v>
      </c>
      <c r="L429" s="92">
        <f t="shared" si="28"/>
        <v>22.435084425815095</v>
      </c>
      <c r="M429" s="92">
        <f t="shared" si="28"/>
        <v>19.266173847026479</v>
      </c>
      <c r="N429" s="92">
        <f t="shared" si="28"/>
        <v>35.197193576031225</v>
      </c>
      <c r="O429" s="92">
        <f t="shared" si="28"/>
        <v>18.040463745109967</v>
      </c>
      <c r="P429" s="92">
        <f t="shared" si="28"/>
        <v>56.401056948139576</v>
      </c>
      <c r="Q429" s="92">
        <f t="shared" si="28"/>
        <v>42.31959608651195</v>
      </c>
      <c r="R429" s="92">
        <f t="shared" si="28"/>
        <v>18.239456692513773</v>
      </c>
      <c r="S429" s="92">
        <f t="shared" si="28"/>
        <v>21.892398210385089</v>
      </c>
      <c r="T429" s="92">
        <f t="shared" si="28"/>
        <v>24.323853424501849</v>
      </c>
      <c r="U429" s="92">
        <f t="shared" si="28"/>
        <v>36.227013492638051</v>
      </c>
      <c r="V429" s="1215">
        <f>IF(V437=1,SUM(V239,V233,V227,V221,V214,V207),(V389+V383+V377+V371+V365+V359))*V420/V421*V438/1000</f>
        <v>48.252168447513995</v>
      </c>
      <c r="W429" s="92">
        <f t="shared" si="28"/>
        <v>18.696532697283548</v>
      </c>
      <c r="X429" s="92">
        <f t="shared" si="28"/>
        <v>31.080744384468371</v>
      </c>
      <c r="Y429" s="92">
        <f t="shared" si="28"/>
        <v>37.004739937785921</v>
      </c>
      <c r="Z429" s="92">
        <f t="shared" si="28"/>
        <v>38.094698392722457</v>
      </c>
      <c r="AA429" s="92">
        <f>IF(AA437=1,SUM(AA239,AA233,AA227,AA221,AA214,AA207),(AA389+AA383+AA377+AA371+AA365+AA359))*AA420/AA421*AA438/1000</f>
        <v>51.973870425146309</v>
      </c>
      <c r="AB429" s="92">
        <f t="shared" si="28"/>
        <v>48.005424074865431</v>
      </c>
      <c r="AC429" s="92">
        <f t="shared" si="28"/>
        <v>42.635907742958544</v>
      </c>
      <c r="AD429" s="92">
        <f t="shared" si="28"/>
        <v>110.3368134154184</v>
      </c>
      <c r="AE429" s="92">
        <f t="shared" si="28"/>
        <v>19.305606892906507</v>
      </c>
      <c r="AF429" s="92">
        <f t="shared" si="28"/>
        <v>19.171067261458155</v>
      </c>
      <c r="AG429" s="92">
        <f t="shared" si="28"/>
        <v>36.445174846435762</v>
      </c>
      <c r="AH429" s="92">
        <f t="shared" si="28"/>
        <v>35.546210061346116</v>
      </c>
      <c r="AI429" s="92">
        <f t="shared" si="28"/>
        <v>22.429786364935779</v>
      </c>
      <c r="AJ429" s="92">
        <f t="shared" si="28"/>
        <v>26.810368426896677</v>
      </c>
      <c r="AK429" s="92">
        <f t="shared" si="28"/>
        <v>20.615702744342343</v>
      </c>
      <c r="AL429" s="92">
        <f t="shared" si="28"/>
        <v>174.74977471912993</v>
      </c>
      <c r="AM429" s="92">
        <f t="shared" si="28"/>
        <v>123.81652329034814</v>
      </c>
      <c r="AN429" s="92">
        <f t="shared" si="28"/>
        <v>189.36007634365109</v>
      </c>
      <c r="AO429" s="92">
        <f t="shared" si="28"/>
        <v>74.397518054972579</v>
      </c>
      <c r="AP429" s="92">
        <f t="shared" si="28"/>
        <v>20.523026391324311</v>
      </c>
      <c r="AQ429" s="92">
        <f>IF(AQ437=1,SUM(AQ239,AQ233,AQ227,AQ221,AQ214,AQ207),(AQ389+AQ383+AQ377+AQ371+AQ365+AQ359))*AQ420/AQ421*AQ438/1000</f>
        <v>39.656839119179281</v>
      </c>
      <c r="AR429" s="92">
        <f t="shared" si="28"/>
        <v>48.389194680435999</v>
      </c>
      <c r="AS429" s="92">
        <f t="shared" si="28"/>
        <v>33.912305429867779</v>
      </c>
      <c r="AT429" s="92">
        <f>IF(AT437=1,SUM(AT239,AT233,AT227,AT221,AT214,AT207),(AT389+AT383+AT377+AT371+AT365+AT359))*AT420/AT421*AT438/1000</f>
        <v>32.080467741224346</v>
      </c>
      <c r="AU429" s="92">
        <f t="shared" si="28"/>
        <v>16.617318186935012</v>
      </c>
      <c r="AV429" s="92">
        <f t="shared" si="28"/>
        <v>19.218420377096635</v>
      </c>
      <c r="AW429" s="92">
        <f t="shared" si="28"/>
        <v>19.387652202385357</v>
      </c>
      <c r="AX429" s="92">
        <f t="shared" si="28"/>
        <v>17.648637094527018</v>
      </c>
      <c r="AY429" s="92">
        <f t="shared" si="28"/>
        <v>22.461340431695636</v>
      </c>
      <c r="AZ429" s="92">
        <f t="shared" si="28"/>
        <v>26.519303050441387</v>
      </c>
      <c r="BA429" s="92">
        <f t="shared" si="28"/>
        <v>25.064660415531819</v>
      </c>
      <c r="BB429" s="92">
        <f t="shared" si="28"/>
        <v>36.694046572087757</v>
      </c>
      <c r="BC429" s="92">
        <f t="shared" si="28"/>
        <v>75.285243279401698</v>
      </c>
      <c r="BD429" s="1215">
        <f t="shared" si="28"/>
        <v>19.234306089325848</v>
      </c>
      <c r="BE429" s="92">
        <f t="shared" si="28"/>
        <v>28.351132856611152</v>
      </c>
      <c r="BF429" s="92">
        <f t="shared" si="28"/>
        <v>31.911274644879164</v>
      </c>
      <c r="BG429" s="92">
        <f t="shared" si="28"/>
        <v>196.55821007080533</v>
      </c>
      <c r="BH429" s="92">
        <f t="shared" si="28"/>
        <v>25.86070193337147</v>
      </c>
      <c r="BI429" s="92">
        <f t="shared" si="28"/>
        <v>22.56302800810343</v>
      </c>
      <c r="BJ429" s="92">
        <f t="shared" si="28"/>
        <v>25.97636581349013</v>
      </c>
      <c r="BK429" s="92">
        <f t="shared" si="28"/>
        <v>19.989357047320691</v>
      </c>
      <c r="BL429" s="92">
        <f t="shared" si="28"/>
        <v>18.288862630380564</v>
      </c>
      <c r="BM429" s="92">
        <f t="shared" si="28"/>
        <v>17.791777366411075</v>
      </c>
      <c r="BN429" s="92">
        <f>IF(BN437=1,SUM(BN239,BN233,BN227,BN221,BN214,BN207),(BN389+BN383+BN377+BN371+BN365+BN359))*BN420/BN421*BN438/1000</f>
        <v>31.267561085498944</v>
      </c>
      <c r="BO429" s="92">
        <f t="shared" ref="BO429:CC429" si="29">IF(BO437=1,SUM(BO239,BO233,BO227,BO221,BO214,BO207),(BO389+BO383+BO377+BO371+BO365+BO359))*BO420/BO421*BO438/1000</f>
        <v>23.947460025505926</v>
      </c>
      <c r="BP429" s="92">
        <f>IF(BP437=1,SUM(BP239,BP233,BP227,BP221,BP214,BP207),(BP389+BP383+BP377+BP371+BP365+BP359))*BP420/BP421*BP438/1000</f>
        <v>32.605793242206218</v>
      </c>
      <c r="BQ429" s="92">
        <f>IF(BQ437=1,SUM(BQ239,BQ233,BQ227,BQ221,BQ214,BQ207),(BQ389+BQ383+BQ377+BQ371+BQ365+BQ359))*BQ420/BQ421*BQ438/1000</f>
        <v>17.291581023102239</v>
      </c>
      <c r="BR429" s="92">
        <f t="shared" si="29"/>
        <v>19.133746637697541</v>
      </c>
      <c r="BS429" s="92">
        <f>IF(BS437=1,SUM(BS239,BS233,BS227,BS221,BS214,BS207),(BS389+BS383+BS377+BS371+BS365+BS359))*BS420/BS421*BS438/1000</f>
        <v>15.235712992703149</v>
      </c>
      <c r="BT429" s="92">
        <f t="shared" si="29"/>
        <v>15.933803608172967</v>
      </c>
      <c r="BU429" s="92">
        <f t="shared" si="29"/>
        <v>23.578368249862717</v>
      </c>
      <c r="BV429" s="92">
        <f>IF(BV437=1,SUM(BV239,BV233,BV227,BV221,BV214,BV207),(BV389+BV383+BV377+BV371+BV365+BV359))*BV420/BV421*BV438/1000</f>
        <v>0.75958036940538454</v>
      </c>
      <c r="BW429" s="92">
        <f t="shared" si="29"/>
        <v>29.150833038685395</v>
      </c>
      <c r="BX429" s="92">
        <f t="shared" si="29"/>
        <v>29.257677875723953</v>
      </c>
      <c r="BY429" s="92">
        <f t="shared" si="29"/>
        <v>34.450707809739193</v>
      </c>
      <c r="BZ429" s="92">
        <f t="shared" si="29"/>
        <v>21.506725015065754</v>
      </c>
      <c r="CA429" s="92">
        <f t="shared" si="29"/>
        <v>38.043437344301665</v>
      </c>
      <c r="CB429" s="92">
        <f t="shared" si="29"/>
        <v>25.000635571457892</v>
      </c>
      <c r="CC429" s="92">
        <f t="shared" si="29"/>
        <v>38.233589607392915</v>
      </c>
    </row>
    <row r="430" spans="1:81" ht="15" customHeight="1">
      <c r="A430" s="16"/>
      <c r="D430" s="49" t="s">
        <v>548</v>
      </c>
      <c r="E430" s="49" t="s">
        <v>575</v>
      </c>
      <c r="G430" s="553">
        <f t="shared" ref="G430:BM430" si="30">IF(G437=1,0,G393)*G420/G421*G438/1000</f>
        <v>0</v>
      </c>
      <c r="H430" s="92">
        <f>IF(H437=1,0,H393)*H420/H421*H438/1000</f>
        <v>0</v>
      </c>
      <c r="I430" s="92">
        <f>IF(I437=1,0,I393)*I420/I421*I438/1000</f>
        <v>0</v>
      </c>
      <c r="J430" s="92">
        <f t="shared" si="30"/>
        <v>0</v>
      </c>
      <c r="K430" s="92">
        <f t="shared" si="30"/>
        <v>0</v>
      </c>
      <c r="L430" s="92">
        <f t="shared" si="30"/>
        <v>0</v>
      </c>
      <c r="M430" s="92">
        <f t="shared" si="30"/>
        <v>0</v>
      </c>
      <c r="N430" s="92">
        <f t="shared" si="30"/>
        <v>0</v>
      </c>
      <c r="O430" s="92">
        <f t="shared" si="30"/>
        <v>0</v>
      </c>
      <c r="P430" s="92">
        <f t="shared" si="30"/>
        <v>0</v>
      </c>
      <c r="Q430" s="92">
        <f t="shared" si="30"/>
        <v>0</v>
      </c>
      <c r="R430" s="92">
        <f t="shared" si="30"/>
        <v>0</v>
      </c>
      <c r="S430" s="92">
        <f t="shared" si="30"/>
        <v>0</v>
      </c>
      <c r="T430" s="92">
        <f t="shared" si="30"/>
        <v>0</v>
      </c>
      <c r="U430" s="92">
        <f t="shared" si="30"/>
        <v>0</v>
      </c>
      <c r="V430" s="1215">
        <f>IF(V437=1,0,V393)*V420/V421*V438/1000</f>
        <v>0</v>
      </c>
      <c r="W430" s="92">
        <f t="shared" si="30"/>
        <v>0</v>
      </c>
      <c r="X430" s="92">
        <f t="shared" si="30"/>
        <v>0</v>
      </c>
      <c r="Y430" s="92">
        <f t="shared" si="30"/>
        <v>0</v>
      </c>
      <c r="Z430" s="92">
        <f t="shared" si="30"/>
        <v>0</v>
      </c>
      <c r="AA430" s="92">
        <f>IF(AA437=1,0,AA393)*AA420/AA421*AA438/1000</f>
        <v>0</v>
      </c>
      <c r="AB430" s="92">
        <f t="shared" si="30"/>
        <v>0</v>
      </c>
      <c r="AC430" s="92">
        <f t="shared" si="30"/>
        <v>0</v>
      </c>
      <c r="AD430" s="92">
        <f t="shared" si="30"/>
        <v>0</v>
      </c>
      <c r="AE430" s="92">
        <f t="shared" si="30"/>
        <v>0</v>
      </c>
      <c r="AF430" s="92">
        <f t="shared" si="30"/>
        <v>0</v>
      </c>
      <c r="AG430" s="92">
        <f t="shared" si="30"/>
        <v>0</v>
      </c>
      <c r="AH430" s="92">
        <f t="shared" si="30"/>
        <v>0</v>
      </c>
      <c r="AI430" s="92">
        <f t="shared" si="30"/>
        <v>0</v>
      </c>
      <c r="AJ430" s="92">
        <f t="shared" si="30"/>
        <v>0</v>
      </c>
      <c r="AK430" s="92">
        <f t="shared" si="30"/>
        <v>0</v>
      </c>
      <c r="AL430" s="92">
        <f t="shared" si="30"/>
        <v>0</v>
      </c>
      <c r="AM430" s="92">
        <f t="shared" si="30"/>
        <v>0</v>
      </c>
      <c r="AN430" s="92">
        <f t="shared" si="30"/>
        <v>0</v>
      </c>
      <c r="AO430" s="92">
        <f t="shared" si="30"/>
        <v>0</v>
      </c>
      <c r="AP430" s="92">
        <f t="shared" si="30"/>
        <v>0</v>
      </c>
      <c r="AQ430" s="92">
        <f>IF(AQ437=1,0,AQ393)*AQ420/AQ421*AQ438/1000</f>
        <v>0</v>
      </c>
      <c r="AR430" s="92">
        <f t="shared" si="30"/>
        <v>0</v>
      </c>
      <c r="AS430" s="92">
        <f t="shared" si="30"/>
        <v>0</v>
      </c>
      <c r="AT430" s="92">
        <f>IF(AT437=1,0,AT393)*AT420/AT421*AT438/1000</f>
        <v>0</v>
      </c>
      <c r="AU430" s="92">
        <f t="shared" si="30"/>
        <v>0</v>
      </c>
      <c r="AV430" s="92">
        <f t="shared" si="30"/>
        <v>0</v>
      </c>
      <c r="AW430" s="92">
        <f t="shared" si="30"/>
        <v>0</v>
      </c>
      <c r="AX430" s="92">
        <f t="shared" si="30"/>
        <v>0</v>
      </c>
      <c r="AY430" s="92">
        <f t="shared" si="30"/>
        <v>0</v>
      </c>
      <c r="AZ430" s="92">
        <f t="shared" si="30"/>
        <v>0</v>
      </c>
      <c r="BA430" s="92">
        <f t="shared" si="30"/>
        <v>0</v>
      </c>
      <c r="BB430" s="92">
        <f t="shared" si="30"/>
        <v>0</v>
      </c>
      <c r="BC430" s="92">
        <f t="shared" si="30"/>
        <v>0</v>
      </c>
      <c r="BD430" s="1215">
        <f t="shared" si="30"/>
        <v>0</v>
      </c>
      <c r="BE430" s="92">
        <f t="shared" si="30"/>
        <v>0</v>
      </c>
      <c r="BF430" s="92">
        <f t="shared" si="30"/>
        <v>0</v>
      </c>
      <c r="BG430" s="92">
        <f t="shared" si="30"/>
        <v>0</v>
      </c>
      <c r="BH430" s="92">
        <f t="shared" si="30"/>
        <v>0</v>
      </c>
      <c r="BI430" s="92">
        <f t="shared" si="30"/>
        <v>0</v>
      </c>
      <c r="BJ430" s="92">
        <f t="shared" si="30"/>
        <v>0</v>
      </c>
      <c r="BK430" s="92">
        <f t="shared" si="30"/>
        <v>0</v>
      </c>
      <c r="BL430" s="92">
        <f t="shared" si="30"/>
        <v>0</v>
      </c>
      <c r="BM430" s="92">
        <f t="shared" si="30"/>
        <v>0</v>
      </c>
      <c r="BN430" s="92">
        <f>IF(BN437=1,0,BN393)*BN420/BN421*BN438/1000</f>
        <v>0</v>
      </c>
      <c r="BO430" s="92">
        <f t="shared" ref="BO430:CC430" si="31">IF(BO437=1,0,BO393)*BO420/BO421*BO438/1000</f>
        <v>0</v>
      </c>
      <c r="BP430" s="92">
        <f>IF(BP437=1,0,BP393)*BP420/BP421*BP438/1000</f>
        <v>0</v>
      </c>
      <c r="BQ430" s="92">
        <f>IF(BQ437=1,0,BQ393)*BQ420/BQ421*BQ438/1000</f>
        <v>0</v>
      </c>
      <c r="BR430" s="92">
        <f t="shared" si="31"/>
        <v>0</v>
      </c>
      <c r="BS430" s="92">
        <f>IF(BS437=1,0,BS393)*BS420/BS421*BS438/1000</f>
        <v>0</v>
      </c>
      <c r="BT430" s="92">
        <f t="shared" si="31"/>
        <v>0</v>
      </c>
      <c r="BU430" s="92">
        <f t="shared" si="31"/>
        <v>0</v>
      </c>
      <c r="BV430" s="92">
        <f>IF(BV437=1,0,BV393)*BV420/BV421*BV438/1000</f>
        <v>0</v>
      </c>
      <c r="BW430" s="92">
        <f t="shared" si="31"/>
        <v>0</v>
      </c>
      <c r="BX430" s="92">
        <f t="shared" si="31"/>
        <v>0</v>
      </c>
      <c r="BY430" s="92">
        <f t="shared" si="31"/>
        <v>0</v>
      </c>
      <c r="BZ430" s="92">
        <f t="shared" si="31"/>
        <v>0</v>
      </c>
      <c r="CA430" s="92">
        <f t="shared" si="31"/>
        <v>0</v>
      </c>
      <c r="CB430" s="92">
        <f t="shared" si="31"/>
        <v>0</v>
      </c>
      <c r="CC430" s="92">
        <f t="shared" si="31"/>
        <v>0</v>
      </c>
    </row>
    <row r="431" spans="1:81" ht="15" customHeight="1">
      <c r="A431" s="16"/>
      <c r="D431" s="49" t="s">
        <v>630</v>
      </c>
      <c r="E431" s="49" t="s">
        <v>575</v>
      </c>
      <c r="G431" s="553">
        <f t="shared" ref="G431:BM431" si="32">IF(G437=1,G246,G404)*G420/G421*G438/1000</f>
        <v>2.4748316408808635</v>
      </c>
      <c r="H431" s="92">
        <f>IF(H437=1,H246,H404)*H420/H421*H438/1000</f>
        <v>2.8831376320510937</v>
      </c>
      <c r="I431" s="92">
        <f>IF(I437=1,I246,I404)*I420/I421*I438/1000</f>
        <v>3.0335872517992253</v>
      </c>
      <c r="J431" s="92">
        <f t="shared" si="32"/>
        <v>2.8831376320510937</v>
      </c>
      <c r="K431" s="92">
        <f t="shared" si="32"/>
        <v>2.7350954558728948</v>
      </c>
      <c r="L431" s="92">
        <f t="shared" si="32"/>
        <v>2.8439188062846439</v>
      </c>
      <c r="M431" s="92">
        <f t="shared" si="32"/>
        <v>3.0619488885116852</v>
      </c>
      <c r="N431" s="92">
        <f t="shared" si="32"/>
        <v>2.9376451526078537</v>
      </c>
      <c r="O431" s="92">
        <f t="shared" si="32"/>
        <v>2.8569917482067932</v>
      </c>
      <c r="P431" s="92">
        <f t="shared" si="32"/>
        <v>3.0903105252241456</v>
      </c>
      <c r="Q431" s="92">
        <f t="shared" si="32"/>
        <v>2.7413294484887891</v>
      </c>
      <c r="R431" s="92">
        <f t="shared" si="32"/>
        <v>3.105599220014458</v>
      </c>
      <c r="S431" s="92">
        <f t="shared" si="32"/>
        <v>2.9223564578175441</v>
      </c>
      <c r="T431" s="92">
        <f t="shared" si="32"/>
        <v>2.728034931279824</v>
      </c>
      <c r="U431" s="92">
        <f t="shared" si="32"/>
        <v>2.9921526731646151</v>
      </c>
      <c r="V431" s="1215">
        <f>IF(V437=1,V246,V404)*V420/V421*V438/1000</f>
        <v>2.791405463309228</v>
      </c>
      <c r="W431" s="92">
        <f t="shared" si="32"/>
        <v>3.0619488885116861</v>
      </c>
      <c r="X431" s="92">
        <f t="shared" si="32"/>
        <v>2.8569917482067932</v>
      </c>
      <c r="Y431" s="92">
        <f t="shared" si="32"/>
        <v>2.9637910364521525</v>
      </c>
      <c r="Z431" s="92">
        <f t="shared" si="32"/>
        <v>2.8569917482067932</v>
      </c>
      <c r="AA431" s="92">
        <f>IF(AA437=1,AA246,AA404)*AA420/AA421*AA438/1000</f>
        <v>2.8264143586261716</v>
      </c>
      <c r="AB431" s="92">
        <f t="shared" si="32"/>
        <v>2.9092835158953929</v>
      </c>
      <c r="AC431" s="92">
        <f t="shared" si="32"/>
        <v>3.0335872517992262</v>
      </c>
      <c r="AD431" s="92">
        <f t="shared" si="32"/>
        <v>2.9092835158953929</v>
      </c>
      <c r="AE431" s="92">
        <f t="shared" si="32"/>
        <v>2.7450766393759989</v>
      </c>
      <c r="AF431" s="92">
        <f t="shared" si="32"/>
        <v>2.9092835158953934</v>
      </c>
      <c r="AG431" s="92">
        <f t="shared" si="32"/>
        <v>2.9921526731646155</v>
      </c>
      <c r="AH431" s="92">
        <f t="shared" si="32"/>
        <v>2.8264143586261716</v>
      </c>
      <c r="AI431" s="92">
        <f t="shared" si="32"/>
        <v>2.8700646901289444</v>
      </c>
      <c r="AJ431" s="92">
        <f t="shared" si="32"/>
        <v>2.7291327659461526</v>
      </c>
      <c r="AK431" s="92">
        <f t="shared" si="32"/>
        <v>2.9092835158953929</v>
      </c>
      <c r="AL431" s="92">
        <f t="shared" si="32"/>
        <v>2.8439188062846439</v>
      </c>
      <c r="AM431" s="92">
        <f t="shared" si="32"/>
        <v>2.8439188062846439</v>
      </c>
      <c r="AN431" s="92">
        <f t="shared" si="32"/>
        <v>2.8439188062846439</v>
      </c>
      <c r="AO431" s="92">
        <f t="shared" si="32"/>
        <v>2.8700646901289439</v>
      </c>
      <c r="AP431" s="92">
        <f t="shared" si="32"/>
        <v>2.8044784052313778</v>
      </c>
      <c r="AQ431" s="92">
        <f>IF(AQ437=1,AQ246,AQ404)*AQ420/AQ421*AQ438/1000</f>
        <v>2.9092835158953929</v>
      </c>
      <c r="AR431" s="92">
        <f t="shared" si="32"/>
        <v>2.8044784052313778</v>
      </c>
      <c r="AS431" s="92">
        <f t="shared" si="32"/>
        <v>2.843918806284643</v>
      </c>
      <c r="AT431" s="92">
        <f>IF(AT437=1,AT246,AT404)*AT420/AT421*AT438/1000</f>
        <v>2.7783325213870773</v>
      </c>
      <c r="AU431" s="92">
        <f t="shared" si="32"/>
        <v>2.8962105739732431</v>
      </c>
      <c r="AV431" s="92">
        <f t="shared" si="32"/>
        <v>2.8439188062846439</v>
      </c>
      <c r="AW431" s="92">
        <f t="shared" si="32"/>
        <v>2.8569917482067932</v>
      </c>
      <c r="AX431" s="92">
        <f t="shared" si="32"/>
        <v>2.950718094530004</v>
      </c>
      <c r="AY431" s="92">
        <f t="shared" si="32"/>
        <v>2.8831376320510924</v>
      </c>
      <c r="AZ431" s="92">
        <f t="shared" si="32"/>
        <v>2.8962105739732427</v>
      </c>
      <c r="BA431" s="92">
        <f t="shared" si="32"/>
        <v>2.7783325213870786</v>
      </c>
      <c r="BB431" s="92">
        <f t="shared" si="32"/>
        <v>2.9376451526078546</v>
      </c>
      <c r="BC431" s="92">
        <f t="shared" si="32"/>
        <v>2.765259579464928</v>
      </c>
      <c r="BD431" s="1215">
        <f t="shared" si="32"/>
        <v>2.7652595794649284</v>
      </c>
      <c r="BE431" s="92">
        <f t="shared" si="32"/>
        <v>2.7450766393760007</v>
      </c>
      <c r="BF431" s="92">
        <f t="shared" si="32"/>
        <v>2.6979319549721215</v>
      </c>
      <c r="BG431" s="92">
        <f t="shared" si="32"/>
        <v>2.5659963927443252</v>
      </c>
      <c r="BH431" s="92">
        <f t="shared" si="32"/>
        <v>2.8044784052313778</v>
      </c>
      <c r="BI431" s="92">
        <f t="shared" si="32"/>
        <v>2.8439188062846443</v>
      </c>
      <c r="BJ431" s="92">
        <f t="shared" si="32"/>
        <v>2.9376451526078546</v>
      </c>
      <c r="BK431" s="92">
        <f t="shared" si="32"/>
        <v>3.0185201322957305</v>
      </c>
      <c r="BL431" s="92">
        <f t="shared" si="32"/>
        <v>2.8264143586261721</v>
      </c>
      <c r="BM431" s="92">
        <f t="shared" si="32"/>
        <v>3.1186721619366087</v>
      </c>
      <c r="BN431" s="92">
        <f>IF(BN437=1,BN246,BN404)*BN420/BN421*BN438/1000</f>
        <v>2.8175513471535281</v>
      </c>
      <c r="BO431" s="92">
        <f t="shared" ref="BO431:CC431" si="33">IF(BO437=1,BO246,BO404)*BO420/BO421*BO438/1000</f>
        <v>2.8569917482067932</v>
      </c>
      <c r="BP431" s="92">
        <f>IF(BP437=1,BP246,BP404)*BP420/BP421*BP438/1000</f>
        <v>2.8264143586261716</v>
      </c>
      <c r="BQ431" s="92">
        <f>IF(BQ437=1,BQ246,BQ404)*BQ420/BQ421*BQ438/1000</f>
        <v>3.0619488885116866</v>
      </c>
      <c r="BR431" s="92">
        <f t="shared" si="33"/>
        <v>2.9092835158953929</v>
      </c>
      <c r="BS431" s="92">
        <f>IF(BS437=1,BS246,BS404)*BS420/BS421*BS438/1000</f>
        <v>3.2186026162906698</v>
      </c>
      <c r="BT431" s="92">
        <f t="shared" si="33"/>
        <v>3.1623224934393783</v>
      </c>
      <c r="BU431" s="92">
        <f t="shared" si="33"/>
        <v>3.19068413015184</v>
      </c>
      <c r="BV431" s="92">
        <f>IF(BV437=1,BV246,BV404)*BV420/BV421*BV438/1000</f>
        <v>3.2186026162906689</v>
      </c>
      <c r="BW431" s="92">
        <f t="shared" si="33"/>
        <v>3.2186026162906689</v>
      </c>
      <c r="BX431" s="92">
        <f t="shared" si="33"/>
        <v>3.2186026162906689</v>
      </c>
      <c r="BY431" s="92">
        <f t="shared" si="33"/>
        <v>2.9092835158953929</v>
      </c>
      <c r="BZ431" s="92">
        <f t="shared" si="33"/>
        <v>3.0185201322957305</v>
      </c>
      <c r="CA431" s="92">
        <f t="shared" si="33"/>
        <v>2.8264143586261712</v>
      </c>
      <c r="CB431" s="92">
        <f t="shared" si="33"/>
        <v>2.8439188062846443</v>
      </c>
      <c r="CC431" s="92">
        <f t="shared" si="33"/>
        <v>3.1055992200144571</v>
      </c>
    </row>
    <row r="432" spans="1:81" ht="15" customHeight="1">
      <c r="A432" s="16"/>
      <c r="D432" s="49" t="s">
        <v>631</v>
      </c>
      <c r="E432" s="49" t="s">
        <v>575</v>
      </c>
      <c r="G432" s="553">
        <f t="shared" ref="G432:BM432" si="34">IF(G437=1,G243,G401)/G421*G438/1000</f>
        <v>3.9531728451164776</v>
      </c>
      <c r="H432" s="92">
        <f>IF(H437=1,H243,H401)/H421*H438/1000</f>
        <v>5.3417260432009348</v>
      </c>
      <c r="I432" s="92">
        <f>IF(I437=1,I243,I401)/I421*I438/1000</f>
        <v>5.7270308725465791</v>
      </c>
      <c r="J432" s="92">
        <f t="shared" si="34"/>
        <v>5.2121605531926374</v>
      </c>
      <c r="K432" s="92">
        <f t="shared" si="34"/>
        <v>8.6904213124064942</v>
      </c>
      <c r="L432" s="92">
        <f t="shared" si="34"/>
        <v>6.7557037579856232</v>
      </c>
      <c r="M432" s="92">
        <f t="shared" si="34"/>
        <v>4.5064445252571499</v>
      </c>
      <c r="N432" s="92">
        <f t="shared" si="34"/>
        <v>3.6945804499573458</v>
      </c>
      <c r="O432" s="92">
        <f t="shared" si="34"/>
        <v>1.9433552135226884</v>
      </c>
      <c r="P432" s="92">
        <f t="shared" si="34"/>
        <v>8.6930303598405789</v>
      </c>
      <c r="Q432" s="92">
        <f t="shared" si="34"/>
        <v>7.7012343057667589</v>
      </c>
      <c r="R432" s="92">
        <f t="shared" si="34"/>
        <v>8.7026478172611448</v>
      </c>
      <c r="S432" s="92">
        <f t="shared" si="34"/>
        <v>2.6312928792307506</v>
      </c>
      <c r="T432" s="92">
        <f t="shared" si="34"/>
        <v>2.4919184456731758</v>
      </c>
      <c r="U432" s="92">
        <f t="shared" si="34"/>
        <v>2.8206906371309244</v>
      </c>
      <c r="V432" s="1215">
        <f>IF(V437=1,V243,V401)/V421*V438/1000</f>
        <v>5.1469022057873746</v>
      </c>
      <c r="W432" s="92">
        <f t="shared" si="34"/>
        <v>10.781213310336048</v>
      </c>
      <c r="X432" s="92">
        <f t="shared" si="34"/>
        <v>9.8040640677074009</v>
      </c>
      <c r="Y432" s="92">
        <f t="shared" si="34"/>
        <v>8.1081760470959168</v>
      </c>
      <c r="Z432" s="92">
        <f t="shared" si="34"/>
        <v>7.9445199053236237</v>
      </c>
      <c r="AA432" s="92">
        <f>IF(AA437=1,AA243,AA401)/AA421*AA438/1000</f>
        <v>6.6693409177977916</v>
      </c>
      <c r="AB432" s="92">
        <f t="shared" si="34"/>
        <v>8.8134843868675841</v>
      </c>
      <c r="AC432" s="92">
        <f t="shared" si="34"/>
        <v>8.4309646248160632</v>
      </c>
      <c r="AD432" s="92">
        <f t="shared" si="34"/>
        <v>7.8232696066527225</v>
      </c>
      <c r="AE432" s="92">
        <f t="shared" si="34"/>
        <v>10.373055090475271</v>
      </c>
      <c r="AF432" s="92">
        <f t="shared" si="34"/>
        <v>7.8071895702490899</v>
      </c>
      <c r="AG432" s="92">
        <f t="shared" si="34"/>
        <v>8.0899583674813904</v>
      </c>
      <c r="AH432" s="92">
        <f t="shared" si="34"/>
        <v>5.7680156055493805</v>
      </c>
      <c r="AI432" s="92">
        <f t="shared" si="34"/>
        <v>0.96292581420601786</v>
      </c>
      <c r="AJ432" s="92">
        <f t="shared" si="34"/>
        <v>4.3236896215863769</v>
      </c>
      <c r="AK432" s="92">
        <f t="shared" si="34"/>
        <v>4.7007351575904668</v>
      </c>
      <c r="AL432" s="92">
        <f t="shared" si="34"/>
        <v>4.5503739559048908</v>
      </c>
      <c r="AM432" s="92">
        <f t="shared" si="34"/>
        <v>4.5595719396448082</v>
      </c>
      <c r="AN432" s="92">
        <f t="shared" si="34"/>
        <v>4.6824307224565631</v>
      </c>
      <c r="AO432" s="92">
        <f t="shared" si="34"/>
        <v>4.6150074647468724</v>
      </c>
      <c r="AP432" s="92">
        <f t="shared" si="34"/>
        <v>3.7460195462394958</v>
      </c>
      <c r="AQ432" s="92">
        <f>IF(AQ437=1,AQ243,AQ401)/AQ421*AQ438/1000</f>
        <v>5.4337264773173199</v>
      </c>
      <c r="AR432" s="92">
        <f t="shared" si="34"/>
        <v>3.1894212113379341</v>
      </c>
      <c r="AS432" s="92">
        <f t="shared" si="34"/>
        <v>7.654365075037906</v>
      </c>
      <c r="AT432" s="92">
        <f>IF(AT437=1,AT243,AT401)/AT421*AT438/1000</f>
        <v>7.4308640905952164</v>
      </c>
      <c r="AU432" s="92">
        <f t="shared" si="34"/>
        <v>7.3922695794881363</v>
      </c>
      <c r="AV432" s="92">
        <f t="shared" si="34"/>
        <v>15.389976265661765</v>
      </c>
      <c r="AW432" s="92">
        <f t="shared" si="34"/>
        <v>8.1345766306781293</v>
      </c>
      <c r="AX432" s="92">
        <f t="shared" si="34"/>
        <v>8.2941426692542173</v>
      </c>
      <c r="AY432" s="92">
        <f t="shared" si="34"/>
        <v>7.7742787692944217</v>
      </c>
      <c r="AZ432" s="92">
        <f t="shared" si="34"/>
        <v>7.6035303841248707</v>
      </c>
      <c r="BA432" s="92">
        <f t="shared" si="34"/>
        <v>7.5999362137929838</v>
      </c>
      <c r="BB432" s="92">
        <f t="shared" si="34"/>
        <v>7.2884624488588861</v>
      </c>
      <c r="BC432" s="92">
        <f t="shared" si="34"/>
        <v>5.4197302882192515</v>
      </c>
      <c r="BD432" s="1215">
        <f t="shared" si="34"/>
        <v>5.4197302882192515</v>
      </c>
      <c r="BE432" s="92">
        <f t="shared" si="34"/>
        <v>2.1758662915485374</v>
      </c>
      <c r="BF432" s="92">
        <f t="shared" si="34"/>
        <v>2.1384973787288892</v>
      </c>
      <c r="BG432" s="92">
        <f t="shared" si="34"/>
        <v>2.0339195544196844</v>
      </c>
      <c r="BH432" s="92">
        <f t="shared" si="34"/>
        <v>0.54040638334078928</v>
      </c>
      <c r="BI432" s="92">
        <f t="shared" si="34"/>
        <v>0.86281858999584915</v>
      </c>
      <c r="BJ432" s="92">
        <f t="shared" si="34"/>
        <v>1.3308632600193304</v>
      </c>
      <c r="BK432" s="92">
        <f t="shared" si="34"/>
        <v>0.33524459970085208</v>
      </c>
      <c r="BL432" s="92">
        <f t="shared" si="34"/>
        <v>3.5842818147120949</v>
      </c>
      <c r="BM432" s="92">
        <f t="shared" si="34"/>
        <v>0.43907889124642313</v>
      </c>
      <c r="BN432" s="92">
        <f>IF(BN437=1,BN243,BN401)/BN421*BN438/1000</f>
        <v>1.2139684454894428</v>
      </c>
      <c r="BO432" s="92">
        <f t="shared" ref="BO432:CC432" si="35">IF(BO437=1,BO243,BO401)/BO421*BO438/1000</f>
        <v>1.2826144409249745</v>
      </c>
      <c r="BP432" s="92">
        <f>IF(BP437=1,BP243,BP401)/BP421*BP438/1000</f>
        <v>3.4562717499009481</v>
      </c>
      <c r="BQ432" s="92">
        <f>IF(BQ437=1,BQ243,BQ401)/BQ421*BQ438/1000</f>
        <v>7.1234836730455137E-2</v>
      </c>
      <c r="BR432" s="92">
        <f t="shared" si="35"/>
        <v>1.205513978769488</v>
      </c>
      <c r="BS432" s="92">
        <f>IF(BS437=1,BS243,BS401)/BS421*BS438/1000</f>
        <v>2.3460734012324371</v>
      </c>
      <c r="BT432" s="92">
        <f t="shared" si="35"/>
        <v>1.6366314474102355</v>
      </c>
      <c r="BU432" s="92">
        <f t="shared" si="35"/>
        <v>7.2803820882502617</v>
      </c>
      <c r="BV432" s="92">
        <f>IF(BV437=1,BV243,BV401)/BV421*BV438/1000</f>
        <v>6.0958630729818593</v>
      </c>
      <c r="BW432" s="92">
        <f t="shared" si="35"/>
        <v>7.3440854315224504</v>
      </c>
      <c r="BX432" s="92">
        <f t="shared" si="35"/>
        <v>7.3440854315224504</v>
      </c>
      <c r="BY432" s="92">
        <f t="shared" si="35"/>
        <v>6.1469648232744909</v>
      </c>
      <c r="BZ432" s="92">
        <f t="shared" si="35"/>
        <v>0.54516993202077202</v>
      </c>
      <c r="CA432" s="92">
        <f t="shared" si="35"/>
        <v>7.1615256386212893</v>
      </c>
      <c r="CB432" s="92">
        <f t="shared" si="35"/>
        <v>3.24688826019087</v>
      </c>
      <c r="CC432" s="92">
        <f t="shared" si="35"/>
        <v>2.026723937768856</v>
      </c>
    </row>
    <row r="433" spans="1:81" ht="15" customHeight="1">
      <c r="A433" s="16"/>
      <c r="D433" s="49" t="s">
        <v>549</v>
      </c>
      <c r="E433" s="49" t="s">
        <v>575</v>
      </c>
      <c r="G433" s="553">
        <f t="shared" ref="G433:BM433" si="36">IF(G437=1,G248,G406)*G420/G421*G438/1000</f>
        <v>-164.58819148507027</v>
      </c>
      <c r="H433" s="92">
        <f>IF(H437=1,H248,H406)*H420/H421*H438/1000</f>
        <v>-2.921715326347873</v>
      </c>
      <c r="I433" s="92">
        <f>IF(I437=1,I248,I406)*I420/I421*I438/1000</f>
        <v>-0.24201580247352752</v>
      </c>
      <c r="J433" s="92">
        <f t="shared" si="36"/>
        <v>-6.0297830468325175</v>
      </c>
      <c r="K433" s="92">
        <f t="shared" si="36"/>
        <v>-11.151184237375528</v>
      </c>
      <c r="L433" s="92">
        <f t="shared" si="36"/>
        <v>-6.5269399095908733</v>
      </c>
      <c r="M433" s="92">
        <f t="shared" si="36"/>
        <v>-1.2546362421217099</v>
      </c>
      <c r="N433" s="92">
        <f t="shared" si="36"/>
        <v>-3.1004487928581055</v>
      </c>
      <c r="O433" s="92">
        <f t="shared" si="36"/>
        <v>0.41376671847233015</v>
      </c>
      <c r="P433" s="92">
        <f t="shared" si="36"/>
        <v>-38.952600329407602</v>
      </c>
      <c r="Q433" s="92">
        <f t="shared" si="36"/>
        <v>-0.49416587118280658</v>
      </c>
      <c r="R433" s="92">
        <f t="shared" si="36"/>
        <v>1.2841622714436018</v>
      </c>
      <c r="S433" s="92">
        <f t="shared" si="36"/>
        <v>0.39316486146910223</v>
      </c>
      <c r="T433" s="92">
        <f t="shared" si="36"/>
        <v>-8.0343916323210482</v>
      </c>
      <c r="U433" s="92">
        <f t="shared" si="36"/>
        <v>-3.2651141674744797</v>
      </c>
      <c r="V433" s="1215">
        <f>IF(V437=1,V248,V406)*V420/V421*V438/1000</f>
        <v>-4.2907010423512126</v>
      </c>
      <c r="W433" s="92">
        <f t="shared" si="36"/>
        <v>-108.61588194249028</v>
      </c>
      <c r="X433" s="92">
        <f t="shared" si="36"/>
        <v>-5.1454416114824912</v>
      </c>
      <c r="Y433" s="92">
        <f t="shared" si="36"/>
        <v>-3.6821854726195582</v>
      </c>
      <c r="Z433" s="92">
        <f t="shared" si="36"/>
        <v>-3.7041951340524268</v>
      </c>
      <c r="AA433" s="92">
        <f>IF(AA437=1,AA248,AA406)*AA420/AA421*AA438/1000</f>
        <v>-4.8409694251417932</v>
      </c>
      <c r="AB433" s="92">
        <f t="shared" si="36"/>
        <v>-0.40059092187191392</v>
      </c>
      <c r="AC433" s="92">
        <f t="shared" si="36"/>
        <v>-2.1510865665686048</v>
      </c>
      <c r="AD433" s="92">
        <f t="shared" si="36"/>
        <v>1.4125740414811387</v>
      </c>
      <c r="AE433" s="92">
        <f t="shared" si="36"/>
        <v>-0.85932589391906988</v>
      </c>
      <c r="AF433" s="92">
        <f t="shared" si="36"/>
        <v>-2.6884006925429951</v>
      </c>
      <c r="AG433" s="92">
        <f t="shared" si="36"/>
        <v>-3.0078312417071498</v>
      </c>
      <c r="AH433" s="92">
        <f t="shared" si="36"/>
        <v>-20.076227789443763</v>
      </c>
      <c r="AI433" s="92">
        <f t="shared" si="36"/>
        <v>-5.503711477538034</v>
      </c>
      <c r="AJ433" s="92">
        <f t="shared" si="36"/>
        <v>0.59010897472323842</v>
      </c>
      <c r="AK433" s="92">
        <f t="shared" si="36"/>
        <v>-4.7628327329967526</v>
      </c>
      <c r="AL433" s="92">
        <f t="shared" si="36"/>
        <v>-120.35452450507469</v>
      </c>
      <c r="AM433" s="92">
        <f t="shared" si="36"/>
        <v>0.9559446831474524</v>
      </c>
      <c r="AN433" s="92">
        <f t="shared" si="36"/>
        <v>-111.18874877970508</v>
      </c>
      <c r="AO433" s="92">
        <f t="shared" si="36"/>
        <v>-1.7713523473274984</v>
      </c>
      <c r="AP433" s="92">
        <f t="shared" si="36"/>
        <v>-6.37718388938967</v>
      </c>
      <c r="AQ433" s="92">
        <f>IF(AQ437=1,AQ248,AQ406)*AQ420/AQ421*AQ438/1000</f>
        <v>1.6631980385679652</v>
      </c>
      <c r="AR433" s="92">
        <f t="shared" si="36"/>
        <v>-31.634543203047048</v>
      </c>
      <c r="AS433" s="92">
        <f t="shared" si="36"/>
        <v>-5.0837145382629139</v>
      </c>
      <c r="AT433" s="92">
        <f>IF(AT437=1,AT248,AT406)*AT420/AT421*AT438/1000</f>
        <v>-8.7190795905082155</v>
      </c>
      <c r="AU433" s="92">
        <f t="shared" si="36"/>
        <v>0.8255870241888732</v>
      </c>
      <c r="AV433" s="92">
        <f t="shared" si="36"/>
        <v>-1.1584198166286126</v>
      </c>
      <c r="AW433" s="92">
        <f t="shared" si="36"/>
        <v>-2.7115197370365118</v>
      </c>
      <c r="AX433" s="92">
        <f t="shared" si="36"/>
        <v>-1.1000436285711523</v>
      </c>
      <c r="AY433" s="92">
        <f t="shared" si="36"/>
        <v>-6.5573627032669943</v>
      </c>
      <c r="AZ433" s="92">
        <f t="shared" si="36"/>
        <v>-1.3269397334187443</v>
      </c>
      <c r="BA433" s="92">
        <f t="shared" si="36"/>
        <v>-6.99840981267005</v>
      </c>
      <c r="BB433" s="92">
        <f t="shared" si="36"/>
        <v>-15.932108832236114</v>
      </c>
      <c r="BC433" s="92">
        <f t="shared" si="36"/>
        <v>-7.0820657291113456</v>
      </c>
      <c r="BD433" s="1215">
        <f t="shared" si="36"/>
        <v>-12.448332711418216</v>
      </c>
      <c r="BE433" s="92">
        <f t="shared" si="36"/>
        <v>-6.3700569353270113</v>
      </c>
      <c r="BF433" s="92">
        <f t="shared" si="36"/>
        <v>-20.464900813131038</v>
      </c>
      <c r="BG433" s="92">
        <f t="shared" si="36"/>
        <v>-57.535165964843323</v>
      </c>
      <c r="BH433" s="92">
        <f t="shared" si="36"/>
        <v>2.7596719153423499</v>
      </c>
      <c r="BI433" s="92">
        <f t="shared" si="36"/>
        <v>6.9610443245274283</v>
      </c>
      <c r="BJ433" s="92">
        <f t="shared" si="36"/>
        <v>-10.136722567863629</v>
      </c>
      <c r="BK433" s="92">
        <f t="shared" si="36"/>
        <v>-19.727448037135201</v>
      </c>
      <c r="BL433" s="92">
        <f t="shared" si="36"/>
        <v>3.5817595342085515</v>
      </c>
      <c r="BM433" s="92">
        <f t="shared" si="36"/>
        <v>-0.71019922268193658</v>
      </c>
      <c r="BN433" s="92">
        <f>IF(BN437=1,BN248,BN406)*BN420/BN421*BN438/1000</f>
        <v>-8.8340022317603868</v>
      </c>
      <c r="BO433" s="92">
        <f t="shared" ref="BO433:CC433" si="37">IF(BO437=1,BO248,BO406)*BO420/BO421*BO438/1000</f>
        <v>-3.1529946131000566</v>
      </c>
      <c r="BP433" s="92">
        <f>IF(BP437=1,BP248,BP406)*BP420/BP421*BP438/1000</f>
        <v>-60.010965027264852</v>
      </c>
      <c r="BQ433" s="92">
        <f>IF(BQ437=1,BQ248,BQ406)*BQ420/BQ421*BQ438/1000</f>
        <v>4.7043523390984125</v>
      </c>
      <c r="BR433" s="92">
        <f t="shared" si="37"/>
        <v>-2.3916796383138141</v>
      </c>
      <c r="BS433" s="92">
        <f>IF(BS437=1,BS248,BS406)*BS420/BS421*BS438/1000</f>
        <v>-0.30274857227361868</v>
      </c>
      <c r="BT433" s="92">
        <f t="shared" si="37"/>
        <v>1.9710980715285542</v>
      </c>
      <c r="BU433" s="92">
        <f t="shared" si="37"/>
        <v>27.610432482886061</v>
      </c>
      <c r="BV433" s="92">
        <f>IF(BV437=1,BV248,BV406)*BV420/BV421*BV438/1000</f>
        <v>31.334162495820081</v>
      </c>
      <c r="BW433" s="92">
        <f t="shared" si="37"/>
        <v>3.7066734017120941</v>
      </c>
      <c r="BX433" s="92">
        <f t="shared" si="37"/>
        <v>12.853865461494987</v>
      </c>
      <c r="BY433" s="92">
        <f t="shared" si="37"/>
        <v>-6.3587995699219517</v>
      </c>
      <c r="BZ433" s="92">
        <f t="shared" si="37"/>
        <v>4.6448590333574522</v>
      </c>
      <c r="CA433" s="92">
        <f t="shared" si="37"/>
        <v>-15.694015127732179</v>
      </c>
      <c r="CB433" s="92">
        <f t="shared" si="37"/>
        <v>3.0485440071477177</v>
      </c>
      <c r="CC433" s="92">
        <f t="shared" si="37"/>
        <v>-17.90680914645425</v>
      </c>
    </row>
    <row r="434" spans="1:81" ht="15" customHeight="1">
      <c r="A434" s="16"/>
      <c r="D434" s="49" t="s">
        <v>550</v>
      </c>
      <c r="E434" s="49" t="s">
        <v>575</v>
      </c>
      <c r="G434" s="553">
        <f t="shared" ref="G434:AD434" si="38">SUM(G422:G433)</f>
        <v>94.33680280647755</v>
      </c>
      <c r="H434" s="92">
        <f t="shared" si="38"/>
        <v>31.242109644547924</v>
      </c>
      <c r="I434" s="92">
        <f t="shared" si="38"/>
        <v>33.363776864064732</v>
      </c>
      <c r="J434" s="92">
        <f t="shared" si="38"/>
        <v>43.196939376243385</v>
      </c>
      <c r="K434" s="92">
        <f t="shared" si="38"/>
        <v>38.755080550029376</v>
      </c>
      <c r="L434" s="92">
        <f t="shared" si="38"/>
        <v>37.78030972918426</v>
      </c>
      <c r="M434" s="92">
        <f t="shared" si="38"/>
        <v>34.014861855658616</v>
      </c>
      <c r="N434" s="92">
        <f t="shared" si="38"/>
        <v>59.875136517001479</v>
      </c>
      <c r="O434" s="92">
        <f t="shared" si="38"/>
        <v>25.991098459428439</v>
      </c>
      <c r="P434" s="92">
        <f t="shared" si="38"/>
        <v>60.431490403989613</v>
      </c>
      <c r="Q434" s="92">
        <f t="shared" si="38"/>
        <v>67.271292705568328</v>
      </c>
      <c r="R434" s="92">
        <f t="shared" si="38"/>
        <v>36.675024576049665</v>
      </c>
      <c r="S434" s="92">
        <f t="shared" si="38"/>
        <v>36.742633449966924</v>
      </c>
      <c r="T434" s="92">
        <f t="shared" si="38"/>
        <v>46.356968020096929</v>
      </c>
      <c r="U434" s="92">
        <f t="shared" si="38"/>
        <v>60.351346323112288</v>
      </c>
      <c r="V434" s="1215">
        <f t="shared" si="38"/>
        <v>99.123927740327503</v>
      </c>
      <c r="W434" s="92">
        <f t="shared" si="38"/>
        <v>153.6137394937308</v>
      </c>
      <c r="X434" s="92">
        <f t="shared" si="38"/>
        <v>54.069952749421326</v>
      </c>
      <c r="Y434" s="92">
        <f t="shared" si="38"/>
        <v>50.306095285843526</v>
      </c>
      <c r="Z434" s="92">
        <f t="shared" si="38"/>
        <v>88.404227215529474</v>
      </c>
      <c r="AA434" s="92">
        <f t="shared" si="38"/>
        <v>70.804094388577553</v>
      </c>
      <c r="AB434" s="92">
        <f t="shared" si="38"/>
        <v>74.944487144290704</v>
      </c>
      <c r="AC434" s="92">
        <f t="shared" si="38"/>
        <v>77.05566153694113</v>
      </c>
      <c r="AD434" s="92">
        <f t="shared" si="38"/>
        <v>129.52826199482161</v>
      </c>
      <c r="AE434" s="92">
        <f t="shared" ref="AE434:AY434" si="39">SUM(AE422:AE433)</f>
        <v>35.556794331057709</v>
      </c>
      <c r="AF434" s="92">
        <f t="shared" si="39"/>
        <v>29.916017769272205</v>
      </c>
      <c r="AG434" s="92">
        <f t="shared" si="39"/>
        <v>54.585862872320519</v>
      </c>
      <c r="AH434" s="92">
        <f t="shared" si="39"/>
        <v>57.097145274060722</v>
      </c>
      <c r="AI434" s="92">
        <f t="shared" si="39"/>
        <v>40.278766562382984</v>
      </c>
      <c r="AJ434" s="92">
        <f t="shared" si="39"/>
        <v>53.575519278477813</v>
      </c>
      <c r="AK434" s="92">
        <f t="shared" si="39"/>
        <v>29.231371309773973</v>
      </c>
      <c r="AL434" s="92">
        <f t="shared" si="39"/>
        <v>132.57290389113436</v>
      </c>
      <c r="AM434" s="92">
        <f t="shared" si="39"/>
        <v>138.18385217070258</v>
      </c>
      <c r="AN434" s="92">
        <f t="shared" si="39"/>
        <v>158.78617419566729</v>
      </c>
      <c r="AO434" s="92">
        <f t="shared" si="39"/>
        <v>93.441025947613028</v>
      </c>
      <c r="AP434" s="92">
        <f t="shared" si="39"/>
        <v>27.536778983789425</v>
      </c>
      <c r="AQ434" s="92">
        <f>SUM(AQ422:AQ433)</f>
        <v>86.846611650742119</v>
      </c>
      <c r="AR434" s="92">
        <f t="shared" si="39"/>
        <v>40.993822861855264</v>
      </c>
      <c r="AS434" s="92">
        <f t="shared" si="39"/>
        <v>55.172633282595811</v>
      </c>
      <c r="AT434" s="92">
        <f>SUM(AT422:AT433)</f>
        <v>82.753541984363409</v>
      </c>
      <c r="AU434" s="92">
        <f t="shared" si="39"/>
        <v>38.37036934261625</v>
      </c>
      <c r="AV434" s="92">
        <f t="shared" si="39"/>
        <v>54.526280268686783</v>
      </c>
      <c r="AW434" s="92">
        <f t="shared" si="39"/>
        <v>33.655503563013866</v>
      </c>
      <c r="AX434" s="92">
        <f t="shared" si="39"/>
        <v>30.651739373017726</v>
      </c>
      <c r="AY434" s="92">
        <f t="shared" si="39"/>
        <v>37.559663541427305</v>
      </c>
      <c r="AZ434" s="92">
        <f>SUM(AZ422:AZ433)</f>
        <v>48.682288781434373</v>
      </c>
      <c r="BA434" s="92">
        <f t="shared" ref="BA434:BR434" si="40">SUM(BA422:BA433)</f>
        <v>35.581515871764488</v>
      </c>
      <c r="BB434" s="92">
        <f t="shared" si="40"/>
        <v>102.17608707582545</v>
      </c>
      <c r="BC434" s="92">
        <f t="shared" si="40"/>
        <v>84.943392621819484</v>
      </c>
      <c r="BD434" s="1215">
        <f t="shared" si="40"/>
        <v>24.318637834571533</v>
      </c>
      <c r="BE434" s="92">
        <f t="shared" si="40"/>
        <v>40.935087944401516</v>
      </c>
      <c r="BF434" s="92">
        <f t="shared" si="40"/>
        <v>32.613566811614021</v>
      </c>
      <c r="BG434" s="92">
        <f t="shared" si="40"/>
        <v>165.85157133858485</v>
      </c>
      <c r="BH434" s="92">
        <f t="shared" si="40"/>
        <v>61.020231226603755</v>
      </c>
      <c r="BI434" s="92">
        <f t="shared" si="40"/>
        <v>136.26521937068375</v>
      </c>
      <c r="BJ434" s="92">
        <f t="shared" si="40"/>
        <v>40.614605333981615</v>
      </c>
      <c r="BK434" s="92">
        <f t="shared" si="40"/>
        <v>179.75983056096752</v>
      </c>
      <c r="BL434" s="92">
        <f t="shared" si="40"/>
        <v>67.68153089781714</v>
      </c>
      <c r="BM434" s="92">
        <f t="shared" si="40"/>
        <v>103.24675379570668</v>
      </c>
      <c r="BN434" s="92">
        <f>SUM(BN422:BN433)</f>
        <v>41.95722737690884</v>
      </c>
      <c r="BO434" s="92">
        <f t="shared" si="40"/>
        <v>39.710827656576647</v>
      </c>
      <c r="BP434" s="92">
        <f>SUM(BP422:BP433)</f>
        <v>21.018068070688152</v>
      </c>
      <c r="BQ434" s="92">
        <f>SUM(BQ422:BQ433)</f>
        <v>56.319030843252861</v>
      </c>
      <c r="BR434" s="92">
        <f t="shared" si="40"/>
        <v>31.969157725428278</v>
      </c>
      <c r="BS434" s="92">
        <f>SUM(BS422:BS433)</f>
        <v>172.64373511921661</v>
      </c>
      <c r="BT434" s="92">
        <f t="shared" ref="BT434:CC434" si="41">SUM(BT422:BT433)</f>
        <v>55.321212549130991</v>
      </c>
      <c r="BU434" s="92">
        <f t="shared" si="41"/>
        <v>138.16277167791128</v>
      </c>
      <c r="BV434" s="92">
        <f t="shared" si="41"/>
        <v>118.48109491552829</v>
      </c>
      <c r="BW434" s="92">
        <f t="shared" si="41"/>
        <v>162.72976094684722</v>
      </c>
      <c r="BX434" s="92">
        <f t="shared" si="41"/>
        <v>205.91051541892995</v>
      </c>
      <c r="BY434" s="92">
        <f t="shared" si="41"/>
        <v>43.309884467982165</v>
      </c>
      <c r="BZ434" s="92">
        <f t="shared" si="41"/>
        <v>40.326975219093214</v>
      </c>
      <c r="CA434" s="92">
        <f t="shared" si="41"/>
        <v>59.61525625928882</v>
      </c>
      <c r="CB434" s="92">
        <f t="shared" si="41"/>
        <v>57.140552639970018</v>
      </c>
      <c r="CC434" s="92">
        <f t="shared" si="41"/>
        <v>86.793273103889362</v>
      </c>
    </row>
    <row r="435" spans="1:81" ht="15" customHeight="1">
      <c r="A435" s="16"/>
      <c r="G435" s="549"/>
      <c r="H435" s="39"/>
      <c r="I435" s="33"/>
      <c r="J435" s="33"/>
      <c r="K435" s="33"/>
      <c r="L435" s="33"/>
      <c r="M435" s="33"/>
      <c r="N435" s="33"/>
      <c r="O435" s="33"/>
      <c r="P435" s="39"/>
      <c r="Q435" s="39"/>
      <c r="R435" s="39"/>
      <c r="S435" s="33"/>
      <c r="T435" s="33"/>
      <c r="U435" s="33"/>
      <c r="V435" s="1183"/>
      <c r="W435" s="33"/>
      <c r="X435" s="33"/>
      <c r="Y435" s="33"/>
      <c r="Z435" s="33"/>
      <c r="AA435" s="33"/>
      <c r="AB435" s="33"/>
      <c r="AC435" s="33"/>
      <c r="AD435" s="33"/>
      <c r="AE435" s="39"/>
      <c r="AF435" s="33"/>
      <c r="AG435" s="33"/>
      <c r="AH435" s="33"/>
      <c r="AI435" s="33"/>
      <c r="AJ435" s="33"/>
      <c r="AK435" s="33"/>
      <c r="AL435" s="39"/>
      <c r="AM435" s="39"/>
      <c r="AN435" s="39"/>
      <c r="AO435" s="33"/>
      <c r="AP435" s="33"/>
      <c r="AQ435" s="33"/>
      <c r="AR435" s="33"/>
      <c r="AS435" s="33"/>
      <c r="AT435" s="33"/>
      <c r="AU435" s="33"/>
      <c r="AV435" s="33"/>
      <c r="AW435" s="33"/>
      <c r="AX435" s="33"/>
      <c r="AY435" s="33"/>
      <c r="AZ435" s="33"/>
      <c r="BA435" s="33"/>
      <c r="BB435" s="33"/>
      <c r="BC435" s="33"/>
      <c r="BD435" s="1183"/>
      <c r="BE435" s="33"/>
      <c r="BF435" s="39"/>
      <c r="BG435" s="39"/>
      <c r="BH435" s="39"/>
      <c r="BI435" s="33"/>
      <c r="BJ435" s="33"/>
      <c r="BK435" s="33"/>
      <c r="BL435" s="33"/>
      <c r="BM435" s="33"/>
      <c r="BN435" s="33"/>
      <c r="BO435" s="33"/>
      <c r="BP435" s="33"/>
      <c r="BQ435" s="33"/>
      <c r="BR435" s="33"/>
      <c r="BS435" s="33"/>
      <c r="BT435" s="33"/>
      <c r="BU435" s="39"/>
      <c r="BV435" s="39"/>
      <c r="BW435" s="39"/>
      <c r="BX435" s="39"/>
      <c r="BY435" s="1183"/>
      <c r="BZ435" s="33"/>
      <c r="CA435" s="33"/>
      <c r="CB435" s="33"/>
      <c r="CC435" s="33"/>
    </row>
    <row r="436" spans="1:81" s="133" customFormat="1" ht="15" customHeight="1">
      <c r="A436" s="16"/>
      <c r="B436" s="197"/>
      <c r="C436" s="197"/>
      <c r="D436" s="198"/>
      <c r="E436" s="199"/>
      <c r="F436" s="199"/>
      <c r="G436" s="553" t="str">
        <f t="shared" ref="G436:BR436" si="42">G6</f>
        <v>Algeria Hassi R’Mel</v>
      </c>
      <c r="H436" s="92" t="str">
        <f>H6</f>
        <v>Angola Girassol</v>
      </c>
      <c r="I436" s="92" t="str">
        <f>I6</f>
        <v>Angola Kuito</v>
      </c>
      <c r="J436" s="92" t="str">
        <f t="shared" si="42"/>
        <v>Angola Takula</v>
      </c>
      <c r="K436" s="92" t="str">
        <f t="shared" si="42"/>
        <v>Australia Cossack</v>
      </c>
      <c r="L436" s="92" t="str">
        <f t="shared" si="42"/>
        <v>Azerbaijan Azeri Light</v>
      </c>
      <c r="M436" s="92" t="str">
        <f t="shared" si="42"/>
        <v>Brazil Frade</v>
      </c>
      <c r="N436" s="92" t="str">
        <f t="shared" si="42"/>
        <v>Brazil Lula</v>
      </c>
      <c r="O436" s="92" t="str">
        <f t="shared" si="42"/>
        <v>Canada Hibernia</v>
      </c>
      <c r="P436" s="92" t="str">
        <f t="shared" si="42"/>
        <v>China Bozhong</v>
      </c>
      <c r="Q436" s="92" t="str">
        <f t="shared" si="42"/>
        <v>China Nanhai Light</v>
      </c>
      <c r="R436" s="92" t="str">
        <f t="shared" si="42"/>
        <v>China Qinhuangdao</v>
      </c>
      <c r="S436" s="92" t="str">
        <f t="shared" si="42"/>
        <v>Colombia Caño Limón</v>
      </c>
      <c r="T436" s="92" t="str">
        <f t="shared" si="42"/>
        <v>Colombia Cusiana</v>
      </c>
      <c r="U436" s="92" t="str">
        <f t="shared" si="42"/>
        <v>Ecuador Sacha</v>
      </c>
      <c r="V436" s="1215" t="str">
        <f>V6</f>
        <v>India Bombay High</v>
      </c>
      <c r="W436" s="92" t="str">
        <f t="shared" si="42"/>
        <v>Indonesia Duri</v>
      </c>
      <c r="X436" s="92" t="str">
        <f t="shared" si="42"/>
        <v>Indonesia Minas</v>
      </c>
      <c r="Y436" s="92" t="str">
        <f t="shared" si="42"/>
        <v>Iran Aboozar</v>
      </c>
      <c r="Z436" s="92" t="str">
        <f t="shared" si="42"/>
        <v>Iran Marun</v>
      </c>
      <c r="AA436" s="92" t="str">
        <f>AA6</f>
        <v>Iraq Kirkuk</v>
      </c>
      <c r="AB436" s="92" t="str">
        <f t="shared" si="42"/>
        <v>Iraq Rumaila</v>
      </c>
      <c r="AC436" s="92" t="str">
        <f t="shared" si="42"/>
        <v>Iraq West Qurna</v>
      </c>
      <c r="AD436" s="92" t="str">
        <f t="shared" si="42"/>
        <v>Iraq Zubair</v>
      </c>
      <c r="AE436" s="92" t="str">
        <f t="shared" si="42"/>
        <v>Kazakhstan Tengiz</v>
      </c>
      <c r="AF436" s="92" t="str">
        <f t="shared" si="42"/>
        <v>Kuwait Burgan</v>
      </c>
      <c r="AG436" s="92" t="str">
        <f t="shared" si="42"/>
        <v>Kuwait Ratawi</v>
      </c>
      <c r="AH436" s="92" t="str">
        <f t="shared" si="42"/>
        <v>Libya Waha</v>
      </c>
      <c r="AI436" s="92" t="str">
        <f t="shared" si="42"/>
        <v>Mexico Chuc</v>
      </c>
      <c r="AJ436" s="92" t="str">
        <f t="shared" si="42"/>
        <v>Nigeria Agbami</v>
      </c>
      <c r="AK436" s="92" t="str">
        <f t="shared" si="42"/>
        <v>Nigeria Bonga</v>
      </c>
      <c r="AL436" s="92" t="str">
        <f t="shared" si="42"/>
        <v>Nigeria Bonny</v>
      </c>
      <c r="AM436" s="92" t="str">
        <f t="shared" si="42"/>
        <v>Nigeria Escravos Beach</v>
      </c>
      <c r="AN436" s="92" t="str">
        <f t="shared" si="42"/>
        <v>Nigeria Obagi</v>
      </c>
      <c r="AO436" s="92" t="str">
        <f t="shared" si="42"/>
        <v>Nigeria Pennington</v>
      </c>
      <c r="AP436" s="92" t="str">
        <f t="shared" si="42"/>
        <v>Norway Ekofisk</v>
      </c>
      <c r="AQ436" s="92" t="str">
        <f>AQ6</f>
        <v>Norway Oseberg</v>
      </c>
      <c r="AR436" s="92" t="str">
        <f t="shared" si="42"/>
        <v>Norway Skarv</v>
      </c>
      <c r="AS436" s="92" t="str">
        <f t="shared" si="42"/>
        <v>Qatar Bul Hanine</v>
      </c>
      <c r="AT436" s="92" t="str">
        <f>AT6</f>
        <v>Qatar Dukhan</v>
      </c>
      <c r="AU436" s="92" t="str">
        <f t="shared" si="42"/>
        <v>Russia Romashkinskoye</v>
      </c>
      <c r="AV436" s="92" t="str">
        <f t="shared" si="42"/>
        <v>Russia Samotlor</v>
      </c>
      <c r="AW436" s="92" t="str">
        <f t="shared" si="42"/>
        <v>Saudi Arabia Ghawar</v>
      </c>
      <c r="AX436" s="92" t="str">
        <f t="shared" si="42"/>
        <v>Saudi Arabia Safaniya</v>
      </c>
      <c r="AY436" s="92" t="str">
        <f t="shared" si="42"/>
        <v>Saudi Arabia Zuluf</v>
      </c>
      <c r="AZ436" s="92" t="str">
        <f t="shared" si="42"/>
        <v>United Arab Emirates Fateh</v>
      </c>
      <c r="BA436" s="92" t="str">
        <f t="shared" si="42"/>
        <v>United Arab Emirates Murban</v>
      </c>
      <c r="BB436" s="92" t="str">
        <f t="shared" si="42"/>
        <v>U.S.  Alaska North Slope</v>
      </c>
      <c r="BC436" s="92" t="str">
        <f t="shared" si="42"/>
        <v>U.S. Bakken Flare</v>
      </c>
      <c r="BD436" s="1215" t="str">
        <f t="shared" si="42"/>
        <v>U.S. Bakken No Flare</v>
      </c>
      <c r="BE436" s="92" t="str">
        <f t="shared" si="42"/>
        <v>U.S. Texas Eagle Ford Black Oil Zone</v>
      </c>
      <c r="BF436" s="92" t="str">
        <f t="shared" si="42"/>
        <v>U.S. Texas Eagle Ford Volatile Oil Zone</v>
      </c>
      <c r="BG436" s="92" t="str">
        <f t="shared" si="42"/>
        <v>U.S. Texas Eagle Ford Condensate Zone</v>
      </c>
      <c r="BH436" s="92" t="str">
        <f t="shared" si="42"/>
        <v>U.S.  East Texas Field</v>
      </c>
      <c r="BI436" s="92" t="str">
        <f t="shared" si="42"/>
        <v>U.S. Louisiana Lake Washington Field</v>
      </c>
      <c r="BJ436" s="92" t="str">
        <f t="shared" si="42"/>
        <v>U.S. Gulf Mars</v>
      </c>
      <c r="BK436" s="92" t="str">
        <f t="shared" si="42"/>
        <v>U.S. California Midway Sunset</v>
      </c>
      <c r="BL436" s="92" t="str">
        <f t="shared" si="42"/>
        <v>U.S. Wyoming Salt Creek</v>
      </c>
      <c r="BM436" s="92" t="str">
        <f t="shared" si="42"/>
        <v>U.S. California South Belridge</v>
      </c>
      <c r="BN436" s="92" t="str">
        <f>BN6</f>
        <v>U.S. Texas Spraberry</v>
      </c>
      <c r="BO436" s="92" t="str">
        <f t="shared" si="42"/>
        <v>U.S. Gulf Thunder Horse</v>
      </c>
      <c r="BP436" s="92" t="str">
        <f>BP6</f>
        <v>U.S. Wyoming WC</v>
      </c>
      <c r="BQ436" s="92" t="str">
        <f>BQ6</f>
        <v>U.S. California Wilmington</v>
      </c>
      <c r="BR436" s="92" t="str">
        <f t="shared" si="42"/>
        <v>U.S. Texas Yates</v>
      </c>
      <c r="BS436" s="92" t="str">
        <f>BS6</f>
        <v>Venezuela Hamaca SCO</v>
      </c>
      <c r="BT436" s="92" t="str">
        <f t="shared" ref="BT436:CA436" si="43">BT6</f>
        <v>Venezuela Tia Juana</v>
      </c>
      <c r="BU436" s="92" t="str">
        <f t="shared" si="43"/>
        <v>Canada Cold Lake CSS Dilbit</v>
      </c>
      <c r="BV436" s="92" t="str">
        <f>BV6</f>
        <v>Canada Athabasca SAGD Dilbit</v>
      </c>
      <c r="BW436" s="92" t="str">
        <f t="shared" si="43"/>
        <v>Canada Athabasca DC SCO</v>
      </c>
      <c r="BX436" s="92" t="str">
        <f t="shared" si="43"/>
        <v>Canada Athabasca FC-HC SCO</v>
      </c>
      <c r="BY436" s="1215" t="s">
        <v>1051</v>
      </c>
      <c r="BZ436" s="92" t="str">
        <f>BZ6</f>
        <v>Mexico Cantarell</v>
      </c>
      <c r="CA436" s="92" t="str">
        <f t="shared" si="43"/>
        <v>Russia Chayvo</v>
      </c>
      <c r="CB436" s="92" t="str">
        <f>CB6</f>
        <v>UK Forties Blend</v>
      </c>
      <c r="CC436" s="92" t="str">
        <f>CC6</f>
        <v>Venezuela Merey Blend</v>
      </c>
    </row>
    <row r="437" spans="1:81" s="133" customFormat="1" ht="15" customHeight="1">
      <c r="A437" s="16"/>
      <c r="B437" s="197" t="s">
        <v>130</v>
      </c>
      <c r="C437" s="197"/>
      <c r="D437" s="198"/>
      <c r="E437" s="199"/>
      <c r="F437" s="199"/>
      <c r="G437" s="549">
        <v>0</v>
      </c>
      <c r="H437" s="39">
        <v>0</v>
      </c>
      <c r="I437" s="39">
        <v>0</v>
      </c>
      <c r="J437" s="33">
        <v>0</v>
      </c>
      <c r="K437" s="39">
        <v>0</v>
      </c>
      <c r="L437" s="39">
        <v>0</v>
      </c>
      <c r="M437" s="39">
        <v>0</v>
      </c>
      <c r="N437" s="39">
        <v>0</v>
      </c>
      <c r="O437" s="39">
        <v>0</v>
      </c>
      <c r="P437" s="39">
        <v>0</v>
      </c>
      <c r="Q437" s="39">
        <v>0</v>
      </c>
      <c r="R437" s="39">
        <v>0</v>
      </c>
      <c r="S437" s="39">
        <v>0</v>
      </c>
      <c r="T437" s="39">
        <v>0</v>
      </c>
      <c r="U437" s="39">
        <v>0</v>
      </c>
      <c r="V437" s="1181">
        <v>0</v>
      </c>
      <c r="W437" s="39">
        <v>0</v>
      </c>
      <c r="X437" s="39">
        <v>0</v>
      </c>
      <c r="Y437" s="39">
        <v>0</v>
      </c>
      <c r="Z437" s="39">
        <v>0</v>
      </c>
      <c r="AA437" s="33">
        <v>0</v>
      </c>
      <c r="AB437" s="39">
        <v>0</v>
      </c>
      <c r="AC437" s="39">
        <v>0</v>
      </c>
      <c r="AD437" s="33">
        <v>0</v>
      </c>
      <c r="AE437" s="39">
        <v>0</v>
      </c>
      <c r="AF437" s="39">
        <v>0</v>
      </c>
      <c r="AG437" s="39">
        <v>0</v>
      </c>
      <c r="AH437" s="39">
        <v>0</v>
      </c>
      <c r="AI437" s="39">
        <v>0</v>
      </c>
      <c r="AJ437" s="39">
        <v>0</v>
      </c>
      <c r="AK437" s="39">
        <v>0</v>
      </c>
      <c r="AL437" s="39">
        <v>0</v>
      </c>
      <c r="AM437" s="39">
        <v>0</v>
      </c>
      <c r="AN437" s="39">
        <v>0</v>
      </c>
      <c r="AO437" s="39">
        <v>0</v>
      </c>
      <c r="AP437" s="39">
        <v>0</v>
      </c>
      <c r="AQ437" s="39">
        <v>0</v>
      </c>
      <c r="AR437" s="39">
        <v>0</v>
      </c>
      <c r="AS437" s="39">
        <v>0</v>
      </c>
      <c r="AT437" s="39">
        <v>0</v>
      </c>
      <c r="AU437" s="39">
        <v>0</v>
      </c>
      <c r="AV437" s="39">
        <v>0</v>
      </c>
      <c r="AW437" s="39">
        <v>0</v>
      </c>
      <c r="AX437" s="39">
        <v>0</v>
      </c>
      <c r="AY437" s="39">
        <v>0</v>
      </c>
      <c r="AZ437" s="33">
        <v>0</v>
      </c>
      <c r="BA437" s="33">
        <v>0</v>
      </c>
      <c r="BB437" s="39">
        <v>0</v>
      </c>
      <c r="BC437" s="39">
        <v>0</v>
      </c>
      <c r="BD437" s="1181">
        <v>0</v>
      </c>
      <c r="BE437" s="39">
        <v>0</v>
      </c>
      <c r="BF437" s="39">
        <v>0</v>
      </c>
      <c r="BG437" s="39">
        <v>0</v>
      </c>
      <c r="BH437" s="39">
        <v>0</v>
      </c>
      <c r="BI437" s="39">
        <v>0</v>
      </c>
      <c r="BJ437" s="39">
        <v>0</v>
      </c>
      <c r="BK437" s="39">
        <v>0</v>
      </c>
      <c r="BL437" s="39">
        <v>0</v>
      </c>
      <c r="BM437" s="39">
        <v>0</v>
      </c>
      <c r="BN437" s="39">
        <v>0</v>
      </c>
      <c r="BO437" s="39">
        <v>0</v>
      </c>
      <c r="BP437" s="39">
        <v>0</v>
      </c>
      <c r="BQ437" s="39">
        <v>0</v>
      </c>
      <c r="BR437" s="39">
        <v>0</v>
      </c>
      <c r="BS437" s="39">
        <v>0</v>
      </c>
      <c r="BT437" s="33">
        <v>0</v>
      </c>
      <c r="BU437" s="39">
        <v>1</v>
      </c>
      <c r="BV437" s="39">
        <v>1</v>
      </c>
      <c r="BW437" s="39">
        <v>1</v>
      </c>
      <c r="BX437" s="39">
        <v>1</v>
      </c>
      <c r="BY437" s="1181">
        <v>0</v>
      </c>
      <c r="BZ437" s="39">
        <v>0</v>
      </c>
      <c r="CA437" s="39">
        <v>0</v>
      </c>
      <c r="CB437" s="39">
        <v>0</v>
      </c>
      <c r="CC437" s="33">
        <v>0</v>
      </c>
    </row>
    <row r="438" spans="1:81" ht="15" customHeight="1">
      <c r="A438" s="16"/>
      <c r="B438" s="1144" t="s">
        <v>96</v>
      </c>
      <c r="E438" s="200" t="s">
        <v>97</v>
      </c>
      <c r="F438" s="200"/>
      <c r="G438" s="554">
        <f>INDEX(CrudeOilHeatingValues[LHV - MJ/bbl],MATCH(MROUND(G11,1),CrudeOilHeatingValues[Deg API],0))</f>
        <v>4949.3564216635832</v>
      </c>
      <c r="H438" s="37">
        <f>IF(H437=1,VLOOKUP(H123,CrudeOilHeatingValues[#All],2,TRUE),INDEX(CrudeOilHeatingValues[LHV - MJ/bbl],MATCH(MROUND(H283,1),CrudeOilHeatingValues[Deg API],0)))</f>
        <v>5765.9177772000003</v>
      </c>
      <c r="I438" s="37">
        <f>IF(I437=1,VLOOKUP(I123,CrudeOilHeatingValues[#All],2,TRUE),VLOOKUP(I283,CrudeOilHeatingValues[#All],2,TRUE))</f>
        <v>6066.7983621000003</v>
      </c>
      <c r="J438" s="37">
        <f>IF(J437=1,VLOOKUP(J123,CrudeOilHeatingValues[#All],2,TRUE),VLOOKUP(J283,CrudeOilHeatingValues[#All],2,TRUE))</f>
        <v>5765.9177772000003</v>
      </c>
      <c r="K438" s="554">
        <f>INDEX(CrudeOilHeatingValues[LHV - MJ/bbl],MATCH(MROUND(K11,1),CrudeOilHeatingValues[Deg API],0))</f>
        <v>5469.8517809353707</v>
      </c>
      <c r="L438" s="37">
        <f>IF(L437=1,VLOOKUP(L123,CrudeOilHeatingValues[#All],2,TRUE),VLOOKUP(L283,CrudeOilHeatingValues[#All],2,TRUE))</f>
        <v>5687.4849885000003</v>
      </c>
      <c r="M438" s="37">
        <f>IF(M437=1,VLOOKUP(M123,CrudeOilHeatingValues[#All],2,TRUE),VLOOKUP(M283,CrudeOilHeatingValues[#All],2,TRUE))</f>
        <v>6123.5181189000004</v>
      </c>
      <c r="N438" s="37">
        <f>IF(N437=1,VLOOKUP(N123,CrudeOilHeatingValues[#All],2,TRUE),VLOOKUP(N283,CrudeOilHeatingValues[#All],2,TRUE))</f>
        <v>5874.926059800001</v>
      </c>
      <c r="O438" s="37">
        <f>IF(O437=1,VLOOKUP(O123,CrudeOilHeatingValues[#All],2,TRUE),VLOOKUP(O283,CrudeOilHeatingValues[#All],2,TRUE))</f>
        <v>5713.6292513999997</v>
      </c>
      <c r="P438" s="37">
        <f>IF(P437=1,VLOOKUP(P123,CrudeOilHeatingValues[#All],2,TRUE),VLOOKUP(P283,CrudeOilHeatingValues[#All],2,TRUE))</f>
        <v>6180.2378756999997</v>
      </c>
      <c r="Q438" s="37">
        <f>IF(Q437=1,VLOOKUP(Q123,CrudeOilHeatingValues[#All],2,TRUE),VLOOKUP(Q283,CrudeOilHeatingValues[#All],2,TRUE))</f>
        <v>5482.3189932000005</v>
      </c>
      <c r="R438" s="37">
        <f>IF(R437=1,VLOOKUP(R123,CrudeOilHeatingValues[#All],2,TRUE),VLOOKUP(R283,CrudeOilHeatingValues[#All],2,TRUE))</f>
        <v>6210.8133696000004</v>
      </c>
      <c r="S438" s="37">
        <f>IF(S437=1,VLOOKUP(S123,CrudeOilHeatingValues[#All],2,TRUE),VLOOKUP(S283,CrudeOilHeatingValues[#All],2,TRUE))</f>
        <v>5844.3505659000011</v>
      </c>
      <c r="T438" s="37">
        <f>IF(T437=1,VLOOKUP(T123,CrudeOilHeatingValues[#All],2,TRUE),VLOOKUP(T283,CrudeOilHeatingValues[#All],2,TRUE))</f>
        <v>5455.7316072000003</v>
      </c>
      <c r="U438" s="37">
        <f>IF(U437=1,VLOOKUP(U123,CrudeOilHeatingValues[#All],2,TRUE),VLOOKUP(U283,CrudeOilHeatingValues[#All],2,TRUE))</f>
        <v>5983.9343424000008</v>
      </c>
      <c r="V438" s="1217">
        <f>IF(V437=1,VLOOKUP(V123,CrudeOilHeatingValues[#All],2,TRUE),VLOOKUP(V283,CrudeOilHeatingValues[#All],2,TRUE))</f>
        <v>5582.4648138000002</v>
      </c>
      <c r="W438" s="37">
        <f>IF(W437=1,VLOOKUP(W123,CrudeOilHeatingValues[#All],2,TRUE),VLOOKUP(W283,CrudeOilHeatingValues[#All],2,TRUE))</f>
        <v>6123.5181189000004</v>
      </c>
      <c r="X438" s="37">
        <f>IF(X437=1,VLOOKUP(X123,CrudeOilHeatingValues[#All],2,TRUE),VLOOKUP(X283,CrudeOilHeatingValues[#All],2,TRUE))</f>
        <v>5713.6292513999997</v>
      </c>
      <c r="Y438" s="37">
        <f>IF(Y437=1,VLOOKUP(Y123,CrudeOilHeatingValues[#All],2,TRUE),VLOOKUP(Y283,CrudeOilHeatingValues[#All],2,TRUE))</f>
        <v>5927.2145855999997</v>
      </c>
      <c r="Z438" s="37">
        <f>IF(Z437=1,VLOOKUP(Z123,CrudeOilHeatingValues[#All],2,TRUE),VLOOKUP(Z283,CrudeOilHeatingValues[#All],2,TRUE))</f>
        <v>5713.6292513999997</v>
      </c>
      <c r="AA438" s="37">
        <f>IF(AA437=1,VLOOKUP(AA123,CrudeOilHeatingValues[#All],2,TRUE),VLOOKUP(AA283,CrudeOilHeatingValues[#All],2,TRUE))</f>
        <v>5652.4782636</v>
      </c>
      <c r="AB438" s="37">
        <f>IF(AB437=1,VLOOKUP(AB123,CrudeOilHeatingValues[#All],2,TRUE),VLOOKUP(AB283,CrudeOilHeatingValues[#All],2,TRUE))</f>
        <v>5818.2063029999999</v>
      </c>
      <c r="AC438" s="37">
        <f>IF(AC437=1,VLOOKUP(AC123,CrudeOilHeatingValues[#All],2,TRUE),VLOOKUP(AC283,CrudeOilHeatingValues[#All],2,TRUE))</f>
        <v>6066.7983621000003</v>
      </c>
      <c r="AD438" s="37">
        <f>IF(AD437=1,VLOOKUP(AD123,CrudeOilHeatingValues[#All],2,TRUE),VLOOKUP(AD283,CrudeOilHeatingValues[#All],2,TRUE))</f>
        <v>5818.2063029999999</v>
      </c>
      <c r="AE438" s="554">
        <f>INDEX(CrudeOilHeatingValues[LHV - MJ/bbl],MATCH(MROUND(AE11,1),CrudeOilHeatingValues[Deg API],0))</f>
        <v>5489.8129103515575</v>
      </c>
      <c r="AF438" s="37">
        <f>IF(AF437=1,VLOOKUP(AF123,CrudeOilHeatingValues[#All],2,TRUE),VLOOKUP(AF283,CrudeOilHeatingValues[#All],2,TRUE))</f>
        <v>5818.2063029999999</v>
      </c>
      <c r="AG438" s="37">
        <f>IF(AG437=1,VLOOKUP(AG123,CrudeOilHeatingValues[#All],2,TRUE),VLOOKUP(AG283,CrudeOilHeatingValues[#All],2,TRUE))</f>
        <v>5983.9343424000008</v>
      </c>
      <c r="AH438" s="37">
        <f>IF(AH437=1,VLOOKUP(AH123,CrudeOilHeatingValues[#All],2,TRUE),VLOOKUP(AH283,CrudeOilHeatingValues[#All],2,TRUE))</f>
        <v>5652.4782636</v>
      </c>
      <c r="AI438" s="37">
        <f>IF(AI437=1,VLOOKUP(AI123,CrudeOilHeatingValues[#All],2,TRUE),VLOOKUP(AI283,CrudeOilHeatingValues[#All],2,TRUE))</f>
        <v>5739.7735143000009</v>
      </c>
      <c r="AJ438" s="554">
        <f>INDEX(CrudeOilHeatingValues[LHV - MJ/bbl],MATCH(MROUND(AJ11,1),CrudeOilHeatingValues[Deg API],0))</f>
        <v>5457.9271404096007</v>
      </c>
      <c r="AK438" s="37">
        <f>IF(AK437=1,VLOOKUP(AK123,CrudeOilHeatingValues[#All],2,TRUE),VLOOKUP(AK283,CrudeOilHeatingValues[#All],2,TRUE))</f>
        <v>5818.2063029999999</v>
      </c>
      <c r="AL438" s="37">
        <f>IF(AL437=1,VLOOKUP(AL123,CrudeOilHeatingValues[#All],2,TRUE),VLOOKUP(AL283,CrudeOilHeatingValues[#All],2,TRUE))</f>
        <v>5687.4849885000003</v>
      </c>
      <c r="AM438" s="37">
        <f>IF(AM437=1,VLOOKUP(AM123,CrudeOilHeatingValues[#All],2,TRUE),VLOOKUP(AM283,CrudeOilHeatingValues[#All],2,TRUE))</f>
        <v>5687.4849885000003</v>
      </c>
      <c r="AN438" s="37">
        <f>IF(AN437=1,VLOOKUP(AN123,CrudeOilHeatingValues[#All],2,TRUE),VLOOKUP(AN283,CrudeOilHeatingValues[#All],2,TRUE))</f>
        <v>5687.4849885000003</v>
      </c>
      <c r="AO438" s="37">
        <f>IF(AO437=1,VLOOKUP(AO123,CrudeOilHeatingValues[#All],2,TRUE),VLOOKUP(AO283,CrudeOilHeatingValues[#All],2,TRUE))</f>
        <v>5739.7735143000009</v>
      </c>
      <c r="AP438" s="37">
        <f>IF(AP437=1,VLOOKUP(AP123,CrudeOilHeatingValues[#All],2,TRUE),VLOOKUP(AP283,CrudeOilHeatingValues[#All],2,TRUE))</f>
        <v>5608.6090767000005</v>
      </c>
      <c r="AQ438" s="37">
        <f>IF(AQ437=1,VLOOKUP(AQ123,CrudeOilHeatingValues[#All],2,TRUE),VLOOKUP(AQ283,CrudeOilHeatingValues[#All],2,TRUE))</f>
        <v>5818.2063029999999</v>
      </c>
      <c r="AR438" s="37">
        <f>IF(AR437=1,VLOOKUP(AR123,CrudeOilHeatingValues[#All],2,TRUE),VLOOKUP(AR283,CrudeOilHeatingValues[#All],2,TRUE))</f>
        <v>5608.6090767000005</v>
      </c>
      <c r="AS438" s="37">
        <f>IF(AS437=1,VLOOKUP(AS123,CrudeOilHeatingValues[#All],2,TRUE),VLOOKUP(AS283,CrudeOilHeatingValues[#All],2,TRUE))</f>
        <v>5687.4849885000003</v>
      </c>
      <c r="AT438" s="37">
        <f>IF(AT437=1,VLOOKUP(AT123,CrudeOilHeatingValues[#All],2,TRUE),VLOOKUP(AT283,CrudeOilHeatingValues[#All],2,TRUE))</f>
        <v>5556.3205508999999</v>
      </c>
      <c r="AU438" s="37">
        <f>IF(AU437=1,VLOOKUP(AU123,CrudeOilHeatingValues[#All],2,TRUE),VLOOKUP(AU283,CrudeOilHeatingValues[#All],2,TRUE))</f>
        <v>5792.0620401000006</v>
      </c>
      <c r="AV438" s="37">
        <f>IF(AV437=1,VLOOKUP(AV123,CrudeOilHeatingValues[#All],2,TRUE),VLOOKUP(AV283,CrudeOilHeatingValues[#All],2,TRUE))</f>
        <v>5687.4849885000003</v>
      </c>
      <c r="AW438" s="37">
        <f>IF(AW437=1,VLOOKUP(AW123,CrudeOilHeatingValues[#All],2,TRUE),VLOOKUP(AW283,CrudeOilHeatingValues[#All],2,TRUE))</f>
        <v>5713.6292513999997</v>
      </c>
      <c r="AX438" s="37">
        <f>IF(AX437=1,VLOOKUP(AX123,CrudeOilHeatingValues[#All],2,TRUE),VLOOKUP(AX283,CrudeOilHeatingValues[#All],2,TRUE))</f>
        <v>5901.0703227000004</v>
      </c>
      <c r="AY438" s="37">
        <f>IF(AY437=1,VLOOKUP(AY123,CrudeOilHeatingValues[#All],2,TRUE),VLOOKUP(AY283,CrudeOilHeatingValues[#All],2,TRUE))</f>
        <v>5765.9177772000003</v>
      </c>
      <c r="AZ438" s="37">
        <f>IF(AZ437=1,VLOOKUP(AZ123,CrudeOilHeatingValues[#All],2,TRUE),VLOOKUP(AZ283,CrudeOilHeatingValues[#All],2,TRUE))</f>
        <v>5792.0620401000006</v>
      </c>
      <c r="BA438" s="37">
        <f>IF(BA437=1,VLOOKUP(BA123,CrudeOilHeatingValues[#All],2,TRUE),VLOOKUP(BA283,CrudeOilHeatingValues[#All],2,TRUE))</f>
        <v>5556.3205508999999</v>
      </c>
      <c r="BB438" s="37">
        <f>IF(BB437=1,VLOOKUP(BB123,CrudeOilHeatingValues[#All],2,TRUE),VLOOKUP(BB283,CrudeOilHeatingValues[#All],2,TRUE))</f>
        <v>5874.926059800001</v>
      </c>
      <c r="BC438" s="37">
        <f>IF(BC437=1,VLOOKUP(BC123,CrudeOilHeatingValues[#All],2,TRUE),VLOOKUP(BC283,CrudeOilHeatingValues[#All],2,TRUE))</f>
        <v>5530.1762880000006</v>
      </c>
      <c r="BD438" s="1217">
        <f>IF(BD437=1,VLOOKUP(BD123,CrudeOilHeatingValues[#All],2,TRUE),VLOOKUP(BD283,CrudeOilHeatingValues[#All],2,TRUE))</f>
        <v>5530.1762880000006</v>
      </c>
      <c r="BE438" s="37">
        <f>IF(BE437=1,VLOOKUP(BE123,CrudeOilHeatingValues[#All],2,TRUE),VLOOKUP(BE283,CrudeOilHeatingValues[#All],2,TRUE))</f>
        <v>5489.8129103515575</v>
      </c>
      <c r="BF438" s="554">
        <f>INDEX(CrudeOilHeatingValues[LHV - MJ/bbl],MATCH(MROUND(BF11,1),CrudeOilHeatingValues[Deg API],0))</f>
        <v>5395.5293871222393</v>
      </c>
      <c r="BG438" s="554">
        <f>INDEX(CrudeOilHeatingValues[LHV - MJ/bbl],MATCH(MROUND(BG11,1),CrudeOilHeatingValues[Deg API],0))</f>
        <v>5131.6746216621068</v>
      </c>
      <c r="BH438" s="37">
        <f>IF(BH437=1,VLOOKUP(BH123,CrudeOilHeatingValues[#All],2,TRUE),VLOOKUP(BH283,CrudeOilHeatingValues[#All],2,TRUE))</f>
        <v>5608.6090767000005</v>
      </c>
      <c r="BI438" s="37">
        <f>IF(BI437=1,VLOOKUP(BI123,CrudeOilHeatingValues[#All],2,TRUE),VLOOKUP(BI283,CrudeOilHeatingValues[#All],2,TRUE))</f>
        <v>5687.4849885000003</v>
      </c>
      <c r="BJ438" s="37">
        <f>IF(BJ437=1,VLOOKUP(BJ123,CrudeOilHeatingValues[#All],2,TRUE),VLOOKUP(BJ283,CrudeOilHeatingValues[#All],2,TRUE))</f>
        <v>5874.926059800001</v>
      </c>
      <c r="BK438" s="37">
        <f>IF(BK437=1,VLOOKUP(BK123,CrudeOilHeatingValues[#All],2,TRUE),VLOOKUP(BK283,CrudeOilHeatingValues[#All],2,TRUE))</f>
        <v>6036.6659913000003</v>
      </c>
      <c r="BL438" s="37">
        <f>IF(BL437=1,VLOOKUP(BL123,CrudeOilHeatingValues[#All],2,TRUE),VLOOKUP(BL283,CrudeOilHeatingValues[#All],2,TRUE))</f>
        <v>5652.4782636</v>
      </c>
      <c r="BM438" s="37">
        <f>IF(BM437=1,VLOOKUP(BM123,CrudeOilHeatingValues[#All],2,TRUE),VLOOKUP(BM283,CrudeOilHeatingValues[#All],2,TRUE))</f>
        <v>6236.9576325000007</v>
      </c>
      <c r="BN438" s="37">
        <f>IF(BN437=1,VLOOKUP(BN123,CrudeOilHeatingValues[#All],2,TRUE),VLOOKUP(BN283,CrudeOilHeatingValues[#All],2,TRUE))</f>
        <v>5634.7533396000008</v>
      </c>
      <c r="BO438" s="37">
        <f>IF(BO437=1,VLOOKUP(BO123,CrudeOilHeatingValues[#All],2,TRUE),VLOOKUP(BO283,CrudeOilHeatingValues[#All],2,TRUE))</f>
        <v>5713.6292513999997</v>
      </c>
      <c r="BP438" s="37">
        <f>IF(BP437=1,VLOOKUP(BP123,CrudeOilHeatingValues[#All],2,TRUE),VLOOKUP(BP283,CrudeOilHeatingValues[#All],2,TRUE))</f>
        <v>5652.4782636</v>
      </c>
      <c r="BQ438" s="37">
        <f>IF(BQ437=1,VLOOKUP(BQ123,CrudeOilHeatingValues[#All],2,TRUE),VLOOKUP(BQ283,CrudeOilHeatingValues[#All],2,TRUE))</f>
        <v>6123.5181189000004</v>
      </c>
      <c r="BR438" s="37">
        <f>IF(BR437=1,VLOOKUP(BR123,CrudeOilHeatingValues[#All],2,TRUE),VLOOKUP(BR283,CrudeOilHeatingValues[#All],2,TRUE))</f>
        <v>5818.2063029999999</v>
      </c>
      <c r="BS438" s="37">
        <f>IF(BS437=1,VLOOKUP(BS123,CrudeOilHeatingValues[#All],2,TRUE),VLOOKUP(BS283,CrudeOilHeatingValues[#All],2,TRUE))</f>
        <v>6436.8061506000004</v>
      </c>
      <c r="BT438" s="37">
        <f>IF(BT437=1,VLOOKUP(BT123,CrudeOilHeatingValues[#All],2,TRUE),VLOOKUP(BT283,CrudeOilHeatingValues[#All],2,TRUE))</f>
        <v>6324.2528831999998</v>
      </c>
      <c r="BU438" s="37">
        <f>IF(BU437=1,VLOOKUP(BU123,CrudeOilHeatingValues[#All],2,TRUE),VLOOKUP(BU283,CrudeOilHeatingValues[#All],2,TRUE))</f>
        <v>6380.9726400000009</v>
      </c>
      <c r="BV438" s="37">
        <f>IF(BV437=1,VLOOKUP(BV123,CrudeOilHeatingValues[#All],2,TRUE),VLOOKUP(BV283,CrudeOilHeatingValues[#All],2,TRUE))</f>
        <v>6436.8061506000004</v>
      </c>
      <c r="BW438" s="37">
        <f>IF(BW437=1,VLOOKUP(BW123,CrudeOilHeatingValues[#All],2,TRUE),VLOOKUP(BW283,CrudeOilHeatingValues[#All],2,TRUE))</f>
        <v>6436.8061506000004</v>
      </c>
      <c r="BX438" s="37">
        <f>IF(BX437=1,VLOOKUP(BX123,CrudeOilHeatingValues[#All],2,TRUE),VLOOKUP(BX283,CrudeOilHeatingValues[#All],2,TRUE))</f>
        <v>6436.8061506000004</v>
      </c>
      <c r="BY438" s="37">
        <f>IF(BY437=1,VLOOKUP(BY123,CrudeOilHeatingValues[#All],2,TRUE),VLOOKUP(BY283,CrudeOilHeatingValues[#All],2,TRUE))</f>
        <v>5818.2063029999999</v>
      </c>
      <c r="BZ438" s="37">
        <f>IF(BZ437=1,VLOOKUP(BZ123,CrudeOilHeatingValues[#All],2,TRUE),VLOOKUP(BZ283,CrudeOilHeatingValues[#All],2,TRUE))</f>
        <v>6036.6659913000003</v>
      </c>
      <c r="CA438" s="37">
        <f>IF(CA437=1,VLOOKUP(CA123,CrudeOilHeatingValues[#All],2,TRUE),VLOOKUP(CA283,CrudeOilHeatingValues[#All],2,TRUE))</f>
        <v>5652.4782636</v>
      </c>
      <c r="CB438" s="37">
        <f>IF(CB437=1,VLOOKUP(CB123,CrudeOilHeatingValues[#All],2,TRUE),VLOOKUP(CB283,CrudeOilHeatingValues[#All],2,TRUE))</f>
        <v>5687.4849885000003</v>
      </c>
      <c r="CC438" s="37">
        <f>IF(CC437=1,VLOOKUP(CC123,CrudeOilHeatingValues[#All],2,TRUE),VLOOKUP(CC283,CrudeOilHeatingValues[#All],2,TRUE))</f>
        <v>6210.8133696000004</v>
      </c>
    </row>
    <row r="439" spans="1:81" s="134" customFormat="1" ht="15" customHeight="1">
      <c r="A439" s="16"/>
      <c r="B439" s="197" t="s">
        <v>120</v>
      </c>
      <c r="C439" s="197"/>
      <c r="D439" s="198" t="s">
        <v>252</v>
      </c>
      <c r="E439" s="201" t="s">
        <v>121</v>
      </c>
      <c r="F439" s="201"/>
      <c r="G439" s="555">
        <f t="shared" ref="G439:BM439" si="44">G438*IF(G437=1,G252,G410)/1000/G421</f>
        <v>94.33680280647755</v>
      </c>
      <c r="H439" s="38">
        <f>H438*IF(H437=1,H252,H410)/1000/H421</f>
        <v>31.242109644547917</v>
      </c>
      <c r="I439" s="38">
        <f>I438*IF(I437=1,I252,I410)/1000/I421</f>
        <v>33.363776864064725</v>
      </c>
      <c r="J439" s="38">
        <f t="shared" si="44"/>
        <v>43.196939376243392</v>
      </c>
      <c r="K439" s="38">
        <f t="shared" si="44"/>
        <v>38.755080550029369</v>
      </c>
      <c r="L439" s="38">
        <f t="shared" si="44"/>
        <v>37.780309729184268</v>
      </c>
      <c r="M439" s="38">
        <f t="shared" si="44"/>
        <v>34.014861855658623</v>
      </c>
      <c r="N439" s="38">
        <f t="shared" si="44"/>
        <v>59.875136517001479</v>
      </c>
      <c r="O439" s="38">
        <f t="shared" si="44"/>
        <v>25.991098459428436</v>
      </c>
      <c r="P439" s="38">
        <f t="shared" si="44"/>
        <v>60.431490403989642</v>
      </c>
      <c r="Q439" s="38">
        <f t="shared" si="44"/>
        <v>67.271292705568314</v>
      </c>
      <c r="R439" s="38">
        <f t="shared" si="44"/>
        <v>36.675024576049665</v>
      </c>
      <c r="S439" s="38">
        <f t="shared" si="44"/>
        <v>36.742633449966917</v>
      </c>
      <c r="T439" s="38">
        <f t="shared" si="44"/>
        <v>46.356968020096922</v>
      </c>
      <c r="U439" s="38">
        <f t="shared" si="44"/>
        <v>60.351346323112288</v>
      </c>
      <c r="V439" s="1218">
        <f>V438*IF(V437=1,V252,V410)/1000/V421</f>
        <v>99.123927740327503</v>
      </c>
      <c r="W439" s="38">
        <f t="shared" si="44"/>
        <v>153.6137394937308</v>
      </c>
      <c r="X439" s="38">
        <f t="shared" si="44"/>
        <v>54.069952749421326</v>
      </c>
      <c r="Y439" s="38">
        <f t="shared" si="44"/>
        <v>50.306095285843526</v>
      </c>
      <c r="Z439" s="38">
        <f t="shared" si="44"/>
        <v>88.404227215529474</v>
      </c>
      <c r="AA439" s="38">
        <f>AA438*IF(AA437=1,AA252,AA410)/1000/AA421</f>
        <v>70.804094388577553</v>
      </c>
      <c r="AB439" s="38">
        <f t="shared" si="44"/>
        <v>74.944487144290719</v>
      </c>
      <c r="AC439" s="38">
        <f t="shared" si="44"/>
        <v>77.05566153694113</v>
      </c>
      <c r="AD439" s="38">
        <f t="shared" si="44"/>
        <v>129.52826199482158</v>
      </c>
      <c r="AE439" s="38">
        <f t="shared" si="44"/>
        <v>35.556794331057716</v>
      </c>
      <c r="AF439" s="38">
        <f t="shared" si="44"/>
        <v>29.916017769272205</v>
      </c>
      <c r="AG439" s="38">
        <f t="shared" si="44"/>
        <v>54.585862872320519</v>
      </c>
      <c r="AH439" s="38">
        <f t="shared" si="44"/>
        <v>57.097145274060736</v>
      </c>
      <c r="AI439" s="38">
        <f t="shared" si="44"/>
        <v>40.278766562382991</v>
      </c>
      <c r="AJ439" s="38">
        <f t="shared" si="44"/>
        <v>53.57551927847782</v>
      </c>
      <c r="AK439" s="38">
        <f t="shared" si="44"/>
        <v>29.231371309773973</v>
      </c>
      <c r="AL439" s="38">
        <f t="shared" si="44"/>
        <v>132.57290389113433</v>
      </c>
      <c r="AM439" s="38">
        <f t="shared" si="44"/>
        <v>138.18385217070255</v>
      </c>
      <c r="AN439" s="38">
        <f t="shared" si="44"/>
        <v>158.78617419566729</v>
      </c>
      <c r="AO439" s="38">
        <f t="shared" si="44"/>
        <v>93.441025947613028</v>
      </c>
      <c r="AP439" s="38">
        <f t="shared" si="44"/>
        <v>27.536778983789432</v>
      </c>
      <c r="AQ439" s="38">
        <f>AQ438*IF(AQ437=1,AQ252,AQ410)/1000/AQ421</f>
        <v>86.846611650742105</v>
      </c>
      <c r="AR439" s="38">
        <f t="shared" si="44"/>
        <v>40.993822861855243</v>
      </c>
      <c r="AS439" s="38">
        <f t="shared" si="44"/>
        <v>55.172633282595825</v>
      </c>
      <c r="AT439" s="38">
        <f>AT438*IF(AT437=1,AT252,AT410)/1000/AT421</f>
        <v>82.753541984363423</v>
      </c>
      <c r="AU439" s="38">
        <f t="shared" si="44"/>
        <v>38.370369342616257</v>
      </c>
      <c r="AV439" s="38">
        <f t="shared" si="44"/>
        <v>54.526280268686797</v>
      </c>
      <c r="AW439" s="38">
        <f t="shared" si="44"/>
        <v>33.655503563013859</v>
      </c>
      <c r="AX439" s="38">
        <f t="shared" si="44"/>
        <v>30.65173937301773</v>
      </c>
      <c r="AY439" s="38">
        <f t="shared" si="44"/>
        <v>37.559663541427305</v>
      </c>
      <c r="AZ439" s="38">
        <f t="shared" si="44"/>
        <v>48.68228878143438</v>
      </c>
      <c r="BA439" s="38">
        <f t="shared" si="44"/>
        <v>35.581515871764481</v>
      </c>
      <c r="BB439" s="38">
        <f t="shared" si="44"/>
        <v>102.17608707582546</v>
      </c>
      <c r="BC439" s="38">
        <f t="shared" si="44"/>
        <v>84.943392621819513</v>
      </c>
      <c r="BD439" s="1218">
        <f t="shared" si="44"/>
        <v>24.31863783457154</v>
      </c>
      <c r="BE439" s="38">
        <f t="shared" si="44"/>
        <v>40.935087944401516</v>
      </c>
      <c r="BF439" s="38">
        <f t="shared" si="44"/>
        <v>32.613566811614021</v>
      </c>
      <c r="BG439" s="38">
        <f t="shared" si="44"/>
        <v>165.85157133858485</v>
      </c>
      <c r="BH439" s="38">
        <f t="shared" si="44"/>
        <v>61.020231226603755</v>
      </c>
      <c r="BI439" s="38">
        <f t="shared" si="44"/>
        <v>136.26521937068375</v>
      </c>
      <c r="BJ439" s="38">
        <f t="shared" si="44"/>
        <v>40.614605333981608</v>
      </c>
      <c r="BK439" s="38">
        <f t="shared" si="44"/>
        <v>179.7598305609676</v>
      </c>
      <c r="BL439" s="38">
        <f t="shared" si="44"/>
        <v>67.681530897817126</v>
      </c>
      <c r="BM439" s="38">
        <f t="shared" si="44"/>
        <v>103.24675379570665</v>
      </c>
      <c r="BN439" s="38">
        <f>BN438*IF(BN437=1,BN252,BN410)/1000/BN421</f>
        <v>41.957227376908847</v>
      </c>
      <c r="BO439" s="38">
        <f t="shared" ref="BO439:CC439" si="45">BO438*IF(BO437=1,BO252,BO410)/1000/BO421</f>
        <v>39.710827656576647</v>
      </c>
      <c r="BP439" s="38">
        <f>BP438*IF(BP437=1,BP252,BP410)/1000/BP421</f>
        <v>21.018068070688162</v>
      </c>
      <c r="BQ439" s="38">
        <f>BQ438*IF(BQ437=1,BQ252,BQ410)/1000/BQ421</f>
        <v>56.319030843252847</v>
      </c>
      <c r="BR439" s="38">
        <f t="shared" si="45"/>
        <v>31.969157725428278</v>
      </c>
      <c r="BS439" s="38">
        <f>BS438*IF(BS437=1,BS252,BS410)/1000/BS421</f>
        <v>172.64373511921659</v>
      </c>
      <c r="BT439" s="38">
        <f t="shared" si="45"/>
        <v>55.321212549131005</v>
      </c>
      <c r="BU439" s="38">
        <f t="shared" si="45"/>
        <v>138.16277167791128</v>
      </c>
      <c r="BV439" s="38">
        <f>BV438*IF(BV437=1,BV252,BV410)/1000/BV421</f>
        <v>118.48109491552827</v>
      </c>
      <c r="BW439" s="38">
        <f t="shared" si="45"/>
        <v>162.72976094684719</v>
      </c>
      <c r="BX439" s="38">
        <f t="shared" si="45"/>
        <v>205.91051541892998</v>
      </c>
      <c r="BY439" s="38">
        <f t="shared" si="45"/>
        <v>43.309884467982158</v>
      </c>
      <c r="BZ439" s="38">
        <f t="shared" si="45"/>
        <v>40.326975219093228</v>
      </c>
      <c r="CA439" s="38">
        <f t="shared" si="45"/>
        <v>59.615256259288827</v>
      </c>
      <c r="CB439" s="38">
        <f t="shared" si="45"/>
        <v>57.140552639970004</v>
      </c>
      <c r="CC439" s="38">
        <f t="shared" si="45"/>
        <v>86.793273103889362</v>
      </c>
    </row>
    <row r="440" spans="1:81" s="134" customFormat="1" ht="15" customHeight="1">
      <c r="A440" s="16"/>
      <c r="B440" s="6" t="s">
        <v>1019</v>
      </c>
      <c r="C440" s="6"/>
      <c r="D440" s="53"/>
      <c r="E440" s="53"/>
      <c r="F440" s="54"/>
      <c r="G440" s="556"/>
      <c r="H440" s="558"/>
      <c r="I440" s="557"/>
      <c r="J440" s="557"/>
      <c r="K440" s="557"/>
      <c r="L440" s="557"/>
      <c r="M440" s="557"/>
      <c r="N440" s="557"/>
      <c r="O440" s="557"/>
      <c r="P440" s="557"/>
      <c r="Q440" s="558"/>
      <c r="R440" s="558"/>
      <c r="S440" s="557"/>
      <c r="T440" s="557"/>
      <c r="U440" s="557"/>
      <c r="V440" s="557"/>
      <c r="W440" s="557"/>
      <c r="X440" s="557"/>
      <c r="Y440" s="557"/>
      <c r="Z440" s="557"/>
      <c r="AA440" s="557"/>
      <c r="AB440" s="557"/>
      <c r="AC440" s="557"/>
      <c r="AD440" s="557"/>
      <c r="AE440" s="558"/>
      <c r="AF440" s="557"/>
      <c r="AG440" s="557"/>
      <c r="AH440" s="557"/>
      <c r="AI440" s="557"/>
      <c r="AJ440" s="557"/>
      <c r="AK440" s="557"/>
      <c r="AL440" s="557"/>
      <c r="AM440" s="558"/>
      <c r="AN440" s="558"/>
      <c r="AO440" s="557"/>
      <c r="AP440" s="557"/>
      <c r="AQ440" s="557"/>
      <c r="AR440" s="557"/>
      <c r="AS440" s="557"/>
      <c r="AT440" s="557"/>
      <c r="AU440" s="557"/>
      <c r="AV440" s="557"/>
      <c r="AW440" s="557"/>
      <c r="AX440" s="557"/>
      <c r="AY440" s="557"/>
      <c r="AZ440" s="557"/>
      <c r="BA440" s="557"/>
      <c r="BB440" s="557"/>
      <c r="BC440" s="557"/>
      <c r="BD440" s="557"/>
      <c r="BE440" s="557"/>
      <c r="BF440" s="557"/>
      <c r="BG440" s="558"/>
      <c r="BH440" s="558"/>
      <c r="BI440" s="557"/>
      <c r="BJ440" s="557"/>
      <c r="BK440" s="557"/>
      <c r="BL440" s="557"/>
      <c r="BM440" s="557"/>
      <c r="BN440" s="557"/>
      <c r="BO440" s="557"/>
      <c r="BP440" s="557"/>
      <c r="BQ440" s="557"/>
      <c r="BR440" s="557"/>
      <c r="BS440" s="557"/>
      <c r="BT440" s="557"/>
      <c r="BU440" s="557"/>
      <c r="BV440" s="557"/>
      <c r="BW440" s="557"/>
      <c r="BX440" s="557"/>
      <c r="BY440" s="557"/>
      <c r="BZ440" s="557"/>
      <c r="CA440" s="557"/>
      <c r="CB440" s="557"/>
      <c r="CC440" s="557"/>
    </row>
    <row r="441" spans="1:81" s="134" customFormat="1" ht="15" customHeight="1">
      <c r="A441" s="16"/>
      <c r="B441" s="197"/>
      <c r="C441" s="197"/>
      <c r="D441" s="49" t="s">
        <v>819</v>
      </c>
      <c r="E441" s="165" t="s">
        <v>1572</v>
      </c>
      <c r="F441" s="49" t="s">
        <v>1354</v>
      </c>
      <c r="G441" s="1206">
        <v>0</v>
      </c>
      <c r="H441" s="1206">
        <v>0</v>
      </c>
      <c r="I441" s="1206">
        <v>0</v>
      </c>
      <c r="J441" s="1206">
        <v>0</v>
      </c>
      <c r="K441" s="1206">
        <v>0</v>
      </c>
      <c r="L441" s="1206">
        <v>0</v>
      </c>
      <c r="M441" s="1206">
        <v>0</v>
      </c>
      <c r="N441" s="1206">
        <v>0</v>
      </c>
      <c r="O441" s="1206">
        <v>0</v>
      </c>
      <c r="P441" s="1206">
        <v>0</v>
      </c>
      <c r="Q441" s="1206">
        <v>0</v>
      </c>
      <c r="R441" s="1206">
        <v>0</v>
      </c>
      <c r="S441" s="1206">
        <v>0</v>
      </c>
      <c r="T441" s="1206">
        <v>0</v>
      </c>
      <c r="U441" s="1206">
        <v>0</v>
      </c>
      <c r="V441" s="1206">
        <v>0</v>
      </c>
      <c r="W441" s="1206">
        <v>0</v>
      </c>
      <c r="X441" s="1206">
        <v>0</v>
      </c>
      <c r="Y441" s="1206">
        <v>0</v>
      </c>
      <c r="Z441" s="1206">
        <v>0</v>
      </c>
      <c r="AA441" s="1206">
        <v>0</v>
      </c>
      <c r="AB441" s="1206">
        <v>0</v>
      </c>
      <c r="AC441" s="1206">
        <v>0</v>
      </c>
      <c r="AD441" s="1206">
        <v>0</v>
      </c>
      <c r="AE441" s="1206">
        <v>0</v>
      </c>
      <c r="AF441" s="1206">
        <v>0</v>
      </c>
      <c r="AG441" s="1206">
        <v>0</v>
      </c>
      <c r="AH441" s="1206">
        <v>0</v>
      </c>
      <c r="AI441" s="1206">
        <v>0</v>
      </c>
      <c r="AJ441" s="1206">
        <v>0</v>
      </c>
      <c r="AK441" s="1206">
        <v>0</v>
      </c>
      <c r="AL441" s="1206">
        <v>0</v>
      </c>
      <c r="AM441" s="1206">
        <v>0</v>
      </c>
      <c r="AN441" s="1206">
        <v>0</v>
      </c>
      <c r="AO441" s="1206">
        <v>0</v>
      </c>
      <c r="AP441" s="1206">
        <v>0</v>
      </c>
      <c r="AQ441" s="1206">
        <v>0</v>
      </c>
      <c r="AR441" s="1206">
        <v>0</v>
      </c>
      <c r="AS441" s="1206">
        <v>0</v>
      </c>
      <c r="AT441" s="1206">
        <v>0</v>
      </c>
      <c r="AU441" s="1206">
        <v>0</v>
      </c>
      <c r="AV441" s="1206">
        <v>0</v>
      </c>
      <c r="AW441" s="1206">
        <v>0</v>
      </c>
      <c r="AX441" s="1206">
        <v>0</v>
      </c>
      <c r="AY441" s="1206">
        <v>0</v>
      </c>
      <c r="AZ441" s="1206">
        <v>0</v>
      </c>
      <c r="BA441" s="1206">
        <v>0</v>
      </c>
      <c r="BB441" s="1206">
        <v>0</v>
      </c>
      <c r="BC441" s="1206">
        <v>0</v>
      </c>
      <c r="BD441" s="1206">
        <v>0</v>
      </c>
      <c r="BE441" s="1206">
        <v>0</v>
      </c>
      <c r="BF441" s="1206">
        <v>0</v>
      </c>
      <c r="BG441" s="1206">
        <v>0</v>
      </c>
      <c r="BH441" s="1206">
        <v>0</v>
      </c>
      <c r="BI441" s="1206">
        <v>0</v>
      </c>
      <c r="BJ441" s="1206">
        <v>0</v>
      </c>
      <c r="BK441" s="1206">
        <v>0</v>
      </c>
      <c r="BL441" s="1206">
        <v>0</v>
      </c>
      <c r="BM441" s="1206">
        <v>0</v>
      </c>
      <c r="BN441" s="1206">
        <v>0</v>
      </c>
      <c r="BO441" s="1206">
        <v>0</v>
      </c>
      <c r="BP441" s="1206">
        <v>0</v>
      </c>
      <c r="BQ441" s="1206">
        <v>0</v>
      </c>
      <c r="BR441" s="1206">
        <v>0</v>
      </c>
      <c r="BS441" s="714">
        <f>'Petcoke Calculations'!$G4</f>
        <v>1460000</v>
      </c>
      <c r="BT441" s="636">
        <v>0</v>
      </c>
      <c r="BU441" s="636">
        <v>0</v>
      </c>
      <c r="BV441" s="636">
        <v>0</v>
      </c>
      <c r="BW441" s="559">
        <f>'Petcoke Calculations'!$D$4</f>
        <v>4786284</v>
      </c>
      <c r="BX441" s="714">
        <f>'Petcoke Calculations'!$E$4</f>
        <v>2546645</v>
      </c>
      <c r="BY441" s="1206">
        <v>0</v>
      </c>
      <c r="BZ441" s="1206">
        <v>0</v>
      </c>
      <c r="CA441" s="1206">
        <v>0</v>
      </c>
      <c r="CB441" s="1206">
        <v>0</v>
      </c>
      <c r="CC441" s="636">
        <v>0</v>
      </c>
    </row>
    <row r="442" spans="1:81" s="134" customFormat="1" ht="15" customHeight="1">
      <c r="A442" s="16"/>
      <c r="B442" s="1144"/>
      <c r="C442" s="197"/>
      <c r="D442" s="49" t="s">
        <v>819</v>
      </c>
      <c r="E442" s="165" t="s">
        <v>282</v>
      </c>
      <c r="F442" s="49" t="s">
        <v>285</v>
      </c>
      <c r="G442" s="1206">
        <v>0</v>
      </c>
      <c r="H442" s="1206">
        <v>0</v>
      </c>
      <c r="I442" s="1206">
        <v>0</v>
      </c>
      <c r="J442" s="1206">
        <v>0</v>
      </c>
      <c r="K442" s="1206">
        <v>0</v>
      </c>
      <c r="L442" s="1206">
        <v>0</v>
      </c>
      <c r="M442" s="1206">
        <v>0</v>
      </c>
      <c r="N442" s="1206">
        <v>0</v>
      </c>
      <c r="O442" s="1206">
        <v>0</v>
      </c>
      <c r="P442" s="1206">
        <v>0</v>
      </c>
      <c r="Q442" s="1206">
        <v>0</v>
      </c>
      <c r="R442" s="1206">
        <v>0</v>
      </c>
      <c r="S442" s="1206">
        <v>0</v>
      </c>
      <c r="T442" s="1206">
        <v>0</v>
      </c>
      <c r="U442" s="1206">
        <v>0</v>
      </c>
      <c r="V442" s="1206">
        <v>0</v>
      </c>
      <c r="W442" s="1206">
        <v>0</v>
      </c>
      <c r="X442" s="1206">
        <v>0</v>
      </c>
      <c r="Y442" s="1206">
        <v>0</v>
      </c>
      <c r="Z442" s="1206">
        <v>0</v>
      </c>
      <c r="AA442" s="1206">
        <v>0</v>
      </c>
      <c r="AB442" s="1206">
        <v>0</v>
      </c>
      <c r="AC442" s="1206">
        <v>0</v>
      </c>
      <c r="AD442" s="1206">
        <v>0</v>
      </c>
      <c r="AE442" s="1206">
        <v>0</v>
      </c>
      <c r="AF442" s="1206">
        <v>0</v>
      </c>
      <c r="AG442" s="1206">
        <v>0</v>
      </c>
      <c r="AH442" s="1206">
        <v>0</v>
      </c>
      <c r="AI442" s="1206">
        <v>0</v>
      </c>
      <c r="AJ442" s="1206">
        <v>0</v>
      </c>
      <c r="AK442" s="1206">
        <v>0</v>
      </c>
      <c r="AL442" s="1206">
        <v>0</v>
      </c>
      <c r="AM442" s="1206">
        <v>0</v>
      </c>
      <c r="AN442" s="1206">
        <v>0</v>
      </c>
      <c r="AO442" s="1206">
        <v>0</v>
      </c>
      <c r="AP442" s="1206">
        <v>0</v>
      </c>
      <c r="AQ442" s="1206">
        <v>0</v>
      </c>
      <c r="AR442" s="1206">
        <v>0</v>
      </c>
      <c r="AS442" s="1206">
        <v>0</v>
      </c>
      <c r="AT442" s="1206">
        <v>0</v>
      </c>
      <c r="AU442" s="1206">
        <v>0</v>
      </c>
      <c r="AV442" s="1206">
        <v>0</v>
      </c>
      <c r="AW442" s="1206">
        <v>0</v>
      </c>
      <c r="AX442" s="1206">
        <v>0</v>
      </c>
      <c r="AY442" s="1206">
        <v>0</v>
      </c>
      <c r="AZ442" s="1206">
        <v>0</v>
      </c>
      <c r="BA442" s="1206">
        <v>0</v>
      </c>
      <c r="BB442" s="1206">
        <v>0</v>
      </c>
      <c r="BC442" s="1206">
        <v>0</v>
      </c>
      <c r="BD442" s="1206">
        <v>0</v>
      </c>
      <c r="BE442" s="1206">
        <v>0</v>
      </c>
      <c r="BF442" s="1206">
        <v>0</v>
      </c>
      <c r="BG442" s="1206">
        <v>0</v>
      </c>
      <c r="BH442" s="1206">
        <v>0</v>
      </c>
      <c r="BI442" s="1206">
        <v>0</v>
      </c>
      <c r="BJ442" s="1206">
        <v>0</v>
      </c>
      <c r="BK442" s="1206">
        <v>0</v>
      </c>
      <c r="BL442" s="1206">
        <v>0</v>
      </c>
      <c r="BM442" s="1206">
        <v>0</v>
      </c>
      <c r="BN442" s="1206">
        <v>0</v>
      </c>
      <c r="BO442" s="1206">
        <v>0</v>
      </c>
      <c r="BP442" s="1206">
        <v>0</v>
      </c>
      <c r="BQ442" s="1206">
        <v>0</v>
      </c>
      <c r="BR442" s="1206">
        <v>0</v>
      </c>
      <c r="BS442" s="560">
        <f>'Petcoke Calculations'!$G27</f>
        <v>0.02</v>
      </c>
      <c r="BT442" s="636">
        <v>0</v>
      </c>
      <c r="BU442" s="636">
        <v>0</v>
      </c>
      <c r="BV442" s="636">
        <v>0</v>
      </c>
      <c r="BW442" s="560">
        <f>'Petcoke Calculations'!$D27</f>
        <v>4.4292861827141448E-2</v>
      </c>
      <c r="BX442" s="560">
        <f>'Petcoke Calculations'!$E27</f>
        <v>2.6700356026913123E-2</v>
      </c>
      <c r="BY442" s="1206">
        <v>0</v>
      </c>
      <c r="BZ442" s="1206">
        <v>0</v>
      </c>
      <c r="CA442" s="1206">
        <v>0</v>
      </c>
      <c r="CB442" s="1206">
        <v>0</v>
      </c>
      <c r="CC442" s="636">
        <v>0</v>
      </c>
    </row>
    <row r="443" spans="1:81" s="134" customFormat="1" ht="15" customHeight="1">
      <c r="A443" s="16"/>
      <c r="B443" s="197"/>
      <c r="C443" s="197"/>
      <c r="D443" s="49" t="s">
        <v>820</v>
      </c>
      <c r="E443" s="165" t="s">
        <v>282</v>
      </c>
      <c r="F443" s="49"/>
      <c r="G443" s="1206">
        <v>0</v>
      </c>
      <c r="H443" s="1206">
        <v>0</v>
      </c>
      <c r="I443" s="1206">
        <v>0</v>
      </c>
      <c r="J443" s="1206">
        <v>0</v>
      </c>
      <c r="K443" s="1206">
        <v>0</v>
      </c>
      <c r="L443" s="1206">
        <v>0</v>
      </c>
      <c r="M443" s="1206">
        <v>0</v>
      </c>
      <c r="N443" s="1206">
        <v>0</v>
      </c>
      <c r="O443" s="1206">
        <v>0</v>
      </c>
      <c r="P443" s="1206">
        <v>0</v>
      </c>
      <c r="Q443" s="1206">
        <v>0</v>
      </c>
      <c r="R443" s="1206">
        <v>0</v>
      </c>
      <c r="S443" s="1206">
        <v>0</v>
      </c>
      <c r="T443" s="1206">
        <v>0</v>
      </c>
      <c r="U443" s="1206">
        <v>0</v>
      </c>
      <c r="V443" s="1206">
        <v>0</v>
      </c>
      <c r="W443" s="1206">
        <v>0</v>
      </c>
      <c r="X443" s="1206">
        <v>0</v>
      </c>
      <c r="Y443" s="1206">
        <v>0</v>
      </c>
      <c r="Z443" s="1206">
        <v>0</v>
      </c>
      <c r="AA443" s="1206">
        <v>0</v>
      </c>
      <c r="AB443" s="1206">
        <v>0</v>
      </c>
      <c r="AC443" s="1206">
        <v>0</v>
      </c>
      <c r="AD443" s="1206">
        <v>0</v>
      </c>
      <c r="AE443" s="1206">
        <v>0</v>
      </c>
      <c r="AF443" s="1206">
        <v>0</v>
      </c>
      <c r="AG443" s="1206">
        <v>0</v>
      </c>
      <c r="AH443" s="1206">
        <v>0</v>
      </c>
      <c r="AI443" s="1206">
        <v>0</v>
      </c>
      <c r="AJ443" s="1206">
        <v>0</v>
      </c>
      <c r="AK443" s="1206">
        <v>0</v>
      </c>
      <c r="AL443" s="1206">
        <v>0</v>
      </c>
      <c r="AM443" s="1206">
        <v>0</v>
      </c>
      <c r="AN443" s="1206">
        <v>0</v>
      </c>
      <c r="AO443" s="1206">
        <v>0</v>
      </c>
      <c r="AP443" s="1206">
        <v>0</v>
      </c>
      <c r="AQ443" s="1206">
        <v>0</v>
      </c>
      <c r="AR443" s="1206">
        <v>0</v>
      </c>
      <c r="AS443" s="1206">
        <v>0</v>
      </c>
      <c r="AT443" s="1206">
        <v>0</v>
      </c>
      <c r="AU443" s="1206">
        <v>0</v>
      </c>
      <c r="AV443" s="1206">
        <v>0</v>
      </c>
      <c r="AW443" s="1206">
        <v>0</v>
      </c>
      <c r="AX443" s="1206">
        <v>0</v>
      </c>
      <c r="AY443" s="1206">
        <v>0</v>
      </c>
      <c r="AZ443" s="1206">
        <v>0</v>
      </c>
      <c r="BA443" s="1206">
        <v>0</v>
      </c>
      <c r="BB443" s="1206">
        <v>0</v>
      </c>
      <c r="BC443" s="1206">
        <v>0</v>
      </c>
      <c r="BD443" s="1206">
        <v>0</v>
      </c>
      <c r="BE443" s="1206">
        <v>0</v>
      </c>
      <c r="BF443" s="1206">
        <v>0</v>
      </c>
      <c r="BG443" s="1206">
        <v>0</v>
      </c>
      <c r="BH443" s="1206">
        <v>0</v>
      </c>
      <c r="BI443" s="1206">
        <v>0</v>
      </c>
      <c r="BJ443" s="1206">
        <v>0</v>
      </c>
      <c r="BK443" s="1206">
        <v>0</v>
      </c>
      <c r="BL443" s="1206">
        <v>0</v>
      </c>
      <c r="BM443" s="1206">
        <v>0</v>
      </c>
      <c r="BN443" s="1206">
        <v>0</v>
      </c>
      <c r="BO443" s="1206">
        <v>0</v>
      </c>
      <c r="BP443" s="1206">
        <v>0</v>
      </c>
      <c r="BQ443" s="1206">
        <v>0</v>
      </c>
      <c r="BR443" s="1206">
        <v>0</v>
      </c>
      <c r="BS443" s="560">
        <f>'Petcoke Calculations'!$G28</f>
        <v>0</v>
      </c>
      <c r="BT443" s="636">
        <v>0</v>
      </c>
      <c r="BU443" s="636">
        <v>0</v>
      </c>
      <c r="BV443" s="636">
        <v>0</v>
      </c>
      <c r="BW443" s="560">
        <f>'Petcoke Calculations'!$D28</f>
        <v>6.9008176276467957E-3</v>
      </c>
      <c r="BX443" s="560">
        <f>'Petcoke Calculations'!$E28</f>
        <v>5.8909418772594598E-3</v>
      </c>
      <c r="BY443" s="1206">
        <v>0</v>
      </c>
      <c r="BZ443" s="1206">
        <v>0</v>
      </c>
      <c r="CA443" s="1206">
        <v>0</v>
      </c>
      <c r="CB443" s="1206">
        <v>0</v>
      </c>
      <c r="CC443" s="636">
        <v>0</v>
      </c>
    </row>
    <row r="444" spans="1:81" s="134" customFormat="1" ht="15" customHeight="1">
      <c r="A444" s="16"/>
      <c r="B444" s="197"/>
      <c r="C444" s="197"/>
      <c r="D444" s="49" t="s">
        <v>821</v>
      </c>
      <c r="E444" s="165" t="s">
        <v>255</v>
      </c>
      <c r="F444" s="201"/>
      <c r="G444" s="1206">
        <v>0</v>
      </c>
      <c r="H444" s="1206">
        <v>0</v>
      </c>
      <c r="I444" s="1206">
        <v>0</v>
      </c>
      <c r="J444" s="1206">
        <v>0</v>
      </c>
      <c r="K444" s="1206">
        <v>0</v>
      </c>
      <c r="L444" s="1206">
        <v>0</v>
      </c>
      <c r="M444" s="1206">
        <v>0</v>
      </c>
      <c r="N444" s="1206">
        <v>0</v>
      </c>
      <c r="O444" s="1206">
        <v>0</v>
      </c>
      <c r="P444" s="1206">
        <v>0</v>
      </c>
      <c r="Q444" s="1206">
        <v>0</v>
      </c>
      <c r="R444" s="1206">
        <v>0</v>
      </c>
      <c r="S444" s="1206">
        <v>0</v>
      </c>
      <c r="T444" s="1206">
        <v>0</v>
      </c>
      <c r="U444" s="1206">
        <v>0</v>
      </c>
      <c r="V444" s="1206">
        <v>0</v>
      </c>
      <c r="W444" s="1206">
        <v>0</v>
      </c>
      <c r="X444" s="1206">
        <v>0</v>
      </c>
      <c r="Y444" s="1206">
        <v>0</v>
      </c>
      <c r="Z444" s="1206">
        <v>0</v>
      </c>
      <c r="AA444" s="1206">
        <v>0</v>
      </c>
      <c r="AB444" s="1206">
        <v>0</v>
      </c>
      <c r="AC444" s="1206">
        <v>0</v>
      </c>
      <c r="AD444" s="1206">
        <v>0</v>
      </c>
      <c r="AE444" s="1206">
        <v>0</v>
      </c>
      <c r="AF444" s="1206">
        <v>0</v>
      </c>
      <c r="AG444" s="1206">
        <v>0</v>
      </c>
      <c r="AH444" s="1206">
        <v>0</v>
      </c>
      <c r="AI444" s="1206">
        <v>0</v>
      </c>
      <c r="AJ444" s="1206">
        <v>0</v>
      </c>
      <c r="AK444" s="1206">
        <v>0</v>
      </c>
      <c r="AL444" s="1206">
        <v>0</v>
      </c>
      <c r="AM444" s="1206">
        <v>0</v>
      </c>
      <c r="AN444" s="1206">
        <v>0</v>
      </c>
      <c r="AO444" s="1206">
        <v>0</v>
      </c>
      <c r="AP444" s="1206">
        <v>0</v>
      </c>
      <c r="AQ444" s="1206">
        <v>0</v>
      </c>
      <c r="AR444" s="1206">
        <v>0</v>
      </c>
      <c r="AS444" s="1206">
        <v>0</v>
      </c>
      <c r="AT444" s="1206">
        <v>0</v>
      </c>
      <c r="AU444" s="1206">
        <v>0</v>
      </c>
      <c r="AV444" s="1206">
        <v>0</v>
      </c>
      <c r="AW444" s="1206">
        <v>0</v>
      </c>
      <c r="AX444" s="1206">
        <v>0</v>
      </c>
      <c r="AY444" s="1206">
        <v>0</v>
      </c>
      <c r="AZ444" s="1206">
        <v>0</v>
      </c>
      <c r="BA444" s="1206">
        <v>0</v>
      </c>
      <c r="BB444" s="1206">
        <v>0</v>
      </c>
      <c r="BC444" s="1206">
        <v>0</v>
      </c>
      <c r="BD444" s="1206">
        <v>0</v>
      </c>
      <c r="BE444" s="1206">
        <v>0</v>
      </c>
      <c r="BF444" s="1206">
        <v>0</v>
      </c>
      <c r="BG444" s="1206">
        <v>0</v>
      </c>
      <c r="BH444" s="1206">
        <v>0</v>
      </c>
      <c r="BI444" s="1206">
        <v>0</v>
      </c>
      <c r="BJ444" s="1206">
        <v>0</v>
      </c>
      <c r="BK444" s="1206">
        <v>0</v>
      </c>
      <c r="BL444" s="1206">
        <v>0</v>
      </c>
      <c r="BM444" s="1206">
        <v>0</v>
      </c>
      <c r="BN444" s="1206">
        <v>0</v>
      </c>
      <c r="BO444" s="1206">
        <v>0</v>
      </c>
      <c r="BP444" s="1206">
        <v>0</v>
      </c>
      <c r="BQ444" s="1206">
        <v>0</v>
      </c>
      <c r="BR444" s="1206">
        <v>0</v>
      </c>
      <c r="BS444" s="879">
        <f>BS442-BS443</f>
        <v>0.02</v>
      </c>
      <c r="BT444" s="636">
        <v>0</v>
      </c>
      <c r="BU444" s="636">
        <v>0</v>
      </c>
      <c r="BV444" s="636">
        <v>0</v>
      </c>
      <c r="BW444" s="560">
        <f>BW442-BW443</f>
        <v>3.7392044199494656E-2</v>
      </c>
      <c r="BX444" s="560">
        <f>BX442-BX443</f>
        <v>2.0809414149653663E-2</v>
      </c>
      <c r="BY444" s="1206">
        <v>0</v>
      </c>
      <c r="BZ444" s="1206">
        <v>0</v>
      </c>
      <c r="CA444" s="1206">
        <v>0</v>
      </c>
      <c r="CB444" s="1206">
        <v>0</v>
      </c>
      <c r="CC444" s="636">
        <v>0</v>
      </c>
    </row>
    <row r="445" spans="1:81" s="134" customFormat="1" ht="15" customHeight="1">
      <c r="A445" s="16"/>
      <c r="B445" s="6"/>
      <c r="C445" s="6"/>
      <c r="D445" s="53"/>
      <c r="E445" s="53"/>
      <c r="F445" s="54"/>
      <c r="G445" s="556"/>
      <c r="H445" s="558"/>
      <c r="I445" s="557"/>
      <c r="J445" s="557"/>
      <c r="K445" s="557"/>
      <c r="L445" s="557"/>
      <c r="M445" s="557"/>
      <c r="N445" s="557"/>
      <c r="O445" s="557"/>
      <c r="P445" s="557"/>
      <c r="Q445" s="558"/>
      <c r="R445" s="558"/>
      <c r="S445" s="557"/>
      <c r="T445" s="557"/>
      <c r="U445" s="557"/>
      <c r="V445" s="557"/>
      <c r="W445" s="557"/>
      <c r="X445" s="557"/>
      <c r="Y445" s="557"/>
      <c r="Z445" s="557"/>
      <c r="AA445" s="557"/>
      <c r="AB445" s="557"/>
      <c r="AC445" s="557"/>
      <c r="AD445" s="557"/>
      <c r="AE445" s="558"/>
      <c r="AF445" s="557"/>
      <c r="AG445" s="557"/>
      <c r="AH445" s="557"/>
      <c r="AI445" s="557"/>
      <c r="AJ445" s="557"/>
      <c r="AK445" s="557"/>
      <c r="AL445" s="557"/>
      <c r="AM445" s="558"/>
      <c r="AN445" s="558"/>
      <c r="AO445" s="557"/>
      <c r="AP445" s="557"/>
      <c r="AQ445" s="557"/>
      <c r="AR445" s="557"/>
      <c r="AS445" s="557"/>
      <c r="AT445" s="557"/>
      <c r="AU445" s="557"/>
      <c r="AV445" s="557"/>
      <c r="AW445" s="557"/>
      <c r="AX445" s="557"/>
      <c r="AY445" s="557"/>
      <c r="AZ445" s="557"/>
      <c r="BA445" s="557"/>
      <c r="BB445" s="557"/>
      <c r="BC445" s="557"/>
      <c r="BD445" s="557"/>
      <c r="BE445" s="557"/>
      <c r="BF445" s="557"/>
      <c r="BG445" s="558"/>
      <c r="BH445" s="558"/>
      <c r="BI445" s="557"/>
      <c r="BJ445" s="557"/>
      <c r="BK445" s="557"/>
      <c r="BL445" s="557"/>
      <c r="BM445" s="557"/>
      <c r="BN445" s="557"/>
      <c r="BO445" s="557"/>
      <c r="BP445" s="557"/>
      <c r="BQ445" s="557"/>
      <c r="BR445" s="557"/>
      <c r="BS445" s="557"/>
      <c r="BT445" s="557"/>
      <c r="BU445" s="561"/>
      <c r="BV445" s="557"/>
      <c r="BW445" s="557"/>
      <c r="BX445" s="557"/>
      <c r="BY445" s="557"/>
      <c r="BZ445" s="557"/>
      <c r="CA445" s="557"/>
      <c r="CB445" s="557"/>
      <c r="CC445" s="557"/>
    </row>
    <row r="446" spans="1:81" s="134" customFormat="1" ht="15" customHeight="1">
      <c r="A446" s="16"/>
      <c r="B446" s="6"/>
      <c r="C446" s="6"/>
      <c r="D446" s="53"/>
      <c r="E446" s="53"/>
      <c r="F446" s="54"/>
      <c r="G446" s="556"/>
      <c r="H446" s="558"/>
      <c r="I446" s="557"/>
      <c r="J446" s="557"/>
      <c r="K446" s="557"/>
      <c r="L446" s="557"/>
      <c r="M446" s="557"/>
      <c r="N446" s="557"/>
      <c r="O446" s="557"/>
      <c r="P446" s="557"/>
      <c r="Q446" s="558"/>
      <c r="R446" s="558"/>
      <c r="S446" s="557"/>
      <c r="T446" s="557"/>
      <c r="U446" s="557"/>
      <c r="V446" s="557"/>
      <c r="W446" s="557"/>
      <c r="X446" s="557"/>
      <c r="Y446" s="557"/>
      <c r="Z446" s="557"/>
      <c r="AA446" s="557"/>
      <c r="AB446" s="557"/>
      <c r="AC446" s="557"/>
      <c r="AD446" s="557"/>
      <c r="AE446" s="558"/>
      <c r="AF446" s="557"/>
      <c r="AG446" s="557"/>
      <c r="AH446" s="557"/>
      <c r="AI446" s="557"/>
      <c r="AJ446" s="557"/>
      <c r="AK446" s="557"/>
      <c r="AL446" s="557"/>
      <c r="AM446" s="558"/>
      <c r="AN446" s="558"/>
      <c r="AO446" s="557"/>
      <c r="AP446" s="557"/>
      <c r="AQ446" s="557"/>
      <c r="AR446" s="557"/>
      <c r="AS446" s="557"/>
      <c r="AT446" s="557"/>
      <c r="AU446" s="557"/>
      <c r="AV446" s="557"/>
      <c r="AW446" s="557"/>
      <c r="AX446" s="557"/>
      <c r="AY446" s="557"/>
      <c r="AZ446" s="557"/>
      <c r="BA446" s="557"/>
      <c r="BB446" s="557"/>
      <c r="BC446" s="557"/>
      <c r="BD446" s="557"/>
      <c r="BE446" s="557"/>
      <c r="BF446" s="557"/>
      <c r="BG446" s="558"/>
      <c r="BH446" s="558"/>
      <c r="BI446" s="557"/>
      <c r="BJ446" s="557"/>
      <c r="BK446" s="557"/>
      <c r="BL446" s="557"/>
      <c r="BM446" s="557"/>
      <c r="BN446" s="557"/>
      <c r="BO446" s="557"/>
      <c r="BP446" s="557"/>
      <c r="BQ446" s="557"/>
      <c r="BR446" s="557"/>
      <c r="BS446" s="557"/>
      <c r="BT446" s="557"/>
      <c r="BU446" s="561"/>
      <c r="BV446" s="557"/>
      <c r="BW446" s="557"/>
      <c r="BX446" s="557"/>
      <c r="BY446" s="557"/>
      <c r="BZ446" s="557"/>
      <c r="CA446" s="557"/>
      <c r="CB446" s="557"/>
      <c r="CC446" s="557"/>
    </row>
    <row r="447" spans="1:81" ht="20.25">
      <c r="A447" s="1148"/>
      <c r="B447" s="18" t="s">
        <v>165</v>
      </c>
      <c r="C447" s="17"/>
      <c r="D447" s="55"/>
      <c r="E447" s="56"/>
      <c r="F447" s="56"/>
      <c r="G447" s="562"/>
      <c r="H447" s="563"/>
      <c r="I447" s="563"/>
      <c r="J447" s="563"/>
      <c r="K447" s="563"/>
      <c r="L447" s="563"/>
      <c r="M447" s="563"/>
      <c r="N447" s="563"/>
      <c r="O447" s="563"/>
      <c r="P447" s="563"/>
      <c r="Q447" s="563"/>
      <c r="R447" s="563"/>
      <c r="S447" s="563"/>
      <c r="T447" s="563"/>
      <c r="U447" s="563"/>
      <c r="V447" s="563"/>
      <c r="W447" s="563"/>
      <c r="X447" s="563"/>
      <c r="Y447" s="563"/>
      <c r="Z447" s="563"/>
      <c r="AA447" s="563"/>
      <c r="AB447" s="563"/>
      <c r="AC447" s="563"/>
      <c r="AD447" s="563"/>
      <c r="AE447" s="563"/>
      <c r="AF447" s="563"/>
      <c r="AG447" s="563"/>
      <c r="AH447" s="563"/>
      <c r="AI447" s="563"/>
      <c r="AJ447" s="563"/>
      <c r="AK447" s="563"/>
      <c r="AL447" s="563"/>
      <c r="AM447" s="563"/>
      <c r="AN447" s="563"/>
      <c r="AO447" s="563"/>
      <c r="AP447" s="563"/>
      <c r="AQ447" s="563"/>
      <c r="AR447" s="563"/>
      <c r="AS447" s="563"/>
      <c r="AT447" s="563"/>
      <c r="AU447" s="563"/>
      <c r="AV447" s="563"/>
      <c r="AW447" s="563"/>
      <c r="AX447" s="563"/>
      <c r="AY447" s="563"/>
      <c r="AZ447" s="563"/>
      <c r="BA447" s="563"/>
      <c r="BB447" s="563"/>
      <c r="BC447" s="563"/>
      <c r="BD447" s="563"/>
      <c r="BE447" s="563"/>
      <c r="BF447" s="563"/>
      <c r="BG447" s="563"/>
      <c r="BH447" s="563"/>
      <c r="BI447" s="563"/>
      <c r="BJ447" s="563"/>
      <c r="BK447" s="563"/>
      <c r="BL447" s="563"/>
      <c r="BM447" s="563"/>
      <c r="BN447" s="563"/>
      <c r="BO447" s="563"/>
      <c r="BP447" s="563"/>
      <c r="BQ447" s="563"/>
      <c r="BR447" s="563"/>
      <c r="BS447" s="563"/>
      <c r="BT447" s="563"/>
      <c r="BU447" s="563"/>
      <c r="BV447" s="563"/>
      <c r="BW447" s="563"/>
      <c r="BX447" s="563"/>
      <c r="BY447" s="563"/>
      <c r="BZ447" s="563"/>
      <c r="CA447" s="563"/>
      <c r="CB447" s="563"/>
      <c r="CC447" s="563"/>
    </row>
    <row r="448" spans="1:81" ht="15" customHeight="1" thickBot="1">
      <c r="A448" s="1148"/>
      <c r="B448" s="18"/>
      <c r="C448" s="17"/>
      <c r="D448" s="55"/>
      <c r="E448" s="56"/>
      <c r="F448" s="56"/>
      <c r="G448" s="562"/>
      <c r="H448" s="563"/>
      <c r="I448" s="563"/>
      <c r="J448" s="563"/>
      <c r="K448" s="563"/>
      <c r="L448" s="563"/>
      <c r="M448" s="563"/>
      <c r="N448" s="563"/>
      <c r="O448" s="563"/>
      <c r="P448" s="563"/>
      <c r="Q448" s="563"/>
      <c r="R448" s="563"/>
      <c r="S448" s="563"/>
      <c r="T448" s="563"/>
      <c r="U448" s="563"/>
      <c r="V448" s="563"/>
      <c r="W448" s="563"/>
      <c r="X448" s="563"/>
      <c r="Y448" s="563"/>
      <c r="Z448" s="563"/>
      <c r="AA448" s="563"/>
      <c r="AB448" s="563"/>
      <c r="AC448" s="563"/>
      <c r="AD448" s="563"/>
      <c r="AE448" s="563"/>
      <c r="AF448" s="563"/>
      <c r="AG448" s="563"/>
      <c r="AH448" s="563"/>
      <c r="AI448" s="563"/>
      <c r="AJ448" s="563"/>
      <c r="AK448" s="563"/>
      <c r="AL448" s="563"/>
      <c r="AM448" s="563"/>
      <c r="AN448" s="563"/>
      <c r="AO448" s="563"/>
      <c r="AP448" s="563"/>
      <c r="AQ448" s="563"/>
      <c r="AR448" s="563"/>
      <c r="AS448" s="563"/>
      <c r="AT448" s="563"/>
      <c r="AU448" s="563"/>
      <c r="AV448" s="563"/>
      <c r="AW448" s="563"/>
      <c r="AX448" s="563"/>
      <c r="AY448" s="563"/>
      <c r="AZ448" s="563"/>
      <c r="BA448" s="563"/>
      <c r="BB448" s="563"/>
      <c r="BC448" s="563"/>
      <c r="BD448" s="563"/>
      <c r="BE448" s="563"/>
      <c r="BF448" s="563"/>
      <c r="BG448" s="563"/>
      <c r="BH448" s="563"/>
      <c r="BI448" s="563"/>
      <c r="BJ448" s="563"/>
      <c r="BK448" s="563"/>
      <c r="BL448" s="563"/>
      <c r="BM448" s="563"/>
      <c r="BN448" s="563"/>
      <c r="BO448" s="563"/>
      <c r="BP448" s="563"/>
      <c r="BQ448" s="563"/>
      <c r="BR448" s="563"/>
      <c r="BS448" s="563"/>
      <c r="BT448" s="563"/>
      <c r="BU448" s="563"/>
      <c r="BV448" s="563"/>
      <c r="BW448" s="563"/>
      <c r="BX448" s="563"/>
      <c r="BY448" s="563"/>
      <c r="BZ448" s="563"/>
      <c r="CA448" s="563"/>
      <c r="CB448" s="563"/>
      <c r="CC448" s="563"/>
    </row>
    <row r="449" spans="1:81" s="135" customFormat="1" ht="21.75" thickBot="1">
      <c r="A449" s="1148"/>
      <c r="B449" s="138" t="s">
        <v>1380</v>
      </c>
      <c r="C449" s="78"/>
      <c r="D449" s="78"/>
      <c r="E449" s="78"/>
      <c r="F449" s="78"/>
      <c r="G449" s="564" t="s">
        <v>675</v>
      </c>
      <c r="H449" s="78" t="s">
        <v>48</v>
      </c>
      <c r="I449" s="78" t="s">
        <v>48</v>
      </c>
      <c r="J449" s="591" t="s">
        <v>48</v>
      </c>
      <c r="K449" s="78" t="s">
        <v>676</v>
      </c>
      <c r="L449" s="78" t="s">
        <v>248</v>
      </c>
      <c r="M449" s="78" t="s">
        <v>49</v>
      </c>
      <c r="N449" s="78" t="s">
        <v>49</v>
      </c>
      <c r="O449" s="78" t="s">
        <v>118</v>
      </c>
      <c r="P449" s="78" t="s">
        <v>51</v>
      </c>
      <c r="Q449" s="78" t="s">
        <v>51</v>
      </c>
      <c r="R449" s="78" t="s">
        <v>51</v>
      </c>
      <c r="S449" s="78" t="s">
        <v>677</v>
      </c>
      <c r="T449" s="78" t="s">
        <v>693</v>
      </c>
      <c r="U449" s="78" t="s">
        <v>679</v>
      </c>
      <c r="V449" s="1139" t="s">
        <v>1203</v>
      </c>
      <c r="W449" s="78" t="s">
        <v>113</v>
      </c>
      <c r="X449" s="78" t="s">
        <v>113</v>
      </c>
      <c r="Y449" s="78" t="s">
        <v>680</v>
      </c>
      <c r="Z449" s="78" t="s">
        <v>694</v>
      </c>
      <c r="AA449" s="78" t="s">
        <v>114</v>
      </c>
      <c r="AB449" s="78" t="s">
        <v>114</v>
      </c>
      <c r="AC449" s="78" t="s">
        <v>114</v>
      </c>
      <c r="AD449" s="78" t="s">
        <v>114</v>
      </c>
      <c r="AE449" s="78" t="s">
        <v>140</v>
      </c>
      <c r="AF449" s="78" t="s">
        <v>115</v>
      </c>
      <c r="AG449" s="78" t="s">
        <v>115</v>
      </c>
      <c r="AH449" s="78" t="s">
        <v>714</v>
      </c>
      <c r="AI449" s="78" t="s">
        <v>715</v>
      </c>
      <c r="AJ449" s="78" t="s">
        <v>52</v>
      </c>
      <c r="AK449" s="78" t="s">
        <v>52</v>
      </c>
      <c r="AL449" s="78" t="s">
        <v>52</v>
      </c>
      <c r="AM449" s="78" t="s">
        <v>52</v>
      </c>
      <c r="AN449" s="78" t="s">
        <v>52</v>
      </c>
      <c r="AO449" s="78" t="s">
        <v>52</v>
      </c>
      <c r="AP449" s="78" t="s">
        <v>116</v>
      </c>
      <c r="AQ449" s="1141" t="s">
        <v>116</v>
      </c>
      <c r="AR449" s="78" t="s">
        <v>116</v>
      </c>
      <c r="AS449" s="78" t="s">
        <v>716</v>
      </c>
      <c r="AT449" s="78" t="s">
        <v>716</v>
      </c>
      <c r="AU449" s="78" t="s">
        <v>55</v>
      </c>
      <c r="AV449" s="78" t="s">
        <v>55</v>
      </c>
      <c r="AW449" s="78" t="s">
        <v>760</v>
      </c>
      <c r="AX449" s="78" t="s">
        <v>760</v>
      </c>
      <c r="AY449" s="78" t="s">
        <v>760</v>
      </c>
      <c r="AZ449" s="78" t="s">
        <v>989</v>
      </c>
      <c r="BA449" s="78" t="s">
        <v>989</v>
      </c>
      <c r="BB449" s="78" t="s">
        <v>769</v>
      </c>
      <c r="BC449" s="78" t="s">
        <v>769</v>
      </c>
      <c r="BD449" s="918" t="s">
        <v>769</v>
      </c>
      <c r="BE449" s="78" t="s">
        <v>769</v>
      </c>
      <c r="BF449" s="225" t="s">
        <v>769</v>
      </c>
      <c r="BG449" s="78" t="s">
        <v>769</v>
      </c>
      <c r="BH449" s="78" t="s">
        <v>769</v>
      </c>
      <c r="BI449" s="78" t="s">
        <v>769</v>
      </c>
      <c r="BJ449" s="78" t="s">
        <v>769</v>
      </c>
      <c r="BK449" s="78" t="s">
        <v>769</v>
      </c>
      <c r="BL449" s="78" t="s">
        <v>769</v>
      </c>
      <c r="BM449" s="78" t="s">
        <v>769</v>
      </c>
      <c r="BN449" s="78" t="s">
        <v>769</v>
      </c>
      <c r="BO449" s="78" t="s">
        <v>769</v>
      </c>
      <c r="BP449" s="78" t="s">
        <v>769</v>
      </c>
      <c r="BQ449" s="78" t="s">
        <v>769</v>
      </c>
      <c r="BR449" s="78" t="s">
        <v>769</v>
      </c>
      <c r="BS449" s="78" t="s">
        <v>117</v>
      </c>
      <c r="BT449" s="78" t="s">
        <v>117</v>
      </c>
      <c r="BU449" s="78" t="s">
        <v>392</v>
      </c>
      <c r="BV449" s="1141" t="s">
        <v>118</v>
      </c>
      <c r="BW449" s="78" t="s">
        <v>118</v>
      </c>
      <c r="BX449" s="78" t="s">
        <v>118</v>
      </c>
      <c r="BY449" s="78" t="s">
        <v>678</v>
      </c>
      <c r="BZ449" s="78" t="s">
        <v>715</v>
      </c>
      <c r="CA449" s="78" t="s">
        <v>55</v>
      </c>
      <c r="CB449" s="78" t="s">
        <v>768</v>
      </c>
      <c r="CC449" s="78" t="s">
        <v>117</v>
      </c>
    </row>
    <row r="450" spans="1:81" s="135" customFormat="1" ht="21">
      <c r="A450" s="1148"/>
      <c r="B450" s="78"/>
      <c r="C450" s="78"/>
      <c r="D450" s="78"/>
      <c r="E450" s="78"/>
      <c r="F450" s="78"/>
      <c r="G450" s="564" t="s">
        <v>695</v>
      </c>
      <c r="H450" s="78" t="s">
        <v>696</v>
      </c>
      <c r="I450" s="78" t="s">
        <v>697</v>
      </c>
      <c r="J450" s="592" t="s">
        <v>1540</v>
      </c>
      <c r="K450" s="78" t="s">
        <v>698</v>
      </c>
      <c r="L450" s="78" t="s">
        <v>1566</v>
      </c>
      <c r="M450" s="78" t="s">
        <v>1423</v>
      </c>
      <c r="N450" s="78" t="s">
        <v>701</v>
      </c>
      <c r="O450" s="78" t="s">
        <v>702</v>
      </c>
      <c r="P450" s="78" t="s">
        <v>703</v>
      </c>
      <c r="Q450" s="78" t="s">
        <v>1488</v>
      </c>
      <c r="R450" s="78" t="s">
        <v>705</v>
      </c>
      <c r="S450" s="78" t="s">
        <v>1541</v>
      </c>
      <c r="T450" s="78" t="s">
        <v>706</v>
      </c>
      <c r="U450" s="78" t="s">
        <v>1542</v>
      </c>
      <c r="V450" s="1139" t="s">
        <v>1207</v>
      </c>
      <c r="W450" s="78" t="s">
        <v>708</v>
      </c>
      <c r="X450" s="78" t="s">
        <v>709</v>
      </c>
      <c r="Y450" s="78" t="s">
        <v>710</v>
      </c>
      <c r="Z450" s="78" t="s">
        <v>694</v>
      </c>
      <c r="AA450" s="78" t="s">
        <v>735</v>
      </c>
      <c r="AB450" s="78" t="s">
        <v>732</v>
      </c>
      <c r="AC450" s="78" t="s">
        <v>733</v>
      </c>
      <c r="AD450" s="78" t="s">
        <v>734</v>
      </c>
      <c r="AE450" s="78" t="s">
        <v>410</v>
      </c>
      <c r="AF450" s="78" t="s">
        <v>736</v>
      </c>
      <c r="AG450" s="78" t="s">
        <v>737</v>
      </c>
      <c r="AH450" s="78" t="s">
        <v>738</v>
      </c>
      <c r="AI450" s="78" t="s">
        <v>1543</v>
      </c>
      <c r="AJ450" s="78" t="s">
        <v>739</v>
      </c>
      <c r="AK450" s="78" t="s">
        <v>740</v>
      </c>
      <c r="AL450" s="78" t="s">
        <v>391</v>
      </c>
      <c r="AM450" s="78" t="s">
        <v>741</v>
      </c>
      <c r="AN450" s="78" t="s">
        <v>742</v>
      </c>
      <c r="AO450" s="78" t="s">
        <v>743</v>
      </c>
      <c r="AP450" s="78" t="s">
        <v>744</v>
      </c>
      <c r="AQ450" s="1141" t="s">
        <v>1208</v>
      </c>
      <c r="AR450" s="78" t="s">
        <v>745</v>
      </c>
      <c r="AS450" s="78" t="s">
        <v>747</v>
      </c>
      <c r="AT450" s="78" t="s">
        <v>746</v>
      </c>
      <c r="AU450" s="78" t="s">
        <v>1544</v>
      </c>
      <c r="AV450" s="78" t="s">
        <v>749</v>
      </c>
      <c r="AW450" s="78" t="s">
        <v>1545</v>
      </c>
      <c r="AX450" s="78" t="s">
        <v>1546</v>
      </c>
      <c r="AY450" s="78" t="s">
        <v>1547</v>
      </c>
      <c r="AZ450" s="78" t="s">
        <v>770</v>
      </c>
      <c r="BA450" s="78" t="s">
        <v>771</v>
      </c>
      <c r="BB450" s="78" t="s">
        <v>390</v>
      </c>
      <c r="BC450" s="78" t="s">
        <v>773</v>
      </c>
      <c r="BD450" s="918" t="s">
        <v>773</v>
      </c>
      <c r="BE450" s="78" t="s">
        <v>1398</v>
      </c>
      <c r="BF450" s="224" t="s">
        <v>1525</v>
      </c>
      <c r="BG450" s="78" t="s">
        <v>917</v>
      </c>
      <c r="BH450" s="78" t="s">
        <v>774</v>
      </c>
      <c r="BI450" s="78" t="s">
        <v>1548</v>
      </c>
      <c r="BJ450" s="78" t="s">
        <v>407</v>
      </c>
      <c r="BK450" s="78" t="s">
        <v>1494</v>
      </c>
      <c r="BL450" s="78" t="s">
        <v>776</v>
      </c>
      <c r="BM450" s="78" t="s">
        <v>412</v>
      </c>
      <c r="BN450" s="78" t="s">
        <v>1539</v>
      </c>
      <c r="BO450" s="78" t="s">
        <v>781</v>
      </c>
      <c r="BP450" s="78" t="s">
        <v>776</v>
      </c>
      <c r="BQ450" s="78" t="s">
        <v>411</v>
      </c>
      <c r="BR450" s="78" t="s">
        <v>1549</v>
      </c>
      <c r="BS450" s="78" t="s">
        <v>406</v>
      </c>
      <c r="BT450" s="78" t="s">
        <v>1550</v>
      </c>
      <c r="BU450" s="223" t="s">
        <v>392</v>
      </c>
      <c r="BV450" s="1140" t="s">
        <v>1209</v>
      </c>
      <c r="BW450" s="78" t="s">
        <v>408</v>
      </c>
      <c r="BX450" s="78" t="s">
        <v>409</v>
      </c>
      <c r="BY450" s="78" t="s">
        <v>707</v>
      </c>
      <c r="BZ450" s="78" t="s">
        <v>1551</v>
      </c>
      <c r="CA450" s="78" t="s">
        <v>748</v>
      </c>
      <c r="CB450" s="78" t="s">
        <v>772</v>
      </c>
      <c r="CC450" s="78" t="s">
        <v>782</v>
      </c>
    </row>
    <row r="451" spans="1:81" s="135" customFormat="1" ht="21">
      <c r="A451" s="1148"/>
      <c r="B451" s="77"/>
      <c r="C451" s="77"/>
      <c r="D451" s="77"/>
      <c r="E451" s="77"/>
      <c r="F451" s="77"/>
      <c r="G451" s="1353"/>
      <c r="H451" s="1353"/>
      <c r="I451" s="1353"/>
      <c r="J451" s="1355"/>
      <c r="K451" s="1353"/>
      <c r="L451" s="1353"/>
      <c r="M451" s="1353"/>
      <c r="N451" s="1353"/>
      <c r="O451" s="1353"/>
      <c r="P451" s="1353"/>
      <c r="Q451" s="1353"/>
      <c r="R451" s="1353"/>
      <c r="S451" s="1353"/>
      <c r="T451" s="1353"/>
      <c r="U451" s="1353"/>
      <c r="V451" s="1356"/>
      <c r="W451" s="1353"/>
      <c r="X451" s="1353"/>
      <c r="Y451" s="1353"/>
      <c r="Z451" s="1353"/>
      <c r="AA451" s="1353"/>
      <c r="AB451" s="1353"/>
      <c r="AC451" s="1353"/>
      <c r="AD451" s="1353"/>
      <c r="AE451" s="1353"/>
      <c r="AF451" s="1353"/>
      <c r="AG451" s="1353"/>
      <c r="AH451" s="1353"/>
      <c r="AI451" s="1353"/>
      <c r="AJ451" s="1353"/>
      <c r="AK451" s="1353"/>
      <c r="AL451" s="1353"/>
      <c r="AM451" s="1353"/>
      <c r="AN451" s="1353"/>
      <c r="AO451" s="1353"/>
      <c r="AP451" s="1353"/>
      <c r="AQ451" s="1356"/>
      <c r="AR451" s="1353"/>
      <c r="AS451" s="1353"/>
      <c r="AT451" s="1353"/>
      <c r="AU451" s="1353"/>
      <c r="AV451" s="1353"/>
      <c r="AW451" s="1353"/>
      <c r="AX451" s="1353"/>
      <c r="AY451" s="1353"/>
      <c r="AZ451" s="1353"/>
      <c r="BA451" s="1353"/>
      <c r="BB451" s="1353"/>
      <c r="BC451" s="1353"/>
      <c r="BD451" s="1353"/>
      <c r="BE451" s="1353"/>
      <c r="BF451" s="1354"/>
      <c r="BG451" s="1353"/>
      <c r="BH451" s="1353"/>
      <c r="BI451" s="1353"/>
      <c r="BJ451" s="1353"/>
      <c r="BK451" s="1353"/>
      <c r="BL451" s="1353"/>
      <c r="BM451" s="1353"/>
      <c r="BN451" s="1353"/>
      <c r="BO451" s="1353"/>
      <c r="BP451" s="1353"/>
      <c r="BQ451" s="1353"/>
      <c r="BR451" s="1353"/>
      <c r="BS451" s="1353"/>
      <c r="BT451" s="1353"/>
      <c r="BU451" s="1357"/>
      <c r="BV451" s="1358"/>
      <c r="BW451" s="1354"/>
      <c r="BX451" s="1354"/>
      <c r="BY451" s="1353"/>
      <c r="BZ451" s="1353"/>
      <c r="CA451" s="1353"/>
      <c r="CB451" s="1353"/>
      <c r="CC451" s="1353"/>
    </row>
    <row r="452" spans="1:81" s="135" customFormat="1" ht="18.75">
      <c r="A452" s="1148"/>
      <c r="B452" s="76"/>
      <c r="C452" s="76"/>
      <c r="D452" s="76" t="s">
        <v>393</v>
      </c>
      <c r="E452" s="76"/>
      <c r="F452" s="76"/>
      <c r="G452" s="1201"/>
      <c r="H452" s="1201"/>
      <c r="I452" s="1201"/>
      <c r="J452" s="1201"/>
      <c r="K452" s="1201"/>
      <c r="L452" s="1201"/>
      <c r="M452" s="1201"/>
      <c r="N452" s="1201"/>
      <c r="O452" s="1201"/>
      <c r="P452" s="1201"/>
      <c r="Q452" s="1201"/>
      <c r="R452" s="1201"/>
      <c r="S452" s="1201"/>
      <c r="T452" s="1201"/>
      <c r="U452" s="1201"/>
      <c r="V452" s="1201"/>
      <c r="W452" s="1201"/>
      <c r="X452" s="1201"/>
      <c r="Y452" s="1201"/>
      <c r="Z452" s="1201"/>
      <c r="AA452" s="1201"/>
      <c r="AB452" s="1201"/>
      <c r="AC452" s="1201"/>
      <c r="AD452" s="1201"/>
      <c r="AE452" s="1201"/>
      <c r="AF452" s="1201"/>
      <c r="AG452" s="1201"/>
      <c r="AH452" s="1201"/>
      <c r="AI452" s="1201"/>
      <c r="AJ452" s="1201"/>
      <c r="AK452" s="1201"/>
      <c r="AL452" s="1201"/>
      <c r="AM452" s="1201"/>
      <c r="AN452" s="1201"/>
      <c r="AO452" s="1201"/>
      <c r="AP452" s="1201"/>
      <c r="AQ452" s="1201"/>
      <c r="AR452" s="1201"/>
      <c r="AS452" s="1201"/>
      <c r="AT452" s="1201"/>
      <c r="AU452" s="1201"/>
      <c r="AV452" s="1201"/>
      <c r="AW452" s="1201"/>
      <c r="AX452" s="1201"/>
      <c r="AY452" s="1201"/>
      <c r="AZ452" s="1201"/>
      <c r="BA452" s="1201"/>
      <c r="BB452" s="1201"/>
      <c r="BC452" s="1201"/>
      <c r="BD452" s="1201"/>
      <c r="BE452" s="1201"/>
      <c r="BF452" s="1201"/>
      <c r="BG452" s="1201"/>
      <c r="BH452" s="1201"/>
      <c r="BI452" s="1201"/>
      <c r="BJ452" s="1201"/>
      <c r="BK452" s="1201"/>
      <c r="BL452" s="1201"/>
      <c r="BM452" s="1201"/>
      <c r="BN452" s="1201"/>
      <c r="BO452" s="1201"/>
      <c r="BP452" s="1201"/>
      <c r="BQ452" s="1201"/>
      <c r="BR452" s="1201"/>
      <c r="BS452" s="1201"/>
      <c r="BT452" s="1201"/>
      <c r="BU452" s="1201"/>
      <c r="BV452" s="1201"/>
      <c r="BW452" s="1201"/>
      <c r="BX452" s="1201"/>
      <c r="BY452" s="1201"/>
      <c r="BZ452" s="1201"/>
      <c r="CA452" s="1201"/>
      <c r="CB452" s="1201"/>
      <c r="CC452" s="1201"/>
    </row>
    <row r="453" spans="1:81" s="135" customFormat="1" ht="30" customHeight="1">
      <c r="A453" s="1148"/>
      <c r="B453" s="185"/>
      <c r="C453" s="185"/>
      <c r="D453" s="185" t="s">
        <v>1381</v>
      </c>
      <c r="E453" s="185"/>
      <c r="F453" s="185"/>
      <c r="G453" s="1523" t="s">
        <v>711</v>
      </c>
      <c r="H453" s="1359" t="s">
        <v>712</v>
      </c>
      <c r="I453" s="1359" t="s">
        <v>713</v>
      </c>
      <c r="J453" s="1359" t="s">
        <v>712</v>
      </c>
      <c r="K453" s="1359" t="s">
        <v>711</v>
      </c>
      <c r="L453" s="1491" t="s">
        <v>711</v>
      </c>
      <c r="M453" s="1359" t="s">
        <v>713</v>
      </c>
      <c r="N453" s="1359" t="s">
        <v>712</v>
      </c>
      <c r="O453" s="1359" t="s">
        <v>712</v>
      </c>
      <c r="P453" s="1359" t="s">
        <v>713</v>
      </c>
      <c r="Q453" s="1359" t="s">
        <v>711</v>
      </c>
      <c r="R453" s="1359" t="s">
        <v>713</v>
      </c>
      <c r="S453" s="1359" t="s">
        <v>712</v>
      </c>
      <c r="T453" s="1359" t="s">
        <v>712</v>
      </c>
      <c r="U453" s="1359" t="s">
        <v>712</v>
      </c>
      <c r="V453" s="1359" t="s">
        <v>711</v>
      </c>
      <c r="W453" s="1359" t="s">
        <v>713</v>
      </c>
      <c r="X453" s="1359" t="s">
        <v>711</v>
      </c>
      <c r="Y453" s="1359" t="s">
        <v>712</v>
      </c>
      <c r="Z453" s="1359" t="s">
        <v>712</v>
      </c>
      <c r="AA453" s="1359" t="s">
        <v>712</v>
      </c>
      <c r="AB453" s="1359" t="s">
        <v>712</v>
      </c>
      <c r="AC453" s="1359" t="s">
        <v>712</v>
      </c>
      <c r="AD453" s="1359" t="s">
        <v>712</v>
      </c>
      <c r="AE453" s="1359" t="s">
        <v>712</v>
      </c>
      <c r="AF453" s="1359" t="s">
        <v>712</v>
      </c>
      <c r="AG453" s="1359" t="s">
        <v>712</v>
      </c>
      <c r="AH453" s="1359" t="s">
        <v>712</v>
      </c>
      <c r="AI453" s="1359" t="s">
        <v>712</v>
      </c>
      <c r="AJ453" s="1359" t="s">
        <v>711</v>
      </c>
      <c r="AK453" s="1359" t="s">
        <v>712</v>
      </c>
      <c r="AL453" s="1359" t="s">
        <v>711</v>
      </c>
      <c r="AM453" s="1359" t="s">
        <v>711</v>
      </c>
      <c r="AN453" s="1359" t="s">
        <v>711</v>
      </c>
      <c r="AO453" s="1359" t="s">
        <v>711</v>
      </c>
      <c r="AP453" s="1359" t="s">
        <v>711</v>
      </c>
      <c r="AQ453" s="1359" t="s">
        <v>711</v>
      </c>
      <c r="AR453" s="1359" t="s">
        <v>711</v>
      </c>
      <c r="AS453" s="1359" t="s">
        <v>712</v>
      </c>
      <c r="AT453" s="1359" t="s">
        <v>712</v>
      </c>
      <c r="AU453" s="1359" t="s">
        <v>712</v>
      </c>
      <c r="AV453" s="1359" t="s">
        <v>711</v>
      </c>
      <c r="AW453" s="1359" t="s">
        <v>712</v>
      </c>
      <c r="AX453" s="1359" t="s">
        <v>712</v>
      </c>
      <c r="AY453" s="1359" t="s">
        <v>712</v>
      </c>
      <c r="AZ453" s="1359" t="s">
        <v>712</v>
      </c>
      <c r="BA453" s="1359" t="s">
        <v>712</v>
      </c>
      <c r="BB453" s="1359" t="s">
        <v>712</v>
      </c>
      <c r="BC453" s="1359" t="s">
        <v>711</v>
      </c>
      <c r="BD453" s="1359" t="s">
        <v>711</v>
      </c>
      <c r="BE453" s="1359" t="s">
        <v>711</v>
      </c>
      <c r="BF453" s="1359" t="s">
        <v>711</v>
      </c>
      <c r="BG453" s="1359" t="s">
        <v>711</v>
      </c>
      <c r="BH453" s="1359" t="s">
        <v>711</v>
      </c>
      <c r="BI453" s="1359" t="s">
        <v>711</v>
      </c>
      <c r="BJ453" s="1359" t="s">
        <v>712</v>
      </c>
      <c r="BK453" s="1359" t="s">
        <v>713</v>
      </c>
      <c r="BL453" s="1359" t="s">
        <v>711</v>
      </c>
      <c r="BM453" s="1359" t="s">
        <v>713</v>
      </c>
      <c r="BN453" s="1359" t="s">
        <v>711</v>
      </c>
      <c r="BO453" s="1359" t="s">
        <v>712</v>
      </c>
      <c r="BP453" s="1359" t="s">
        <v>711</v>
      </c>
      <c r="BQ453" s="1359" t="s">
        <v>713</v>
      </c>
      <c r="BR453" s="1359" t="s">
        <v>712</v>
      </c>
      <c r="BS453" s="1359" t="s">
        <v>712</v>
      </c>
      <c r="BT453" s="1359" t="s">
        <v>713</v>
      </c>
      <c r="BU453" s="1359" t="s">
        <v>713</v>
      </c>
      <c r="BV453" s="1359" t="s">
        <v>713</v>
      </c>
      <c r="BW453" s="1359" t="s">
        <v>711</v>
      </c>
      <c r="BX453" s="1359" t="s">
        <v>711</v>
      </c>
      <c r="BY453" s="1359" t="s">
        <v>711</v>
      </c>
      <c r="BZ453" s="1359" t="s">
        <v>712</v>
      </c>
      <c r="CA453" s="1359" t="s">
        <v>711</v>
      </c>
      <c r="CB453" s="1512" t="s">
        <v>712</v>
      </c>
      <c r="CC453" s="1359" t="s">
        <v>713</v>
      </c>
    </row>
    <row r="454" spans="1:81" s="135" customFormat="1" ht="15">
      <c r="A454" s="1148"/>
      <c r="B454" s="75"/>
      <c r="C454" s="75"/>
      <c r="D454" s="75"/>
      <c r="E454" s="75"/>
      <c r="F454" s="75"/>
      <c r="G454" s="1523"/>
      <c r="H454" s="1361"/>
      <c r="I454" s="1361"/>
      <c r="J454" s="1361"/>
      <c r="K454" s="1361"/>
      <c r="L454" s="1489"/>
      <c r="M454" s="1361"/>
      <c r="N454" s="1361"/>
      <c r="O454" s="1361"/>
      <c r="P454" s="1361"/>
      <c r="Q454" s="1361"/>
      <c r="R454" s="1361"/>
      <c r="S454" s="1361"/>
      <c r="T454" s="1361"/>
      <c r="U454" s="1361"/>
      <c r="V454" s="1361"/>
      <c r="W454" s="1361"/>
      <c r="X454" s="1361"/>
      <c r="Y454" s="1361"/>
      <c r="Z454" s="1361"/>
      <c r="AA454" s="1361"/>
      <c r="AB454" s="1361"/>
      <c r="AC454" s="1361"/>
      <c r="AD454" s="1361"/>
      <c r="AE454" s="1361"/>
      <c r="AF454" s="1361"/>
      <c r="AG454" s="1361"/>
      <c r="AH454" s="1361"/>
      <c r="AI454" s="1361"/>
      <c r="AJ454" s="1361"/>
      <c r="AK454" s="1361"/>
      <c r="AL454" s="1361"/>
      <c r="AM454" s="1361"/>
      <c r="AN454" s="1361"/>
      <c r="AO454" s="1361"/>
      <c r="AP454" s="1361"/>
      <c r="AQ454" s="1361"/>
      <c r="AR454" s="1361"/>
      <c r="AS454" s="1361"/>
      <c r="AT454" s="1361"/>
      <c r="AU454" s="1361"/>
      <c r="AV454" s="1361"/>
      <c r="AW454" s="1361"/>
      <c r="AX454" s="1361"/>
      <c r="AY454" s="1361"/>
      <c r="AZ454" s="1361"/>
      <c r="BA454" s="1361"/>
      <c r="BB454" s="1361"/>
      <c r="BC454" s="1361"/>
      <c r="BD454" s="1361"/>
      <c r="BE454" s="1361"/>
      <c r="BF454" s="1361"/>
      <c r="BG454" s="1361"/>
      <c r="BH454" s="1361"/>
      <c r="BI454" s="1361"/>
      <c r="BJ454" s="1361"/>
      <c r="BK454" s="1361"/>
      <c r="BL454" s="1361"/>
      <c r="BM454" s="1361"/>
      <c r="BN454" s="1361"/>
      <c r="BO454" s="1361"/>
      <c r="BP454" s="1361"/>
      <c r="BQ454" s="1361"/>
      <c r="BR454" s="1361"/>
      <c r="BS454" s="1361"/>
      <c r="BT454" s="1361"/>
      <c r="BU454" s="1361"/>
      <c r="BV454" s="1361"/>
      <c r="BW454" s="1361"/>
      <c r="BX454" s="1361"/>
      <c r="BY454" s="1361"/>
      <c r="BZ454" s="1361"/>
      <c r="CA454" s="1361"/>
      <c r="CB454" s="1514"/>
      <c r="CC454" s="1361"/>
    </row>
    <row r="455" spans="1:81" s="135" customFormat="1" ht="18.75">
      <c r="A455" s="1148"/>
      <c r="B455" s="74"/>
      <c r="C455" s="74"/>
      <c r="D455" s="74" t="s">
        <v>394</v>
      </c>
      <c r="E455" s="74"/>
      <c r="F455" s="74"/>
      <c r="G455" s="1343"/>
      <c r="H455" s="1343"/>
      <c r="I455" s="1343"/>
      <c r="J455" s="1343"/>
      <c r="K455" s="1343"/>
      <c r="L455" s="1343"/>
      <c r="M455" s="1343"/>
      <c r="N455" s="1343"/>
      <c r="O455" s="1343"/>
      <c r="P455" s="1343"/>
      <c r="Q455" s="1343"/>
      <c r="R455" s="1343"/>
      <c r="S455" s="1343"/>
      <c r="T455" s="1343"/>
      <c r="U455" s="1343"/>
      <c r="V455" s="1343"/>
      <c r="W455" s="1343"/>
      <c r="X455" s="1343"/>
      <c r="Y455" s="1343"/>
      <c r="Z455" s="1343"/>
      <c r="AA455" s="1343"/>
      <c r="AB455" s="1343"/>
      <c r="AC455" s="1343"/>
      <c r="AD455" s="1343"/>
      <c r="AE455" s="1343"/>
      <c r="AF455" s="1343"/>
      <c r="AG455" s="1343"/>
      <c r="AH455" s="1343"/>
      <c r="AI455" s="1343"/>
      <c r="AJ455" s="1343"/>
      <c r="AK455" s="1343"/>
      <c r="AL455" s="1343"/>
      <c r="AM455" s="1343"/>
      <c r="AN455" s="1343"/>
      <c r="AO455" s="1343"/>
      <c r="AP455" s="1343"/>
      <c r="AQ455" s="1343"/>
      <c r="AR455" s="1343"/>
      <c r="AS455" s="1343"/>
      <c r="AT455" s="1343"/>
      <c r="AU455" s="1343"/>
      <c r="AV455" s="1343"/>
      <c r="AW455" s="1343"/>
      <c r="AX455" s="1343"/>
      <c r="AY455" s="1343"/>
      <c r="AZ455" s="1343"/>
      <c r="BA455" s="1343"/>
      <c r="BB455" s="1343"/>
      <c r="BC455" s="1343"/>
      <c r="BD455" s="1343"/>
      <c r="BE455" s="1343"/>
      <c r="BF455" s="1343"/>
      <c r="BG455" s="1343"/>
      <c r="BH455" s="1343"/>
      <c r="BI455" s="1343"/>
      <c r="BJ455" s="1343"/>
      <c r="BK455" s="1343"/>
      <c r="BL455" s="1343"/>
      <c r="BM455" s="1343"/>
      <c r="BN455" s="1343"/>
      <c r="BO455" s="1343"/>
      <c r="BP455" s="1343"/>
      <c r="BQ455" s="1343"/>
      <c r="BR455" s="1343"/>
      <c r="BS455" s="1343"/>
      <c r="BT455" s="1343"/>
      <c r="BU455" s="1343"/>
      <c r="BV455" s="1343"/>
      <c r="BW455" s="1343"/>
      <c r="BX455" s="1343"/>
      <c r="BY455" s="1343"/>
      <c r="BZ455" s="1343"/>
      <c r="CA455" s="1343"/>
      <c r="CB455" s="1343"/>
      <c r="CC455" s="1343"/>
    </row>
    <row r="456" spans="1:81" s="135" customFormat="1" ht="30" customHeight="1">
      <c r="A456" s="1148"/>
      <c r="B456" s="1152"/>
      <c r="C456" s="1152"/>
      <c r="D456" s="1152" t="s">
        <v>394</v>
      </c>
      <c r="E456" s="1152"/>
      <c r="F456" s="1152"/>
      <c r="G456" s="1524" t="s">
        <v>414</v>
      </c>
      <c r="H456" s="1360" t="s">
        <v>414</v>
      </c>
      <c r="I456" s="1360" t="s">
        <v>414</v>
      </c>
      <c r="J456" s="1360" t="s">
        <v>414</v>
      </c>
      <c r="K456" s="1360" t="s">
        <v>414</v>
      </c>
      <c r="L456" s="1490" t="s">
        <v>414</v>
      </c>
      <c r="M456" s="1360" t="s">
        <v>414</v>
      </c>
      <c r="N456" s="1360" t="s">
        <v>414</v>
      </c>
      <c r="O456" s="1360" t="s">
        <v>414</v>
      </c>
      <c r="P456" s="1360" t="s">
        <v>414</v>
      </c>
      <c r="Q456" s="1360" t="s">
        <v>414</v>
      </c>
      <c r="R456" s="1360" t="s">
        <v>414</v>
      </c>
      <c r="S456" s="1360" t="s">
        <v>414</v>
      </c>
      <c r="T456" s="1360" t="s">
        <v>414</v>
      </c>
      <c r="U456" s="1360" t="s">
        <v>414</v>
      </c>
      <c r="V456" s="1360" t="s">
        <v>414</v>
      </c>
      <c r="W456" s="1360" t="s">
        <v>414</v>
      </c>
      <c r="X456" s="1360" t="s">
        <v>414</v>
      </c>
      <c r="Y456" s="1360" t="s">
        <v>414</v>
      </c>
      <c r="Z456" s="1360" t="s">
        <v>414</v>
      </c>
      <c r="AA456" s="1360" t="s">
        <v>414</v>
      </c>
      <c r="AB456" s="1360" t="s">
        <v>414</v>
      </c>
      <c r="AC456" s="1360" t="s">
        <v>414</v>
      </c>
      <c r="AD456" s="1360" t="s">
        <v>414</v>
      </c>
      <c r="AE456" s="1360" t="s">
        <v>414</v>
      </c>
      <c r="AF456" s="1360" t="s">
        <v>414</v>
      </c>
      <c r="AG456" s="1360" t="s">
        <v>414</v>
      </c>
      <c r="AH456" s="1360" t="s">
        <v>414</v>
      </c>
      <c r="AI456" s="1360" t="s">
        <v>414</v>
      </c>
      <c r="AJ456" s="1360" t="s">
        <v>414</v>
      </c>
      <c r="AK456" s="1360" t="s">
        <v>414</v>
      </c>
      <c r="AL456" s="1360" t="s">
        <v>414</v>
      </c>
      <c r="AM456" s="1360" t="s">
        <v>414</v>
      </c>
      <c r="AN456" s="1360" t="s">
        <v>414</v>
      </c>
      <c r="AO456" s="1360" t="s">
        <v>414</v>
      </c>
      <c r="AP456" s="1360" t="s">
        <v>414</v>
      </c>
      <c r="AQ456" s="1360" t="s">
        <v>414</v>
      </c>
      <c r="AR456" s="1360" t="s">
        <v>414</v>
      </c>
      <c r="AS456" s="1360" t="s">
        <v>414</v>
      </c>
      <c r="AT456" s="1360" t="s">
        <v>414</v>
      </c>
      <c r="AU456" s="1360" t="s">
        <v>414</v>
      </c>
      <c r="AV456" s="1360" t="s">
        <v>414</v>
      </c>
      <c r="AW456" s="1360" t="s">
        <v>414</v>
      </c>
      <c r="AX456" s="1360" t="s">
        <v>414</v>
      </c>
      <c r="AY456" s="1360" t="s">
        <v>414</v>
      </c>
      <c r="AZ456" s="1360" t="s">
        <v>414</v>
      </c>
      <c r="BA456" s="1360" t="s">
        <v>414</v>
      </c>
      <c r="BB456" s="1360" t="s">
        <v>414</v>
      </c>
      <c r="BC456" s="1360" t="s">
        <v>414</v>
      </c>
      <c r="BD456" s="1360" t="s">
        <v>414</v>
      </c>
      <c r="BE456" s="1360" t="s">
        <v>414</v>
      </c>
      <c r="BF456" s="1360" t="s">
        <v>414</v>
      </c>
      <c r="BG456" s="1360" t="s">
        <v>414</v>
      </c>
      <c r="BH456" s="1360" t="s">
        <v>414</v>
      </c>
      <c r="BI456" s="1360" t="s">
        <v>414</v>
      </c>
      <c r="BJ456" s="1360" t="s">
        <v>414</v>
      </c>
      <c r="BK456" s="1360" t="s">
        <v>414</v>
      </c>
      <c r="BL456" s="1360" t="s">
        <v>414</v>
      </c>
      <c r="BM456" s="1360" t="s">
        <v>414</v>
      </c>
      <c r="BN456" s="1360" t="s">
        <v>414</v>
      </c>
      <c r="BO456" s="1360" t="s">
        <v>414</v>
      </c>
      <c r="BP456" s="1360" t="s">
        <v>414</v>
      </c>
      <c r="BQ456" s="1360" t="s">
        <v>414</v>
      </c>
      <c r="BR456" s="1360" t="s">
        <v>414</v>
      </c>
      <c r="BS456" s="1360" t="s">
        <v>414</v>
      </c>
      <c r="BT456" s="1360" t="s">
        <v>414</v>
      </c>
      <c r="BU456" s="1360" t="s">
        <v>414</v>
      </c>
      <c r="BV456" s="1360" t="s">
        <v>414</v>
      </c>
      <c r="BW456" s="1360" t="s">
        <v>414</v>
      </c>
      <c r="BX456" s="1360" t="s">
        <v>414</v>
      </c>
      <c r="BY456" s="1360" t="s">
        <v>414</v>
      </c>
      <c r="BZ456" s="1360" t="s">
        <v>414</v>
      </c>
      <c r="CA456" s="1360" t="s">
        <v>414</v>
      </c>
      <c r="CB456" s="1513" t="s">
        <v>414</v>
      </c>
      <c r="CC456" s="1360" t="s">
        <v>414</v>
      </c>
    </row>
    <row r="457" spans="1:81" s="135" customFormat="1" ht="15">
      <c r="A457" s="1148"/>
      <c r="B457" s="1152"/>
      <c r="C457" s="1152"/>
      <c r="D457" s="1152"/>
      <c r="E457" s="1152"/>
      <c r="F457" s="1152"/>
      <c r="G457" s="1524"/>
      <c r="H457" s="1360"/>
      <c r="I457" s="1360"/>
      <c r="J457" s="1360"/>
      <c r="K457" s="1360"/>
      <c r="L457" s="1490"/>
      <c r="M457" s="1360"/>
      <c r="N457" s="1360"/>
      <c r="O457" s="1360"/>
      <c r="P457" s="1360"/>
      <c r="Q457" s="1360"/>
      <c r="R457" s="1360"/>
      <c r="S457" s="1360"/>
      <c r="T457" s="1360"/>
      <c r="U457" s="1360"/>
      <c r="V457" s="1360"/>
      <c r="W457" s="1360"/>
      <c r="X457" s="1360"/>
      <c r="Y457" s="1360"/>
      <c r="Z457" s="1360"/>
      <c r="AA457" s="1360"/>
      <c r="AB457" s="1360"/>
      <c r="AC457" s="1360"/>
      <c r="AD457" s="1360"/>
      <c r="AE457" s="1360"/>
      <c r="AF457" s="1360"/>
      <c r="AG457" s="1360"/>
      <c r="AH457" s="1360"/>
      <c r="AI457" s="1360"/>
      <c r="AJ457" s="1360"/>
      <c r="AK457" s="1360"/>
      <c r="AL457" s="1360"/>
      <c r="AM457" s="1360"/>
      <c r="AN457" s="1360"/>
      <c r="AO457" s="1360"/>
      <c r="AP457" s="1360"/>
      <c r="AQ457" s="1360"/>
      <c r="AR457" s="1360"/>
      <c r="AS457" s="1360"/>
      <c r="AT457" s="1360"/>
      <c r="AU457" s="1360"/>
      <c r="AV457" s="1360"/>
      <c r="AW457" s="1360"/>
      <c r="AX457" s="1360"/>
      <c r="AY457" s="1360"/>
      <c r="AZ457" s="1360"/>
      <c r="BA457" s="1360"/>
      <c r="BB457" s="1360"/>
      <c r="BC457" s="1360"/>
      <c r="BD457" s="1360"/>
      <c r="BE457" s="1360"/>
      <c r="BF457" s="1360"/>
      <c r="BG457" s="1360"/>
      <c r="BH457" s="1360"/>
      <c r="BI457" s="1360"/>
      <c r="BJ457" s="1360"/>
      <c r="BK457" s="1360"/>
      <c r="BL457" s="1360"/>
      <c r="BM457" s="1360"/>
      <c r="BN457" s="1360"/>
      <c r="BO457" s="1360"/>
      <c r="BP457" s="1360"/>
      <c r="BQ457" s="1360"/>
      <c r="BR457" s="1360"/>
      <c r="BS457" s="1360"/>
      <c r="BT457" s="1360"/>
      <c r="BU457" s="1360"/>
      <c r="BV457" s="1360"/>
      <c r="BW457" s="1360"/>
      <c r="BX457" s="1360"/>
      <c r="BY457" s="1360"/>
      <c r="BZ457" s="1360"/>
      <c r="CA457" s="1360"/>
      <c r="CB457" s="1513"/>
      <c r="CC457" s="1360"/>
    </row>
    <row r="458" spans="1:81" s="135" customFormat="1" ht="15">
      <c r="A458" s="1148"/>
      <c r="B458" s="73"/>
      <c r="C458" s="73"/>
      <c r="D458" s="73" t="s">
        <v>642</v>
      </c>
      <c r="E458" s="73"/>
      <c r="F458" s="73"/>
      <c r="G458" s="1279">
        <v>84801.746189080513</v>
      </c>
      <c r="H458" s="1279">
        <v>32245.722572889896</v>
      </c>
      <c r="I458" s="1279">
        <v>48981.758737432247</v>
      </c>
      <c r="J458" s="1279">
        <v>39348.240053013076</v>
      </c>
      <c r="K458" s="1279">
        <v>31325.048426685637</v>
      </c>
      <c r="L458" s="1279">
        <v>18258.580960932908</v>
      </c>
      <c r="M458" s="1279">
        <v>49126.421319555862</v>
      </c>
      <c r="N458" s="1279">
        <v>49040.883977006495</v>
      </c>
      <c r="O458" s="1279">
        <v>37458.115288648645</v>
      </c>
      <c r="P458" s="1279">
        <v>45646.645474444376</v>
      </c>
      <c r="Q458" s="1279">
        <v>19117.095037438237</v>
      </c>
      <c r="R458" s="1279">
        <v>44484.593782592696</v>
      </c>
      <c r="S458" s="1279">
        <v>33465.263882260871</v>
      </c>
      <c r="T458" s="1279">
        <v>45981.249659713794</v>
      </c>
      <c r="U458" s="1279">
        <v>32139.195746860445</v>
      </c>
      <c r="V458" s="1279">
        <v>29304.328116862649</v>
      </c>
      <c r="W458" s="1279">
        <v>49241.193358997494</v>
      </c>
      <c r="X458" s="1279">
        <v>12492.809069625004</v>
      </c>
      <c r="Y458" s="1279">
        <v>33379.886042988343</v>
      </c>
      <c r="Z458" s="1279">
        <v>38050.488111706625</v>
      </c>
      <c r="AA458" s="1279">
        <v>41064.988127626442</v>
      </c>
      <c r="AB458" s="1279">
        <v>37189.417961500614</v>
      </c>
      <c r="AC458" s="1279">
        <v>24632.275420758524</v>
      </c>
      <c r="AD458" s="1279">
        <v>37693.231600498264</v>
      </c>
      <c r="AE458" s="1279">
        <v>41234.841473144093</v>
      </c>
      <c r="AF458" s="1279">
        <v>26164.019580207521</v>
      </c>
      <c r="AG458" s="1279">
        <v>20999.840459670144</v>
      </c>
      <c r="AH458" s="1279">
        <v>34078.899574364863</v>
      </c>
      <c r="AI458" s="1279">
        <v>39605.385897826389</v>
      </c>
      <c r="AJ458" s="1279">
        <v>22095.571703093487</v>
      </c>
      <c r="AK458" s="1279">
        <v>38888.002431555979</v>
      </c>
      <c r="AL458" s="1279">
        <v>24206.28733301266</v>
      </c>
      <c r="AM458" s="1279">
        <v>12596.318726152285</v>
      </c>
      <c r="AN458" s="1279">
        <v>24206.28733301266</v>
      </c>
      <c r="AO458" s="1279">
        <v>18358.012183050148</v>
      </c>
      <c r="AP458" s="1279">
        <v>29590.890806614199</v>
      </c>
      <c r="AQ458" s="1279">
        <v>33049.566024073254</v>
      </c>
      <c r="AR458" s="1279">
        <v>26130.121810474619</v>
      </c>
      <c r="AS458" s="1279">
        <v>30265.462484087533</v>
      </c>
      <c r="AT458" s="1279">
        <v>44320.714096814569</v>
      </c>
      <c r="AU458" s="1279">
        <v>36829.979395196089</v>
      </c>
      <c r="AV458" s="1279">
        <v>25953.098450515437</v>
      </c>
      <c r="AW458" s="1279">
        <v>37807.037001084958</v>
      </c>
      <c r="AX458" s="1279">
        <v>33831.622984924208</v>
      </c>
      <c r="AY458" s="1279">
        <v>34412.987746040628</v>
      </c>
      <c r="AZ458" s="1279">
        <v>39018.756564731564</v>
      </c>
      <c r="BA458" s="1279">
        <v>45529.043209780255</v>
      </c>
      <c r="BB458" s="1279">
        <v>38097.00475594079</v>
      </c>
      <c r="BC458" s="1279">
        <v>28977.899697358582</v>
      </c>
      <c r="BD458" s="1279">
        <v>28977.899697358582</v>
      </c>
      <c r="BE458" s="1279">
        <v>35555.889152632066</v>
      </c>
      <c r="BF458" s="1279">
        <v>49374.429039596376</v>
      </c>
      <c r="BG458" s="1279">
        <v>78398.146488961589</v>
      </c>
      <c r="BH458" s="1279">
        <v>28012.41715264587</v>
      </c>
      <c r="BI458" s="1279">
        <v>22837.977940669567</v>
      </c>
      <c r="BJ458" s="1279">
        <v>32814.033209708992</v>
      </c>
      <c r="BK458" s="1279">
        <v>52600.507243109452</v>
      </c>
      <c r="BL458" s="1279">
        <v>25715.911921222625</v>
      </c>
      <c r="BM458" s="1279">
        <v>50411.982572684698</v>
      </c>
      <c r="BN458" s="1279">
        <v>30783.346607911728</v>
      </c>
      <c r="BO458" s="1279">
        <v>42200.382573873787</v>
      </c>
      <c r="BP458" s="1279">
        <v>25715.911921222625</v>
      </c>
      <c r="BQ458" s="1279">
        <v>57629.731438864481</v>
      </c>
      <c r="BR458" s="1279">
        <v>42366.873453217253</v>
      </c>
      <c r="BS458" s="1279">
        <v>43503.669180059929</v>
      </c>
      <c r="BT458" s="1279">
        <v>41987.706412625135</v>
      </c>
      <c r="BU458" s="1279">
        <v>48125.377210006925</v>
      </c>
      <c r="BV458" s="1279">
        <v>50214.105021401243</v>
      </c>
      <c r="BW458" s="1279">
        <v>16267.502161410861</v>
      </c>
      <c r="BX458" s="1279">
        <v>17221.00511733766</v>
      </c>
      <c r="BY458" s="1279">
        <v>17543.417099922724</v>
      </c>
      <c r="BZ458" s="1279">
        <v>26427.747553213616</v>
      </c>
      <c r="CA458" s="1279">
        <v>27477.091031263204</v>
      </c>
      <c r="CB458" s="1279">
        <v>48622.680200500428</v>
      </c>
      <c r="CC458" s="1279">
        <v>57223.381586404066</v>
      </c>
    </row>
    <row r="459" spans="1:81" s="135" customFormat="1" ht="15">
      <c r="A459" s="1148"/>
      <c r="B459" s="73"/>
      <c r="C459" s="73"/>
      <c r="D459" s="73" t="s">
        <v>643</v>
      </c>
      <c r="E459" s="73"/>
      <c r="F459" s="73"/>
      <c r="G459" s="1279">
        <v>7470.4137063143153</v>
      </c>
      <c r="H459" s="1279">
        <v>18400.898420420293</v>
      </c>
      <c r="I459" s="1279">
        <v>10217.023343876654</v>
      </c>
      <c r="J459" s="1279">
        <v>16008.943172880759</v>
      </c>
      <c r="K459" s="1279">
        <v>19567.630187821829</v>
      </c>
      <c r="L459" s="1279">
        <v>23962.361026343631</v>
      </c>
      <c r="M459" s="1279">
        <v>9216.4677283275832</v>
      </c>
      <c r="N459" s="1279">
        <v>18469.773374342996</v>
      </c>
      <c r="O459" s="1279">
        <v>18909.492184847801</v>
      </c>
      <c r="P459" s="1279">
        <v>8237.2510768468674</v>
      </c>
      <c r="Q459" s="1279">
        <v>22980.032681796616</v>
      </c>
      <c r="R459" s="1279">
        <v>9552.061291589167</v>
      </c>
      <c r="S459" s="1279">
        <v>22234.178014393976</v>
      </c>
      <c r="T459" s="1279">
        <v>24865.834265348079</v>
      </c>
      <c r="U459" s="1279">
        <v>23854.633309575125</v>
      </c>
      <c r="V459" s="1279">
        <v>26855.024083567721</v>
      </c>
      <c r="W459" s="1279">
        <v>5748.9691138817843</v>
      </c>
      <c r="X459" s="1279">
        <v>17944.621765713837</v>
      </c>
      <c r="Y459" s="1279">
        <v>19715.109403437513</v>
      </c>
      <c r="Z459" s="1279">
        <v>20332.216477238959</v>
      </c>
      <c r="AA459" s="1279">
        <v>20371.046271301944</v>
      </c>
      <c r="AB459" s="1279">
        <v>20392.482652434323</v>
      </c>
      <c r="AC459" s="1279">
        <v>16487.973501684388</v>
      </c>
      <c r="AD459" s="1279">
        <v>16022.132681637137</v>
      </c>
      <c r="AE459" s="1279">
        <v>26423.462931590857</v>
      </c>
      <c r="AF459" s="1279">
        <v>16778.132724537325</v>
      </c>
      <c r="AG459" s="1279">
        <v>14409.708231120363</v>
      </c>
      <c r="AH459" s="1279">
        <v>18105.494687954979</v>
      </c>
      <c r="AI459" s="1279">
        <v>20034.619930314355</v>
      </c>
      <c r="AJ459" s="1279">
        <v>24340.821834611885</v>
      </c>
      <c r="AK459" s="1279">
        <v>32295.890682023924</v>
      </c>
      <c r="AL459" s="1279">
        <v>28123.302309909086</v>
      </c>
      <c r="AM459" s="1279">
        <v>10587.058150631266</v>
      </c>
      <c r="AN459" s="1279">
        <v>28123.302309909086</v>
      </c>
      <c r="AO459" s="1279">
        <v>21963.467187728576</v>
      </c>
      <c r="AP459" s="1279">
        <v>21188.443994773992</v>
      </c>
      <c r="AQ459" s="1279">
        <v>23541.900525405115</v>
      </c>
      <c r="AR459" s="1279">
        <v>20826.026909114877</v>
      </c>
      <c r="AS459" s="1279">
        <v>17437.602242148107</v>
      </c>
      <c r="AT459" s="1279">
        <v>21931.675075048326</v>
      </c>
      <c r="AU459" s="1279">
        <v>20230.746548928586</v>
      </c>
      <c r="AV459" s="1279">
        <v>23975.332689144496</v>
      </c>
      <c r="AW459" s="1279">
        <v>22099.718763840559</v>
      </c>
      <c r="AX459" s="1279">
        <v>17440.208155862649</v>
      </c>
      <c r="AY459" s="1279">
        <v>20014.149837397374</v>
      </c>
      <c r="AZ459" s="1279">
        <v>21003.192294899316</v>
      </c>
      <c r="BA459" s="1279">
        <v>22282.671289446189</v>
      </c>
      <c r="BB459" s="1279">
        <v>17132.720184793208</v>
      </c>
      <c r="BC459" s="1279">
        <v>24659.736623846973</v>
      </c>
      <c r="BD459" s="1279">
        <v>24659.736623846973</v>
      </c>
      <c r="BE459" s="1279">
        <v>24340.964704250211</v>
      </c>
      <c r="BF459" s="1279">
        <v>24592.36670976083</v>
      </c>
      <c r="BG459" s="1279">
        <v>14336.932914438605</v>
      </c>
      <c r="BH459" s="1279">
        <v>23866.433942040137</v>
      </c>
      <c r="BI459" s="1279">
        <v>28087.04889697484</v>
      </c>
      <c r="BJ459" s="1279">
        <v>16219.310614514272</v>
      </c>
      <c r="BK459" s="1279">
        <v>17140.459625975462</v>
      </c>
      <c r="BL459" s="1279">
        <v>23821.894365082815</v>
      </c>
      <c r="BM459" s="1279">
        <v>9668.6342458168056</v>
      </c>
      <c r="BN459" s="1279">
        <v>23275.357904548298</v>
      </c>
      <c r="BO459" s="1279">
        <v>18987.314769324839</v>
      </c>
      <c r="BP459" s="1279">
        <v>23821.894365082815</v>
      </c>
      <c r="BQ459" s="1279">
        <v>10512.040602373425</v>
      </c>
      <c r="BR459" s="1279">
        <v>21982.824492304157</v>
      </c>
      <c r="BS459" s="1279">
        <v>21063.038236621596</v>
      </c>
      <c r="BT459" s="1279">
        <v>10355.543277571291</v>
      </c>
      <c r="BU459" s="1279">
        <v>11386.135872878995</v>
      </c>
      <c r="BV459" s="1279">
        <v>11288.565270849207</v>
      </c>
      <c r="BW459" s="1279">
        <v>29642.528695736371</v>
      </c>
      <c r="BX459" s="1279">
        <v>28564.823740775904</v>
      </c>
      <c r="BY459" s="1279">
        <v>17982.206561587922</v>
      </c>
      <c r="BZ459" s="1279">
        <v>15715.181887143968</v>
      </c>
      <c r="CA459" s="1279">
        <v>23943.590220346709</v>
      </c>
      <c r="CB459" s="1279">
        <v>16372.722842744057</v>
      </c>
      <c r="CC459" s="1279">
        <v>13082.609341346575</v>
      </c>
    </row>
    <row r="460" spans="1:81" s="135" customFormat="1" ht="15">
      <c r="A460" s="1148"/>
      <c r="B460" s="73"/>
      <c r="C460" s="73"/>
      <c r="D460" s="73" t="s">
        <v>435</v>
      </c>
      <c r="E460" s="73"/>
      <c r="F460" s="73"/>
      <c r="G460" s="1279">
        <v>427.84508349927563</v>
      </c>
      <c r="H460" s="1279">
        <v>23943.141485952481</v>
      </c>
      <c r="I460" s="1279">
        <v>34222.391974661863</v>
      </c>
      <c r="J460" s="1279">
        <v>19000.690736667246</v>
      </c>
      <c r="K460" s="1279">
        <v>6694.1803643887006</v>
      </c>
      <c r="L460" s="1279">
        <v>11219.478226319807</v>
      </c>
      <c r="M460" s="1279">
        <v>36185.504754305468</v>
      </c>
      <c r="N460" s="1279">
        <v>28874.941946064984</v>
      </c>
      <c r="O460" s="1279">
        <v>14469.957858107742</v>
      </c>
      <c r="P460" s="1279">
        <v>39159.558628645202</v>
      </c>
      <c r="Q460" s="1279">
        <v>10202.013599010546</v>
      </c>
      <c r="R460" s="1279">
        <v>40547.087071401103</v>
      </c>
      <c r="S460" s="1279">
        <v>17986.987254982396</v>
      </c>
      <c r="T460" s="1279">
        <v>20208.182076675846</v>
      </c>
      <c r="U460" s="1279">
        <v>18401.841225060103</v>
      </c>
      <c r="V460" s="1279">
        <v>7563.4760189194758</v>
      </c>
      <c r="W460" s="1279">
        <v>35032.477429461149</v>
      </c>
      <c r="X460" s="1279">
        <v>8579.0467696056749</v>
      </c>
      <c r="Y460" s="1279">
        <v>18988.127424765422</v>
      </c>
      <c r="Z460" s="1279">
        <v>17443.606436516289</v>
      </c>
      <c r="AA460" s="1279">
        <v>20838.211999759747</v>
      </c>
      <c r="AB460" s="1279">
        <v>18371.218155190414</v>
      </c>
      <c r="AC460" s="1279">
        <v>18212.064719585218</v>
      </c>
      <c r="AD460" s="1279">
        <v>20340.609472562563</v>
      </c>
      <c r="AE460" s="1279">
        <v>16037.006440300236</v>
      </c>
      <c r="AF460" s="1279">
        <v>24356.860405859501</v>
      </c>
      <c r="AG460" s="1279">
        <v>14736.908959284094</v>
      </c>
      <c r="AH460" s="1279">
        <v>17692.556517508827</v>
      </c>
      <c r="AI460" s="1279">
        <v>18381.791973831612</v>
      </c>
      <c r="AJ460" s="1279">
        <v>7627.7033636571214</v>
      </c>
      <c r="AK460" s="1279">
        <v>19714.359051162039</v>
      </c>
      <c r="AL460" s="1279">
        <v>13412.605933522691</v>
      </c>
      <c r="AM460" s="1279">
        <v>14499.795120620867</v>
      </c>
      <c r="AN460" s="1279">
        <v>13412.605933522691</v>
      </c>
      <c r="AO460" s="1279">
        <v>13311.42077040275</v>
      </c>
      <c r="AP460" s="1279">
        <v>7981.9397662311521</v>
      </c>
      <c r="AQ460" s="1279">
        <v>8401.0455075158588</v>
      </c>
      <c r="AR460" s="1279">
        <v>12221.91189845816</v>
      </c>
      <c r="AS460" s="1279">
        <v>17365.309518479909</v>
      </c>
      <c r="AT460" s="1279">
        <v>14651.313049583254</v>
      </c>
      <c r="AU460" s="1279">
        <v>18895.050978685969</v>
      </c>
      <c r="AV460" s="1279">
        <v>8130.8995794013936</v>
      </c>
      <c r="AW460" s="1279">
        <v>18183.490838147227</v>
      </c>
      <c r="AX460" s="1279">
        <v>17793.206519928259</v>
      </c>
      <c r="AY460" s="1279">
        <v>18943.30604446842</v>
      </c>
      <c r="AZ460" s="1279">
        <v>19833.850320163609</v>
      </c>
      <c r="BA460" s="1279">
        <v>19061.148226678382</v>
      </c>
      <c r="BB460" s="1279">
        <v>18498.944242671063</v>
      </c>
      <c r="BC460" s="1279">
        <v>10061.293466639898</v>
      </c>
      <c r="BD460" s="1279">
        <v>10061.293466639898</v>
      </c>
      <c r="BE460" s="1279">
        <v>10207.352316574224</v>
      </c>
      <c r="BF460" s="1279">
        <v>8584.2834380249496</v>
      </c>
      <c r="BG460" s="1279">
        <v>1507.4965271107444</v>
      </c>
      <c r="BH460" s="1279">
        <v>8617.5326815370918</v>
      </c>
      <c r="BI460" s="1279">
        <v>11198.18766667512</v>
      </c>
      <c r="BJ460" s="1279">
        <v>22939.719774604349</v>
      </c>
      <c r="BK460" s="1279">
        <v>28737.542332642675</v>
      </c>
      <c r="BL460" s="1279">
        <v>9109.4843976115826</v>
      </c>
      <c r="BM460" s="1279">
        <v>37879.662480805127</v>
      </c>
      <c r="BN460" s="1279">
        <v>7929.821865584222</v>
      </c>
      <c r="BO460" s="1279">
        <v>19989.525312310099</v>
      </c>
      <c r="BP460" s="1279">
        <v>9109.4843976115826</v>
      </c>
      <c r="BQ460" s="1279">
        <v>31834.905329079571</v>
      </c>
      <c r="BR460" s="1279">
        <v>18617.19220937707</v>
      </c>
      <c r="BS460" s="1279">
        <v>20630.509896361018</v>
      </c>
      <c r="BT460" s="1279">
        <v>36158.618299185364</v>
      </c>
      <c r="BU460" s="1279">
        <v>27621.952182650977</v>
      </c>
      <c r="BV460" s="1279">
        <v>25723.702110466729</v>
      </c>
      <c r="BW460" s="1279">
        <v>18614.949774960773</v>
      </c>
      <c r="BX460" s="1279">
        <v>16545.295734293904</v>
      </c>
      <c r="BY460" s="1279">
        <v>8280.0153616466887</v>
      </c>
      <c r="BZ460" s="1279">
        <v>17330.26430338353</v>
      </c>
      <c r="CA460" s="1279">
        <v>11178.626878052059</v>
      </c>
      <c r="CB460" s="1279">
        <v>20648.803816233332</v>
      </c>
      <c r="CC460" s="1279">
        <v>18540.242418934551</v>
      </c>
    </row>
    <row r="461" spans="1:81" s="135" customFormat="1" ht="15">
      <c r="A461" s="1148"/>
      <c r="B461" s="73"/>
      <c r="C461" s="73"/>
      <c r="D461" s="73" t="s">
        <v>8</v>
      </c>
      <c r="E461" s="73"/>
      <c r="F461" s="73"/>
      <c r="G461" s="1279">
        <v>166.29351120668611</v>
      </c>
      <c r="H461" s="1279">
        <v>1.3488208158818682E-8</v>
      </c>
      <c r="I461" s="1279">
        <v>3.2032309215013763E-8</v>
      </c>
      <c r="J461" s="1279">
        <v>9.319044511799819E-9</v>
      </c>
      <c r="K461" s="1279">
        <v>9625.7941953191093</v>
      </c>
      <c r="L461" s="1279">
        <v>11607.176150504985</v>
      </c>
      <c r="M461" s="1279">
        <v>3.5734949396080847E-8</v>
      </c>
      <c r="N461" s="1279">
        <v>2.0753743162207315E-8</v>
      </c>
      <c r="O461" s="1279">
        <v>5.6517281841882268E-9</v>
      </c>
      <c r="P461" s="1279">
        <v>3.629954437293804E-8</v>
      </c>
      <c r="Q461" s="1279">
        <v>12945.627583189636</v>
      </c>
      <c r="R461" s="1279">
        <v>3.8156548644437374E-8</v>
      </c>
      <c r="S461" s="1279">
        <v>8.3596123662546232E-9</v>
      </c>
      <c r="T461" s="1279">
        <v>1.0560249339052254E-8</v>
      </c>
      <c r="U461" s="1279">
        <v>9.765289067393281E-9</v>
      </c>
      <c r="V461" s="1279">
        <v>9689.094005692732</v>
      </c>
      <c r="W461" s="1279">
        <v>3.5372189888576662E-8</v>
      </c>
      <c r="X461" s="1279">
        <v>12695.490172483465</v>
      </c>
      <c r="Y461" s="1279">
        <v>1.1512303484192396E-8</v>
      </c>
      <c r="Z461" s="1279">
        <v>9.6891457080075021E-9</v>
      </c>
      <c r="AA461" s="1279">
        <v>1.2610719504984441E-8</v>
      </c>
      <c r="AB461" s="1279">
        <v>1.1810538966174524E-8</v>
      </c>
      <c r="AC461" s="1279">
        <v>1.3872565260124505E-8</v>
      </c>
      <c r="AD461" s="1279">
        <v>1.387345185965319E-8</v>
      </c>
      <c r="AE461" s="1279">
        <v>7.6054005517949112E-9</v>
      </c>
      <c r="AF461" s="1279">
        <v>1.9638643648048593E-8</v>
      </c>
      <c r="AG461" s="1279">
        <v>1.0833696775793736E-8</v>
      </c>
      <c r="AH461" s="1279">
        <v>7.7204585435005263E-9</v>
      </c>
      <c r="AI461" s="1279">
        <v>1.1217012309056062E-8</v>
      </c>
      <c r="AJ461" s="1279">
        <v>11006.08380262942</v>
      </c>
      <c r="AK461" s="1279">
        <v>3.1969429599729631E-9</v>
      </c>
      <c r="AL461" s="1279">
        <v>11182.517606218385</v>
      </c>
      <c r="AM461" s="1279">
        <v>13253.243256351976</v>
      </c>
      <c r="AN461" s="1279">
        <v>11182.517606218385</v>
      </c>
      <c r="AO461" s="1279">
        <v>10281.093029215905</v>
      </c>
      <c r="AP461" s="1279">
        <v>9191.5372726441292</v>
      </c>
      <c r="AQ461" s="1279">
        <v>8402.4493556689777</v>
      </c>
      <c r="AR461" s="1279">
        <v>10432.243389047435</v>
      </c>
      <c r="AS461" s="1279">
        <v>1.3729376313762644E-8</v>
      </c>
      <c r="AT461" s="1279">
        <v>7.6197639157589377E-9</v>
      </c>
      <c r="AU461" s="1279">
        <v>1.1658920860731738E-8</v>
      </c>
      <c r="AV461" s="1279">
        <v>7512.7876934963988</v>
      </c>
      <c r="AW461" s="1279">
        <v>1.0849522874455901E-8</v>
      </c>
      <c r="AX461" s="1279">
        <v>1.144804343020243E-8</v>
      </c>
      <c r="AY461" s="1279">
        <v>1.1604880742183394E-8</v>
      </c>
      <c r="AZ461" s="1279">
        <v>1.2512704038535386E-8</v>
      </c>
      <c r="BA461" s="1279">
        <v>9.7753146887399304E-9</v>
      </c>
      <c r="BB461" s="1279">
        <v>1.1388194720875643E-8</v>
      </c>
      <c r="BC461" s="1279">
        <v>9439.5599943077359</v>
      </c>
      <c r="BD461" s="1279">
        <v>9439.5599943077359</v>
      </c>
      <c r="BE461" s="1279">
        <v>8911.4995776982723</v>
      </c>
      <c r="BF461" s="1279">
        <v>6840.5862043222296</v>
      </c>
      <c r="BG461" s="1279">
        <v>853.43982816494486</v>
      </c>
      <c r="BH461" s="1279">
        <v>8124.9901737215841</v>
      </c>
      <c r="BI461" s="1279">
        <v>8667.3146157127339</v>
      </c>
      <c r="BJ461" s="1279">
        <v>1.3037513709172076E-8</v>
      </c>
      <c r="BK461" s="1279">
        <v>2.8072718800393201E-8</v>
      </c>
      <c r="BL461" s="1279">
        <v>7581.0031203256849</v>
      </c>
      <c r="BM461" s="1279">
        <v>3.7151303752660441E-8</v>
      </c>
      <c r="BN461" s="1279">
        <v>8472.4757130587604</v>
      </c>
      <c r="BO461" s="1279">
        <v>1.3181052132716825E-8</v>
      </c>
      <c r="BP461" s="1279">
        <v>7581.0031203256849</v>
      </c>
      <c r="BQ461" s="1279">
        <v>3.0179849788056489E-8</v>
      </c>
      <c r="BR461" s="1279">
        <v>1.2718135837768935E-8</v>
      </c>
      <c r="BS461" s="1279">
        <v>1.3081893302915913E-8</v>
      </c>
      <c r="BT461" s="1279">
        <v>3.3386995688231271E-8</v>
      </c>
      <c r="BU461" s="1279">
        <v>2.3420734765799797E-8</v>
      </c>
      <c r="BV461" s="1279">
        <v>2.3912134947884911E-8</v>
      </c>
      <c r="BW461" s="1279">
        <v>18314.504425595998</v>
      </c>
      <c r="BX461" s="1279">
        <v>16238.995257604833</v>
      </c>
      <c r="BY461" s="1279">
        <v>8492.9209420602147</v>
      </c>
      <c r="BZ461" s="1279">
        <v>9.6602269688871213E-9</v>
      </c>
      <c r="CA461" s="1279">
        <v>6570.5774957893764</v>
      </c>
      <c r="CB461" s="1279">
        <v>1.0625711944092844E-8</v>
      </c>
      <c r="CC461" s="1279">
        <v>9.4105951274021998E-9</v>
      </c>
    </row>
    <row r="462" spans="1:81" s="135" customFormat="1" ht="15">
      <c r="A462" s="1148"/>
      <c r="B462" s="73"/>
      <c r="C462" s="73"/>
      <c r="D462" s="73" t="s">
        <v>9</v>
      </c>
      <c r="E462" s="73"/>
      <c r="F462" s="73"/>
      <c r="G462" s="1279">
        <v>2.2116230822934676E-15</v>
      </c>
      <c r="H462" s="1279">
        <v>9.2062342895304395E-18</v>
      </c>
      <c r="I462" s="1279">
        <v>7919.2037340590823</v>
      </c>
      <c r="J462" s="1279">
        <v>1.0938100145976762E-17</v>
      </c>
      <c r="K462" s="1279">
        <v>2.0530206301768042E-17</v>
      </c>
      <c r="L462" s="1279">
        <v>6.7380126716229391E-18</v>
      </c>
      <c r="M462" s="1279">
        <v>7905.4718006333496</v>
      </c>
      <c r="N462" s="1279">
        <v>3.5685551726249183E-17</v>
      </c>
      <c r="O462" s="1279">
        <v>4.7085102972134331E-18</v>
      </c>
      <c r="P462" s="1279">
        <v>10676.486189037025</v>
      </c>
      <c r="Q462" s="1279">
        <v>1.2776308642731186E-17</v>
      </c>
      <c r="R462" s="1279">
        <v>9515.2005280667745</v>
      </c>
      <c r="S462" s="1279">
        <v>9.6923720737960756E-18</v>
      </c>
      <c r="T462" s="1279">
        <v>9.6122698252523058E-18</v>
      </c>
      <c r="U462" s="1279">
        <v>1.8503619413610689E-17</v>
      </c>
      <c r="V462" s="1279">
        <v>1.0573496807777534E-17</v>
      </c>
      <c r="W462" s="1279">
        <v>10437.773257545346</v>
      </c>
      <c r="X462" s="1279">
        <v>1.0882663381104363E-17</v>
      </c>
      <c r="Y462" s="1279">
        <v>1.5753442213607937E-17</v>
      </c>
      <c r="Z462" s="1279">
        <v>1.5734370249668949E-17</v>
      </c>
      <c r="AA462" s="1279">
        <v>2.3790367817499457E-17</v>
      </c>
      <c r="AB462" s="1279">
        <v>2.0139993919576249E-17</v>
      </c>
      <c r="AC462" s="1279">
        <v>1.9097866327226087E-17</v>
      </c>
      <c r="AD462" s="1279">
        <v>1.9232826090009135E-17</v>
      </c>
      <c r="AE462" s="1279">
        <v>2.8636553854397494E-18</v>
      </c>
      <c r="AF462" s="1279">
        <v>1.8846279032381256E-17</v>
      </c>
      <c r="AG462" s="1279">
        <v>1.7300545257597539E-17</v>
      </c>
      <c r="AH462" s="1279">
        <v>7.9974697192584862E-18</v>
      </c>
      <c r="AI462" s="1279">
        <v>1.578681815050118E-17</v>
      </c>
      <c r="AJ462" s="1279">
        <v>4.2797487079099537E-18</v>
      </c>
      <c r="AK462" s="1279">
        <v>5.8252135190996606E-18</v>
      </c>
      <c r="AL462" s="1279">
        <v>9.5462955872403676E-18</v>
      </c>
      <c r="AM462" s="1279">
        <v>1.2272808794741782E-18</v>
      </c>
      <c r="AN462" s="1279">
        <v>9.5462955872403676E-18</v>
      </c>
      <c r="AO462" s="1279">
        <v>9.4212567710325448E-18</v>
      </c>
      <c r="AP462" s="1279">
        <v>9.3295560068625321E-18</v>
      </c>
      <c r="AQ462" s="1279">
        <v>1.1840465574965768E-17</v>
      </c>
      <c r="AR462" s="1279">
        <v>1.0500069746612412E-17</v>
      </c>
      <c r="AS462" s="1279">
        <v>1.187070822169469E-17</v>
      </c>
      <c r="AT462" s="1279">
        <v>8.0968218798296444E-18</v>
      </c>
      <c r="AU462" s="1279">
        <v>1.2727357268621103E-17</v>
      </c>
      <c r="AV462" s="1279">
        <v>1.4049044369593299E-17</v>
      </c>
      <c r="AW462" s="1279">
        <v>1.321687100972192E-17</v>
      </c>
      <c r="AX462" s="1279">
        <v>1.7118994831639815E-17</v>
      </c>
      <c r="AY462" s="1279">
        <v>1.7328786434968733E-17</v>
      </c>
      <c r="AZ462" s="1279">
        <v>1.7699114221714572E-17</v>
      </c>
      <c r="BA462" s="1279">
        <v>3.0771586863660269E-17</v>
      </c>
      <c r="BB462" s="1279">
        <v>1.4274220690499673E-17</v>
      </c>
      <c r="BC462" s="1279">
        <v>1.1014059174768265E-17</v>
      </c>
      <c r="BD462" s="1279">
        <v>1.1014059174768265E-17</v>
      </c>
      <c r="BE462" s="1279">
        <v>1.3230101110832748E-19</v>
      </c>
      <c r="BF462" s="1279">
        <v>8.820067407221835E-38</v>
      </c>
      <c r="BG462" s="1279">
        <v>2.8232519205680698E-19</v>
      </c>
      <c r="BH462" s="1279">
        <v>1.0936312874711075E-17</v>
      </c>
      <c r="BI462" s="1279">
        <v>7.4556708259969826E-18</v>
      </c>
      <c r="BJ462" s="1279">
        <v>1.6428712781976926E-17</v>
      </c>
      <c r="BK462" s="1279">
        <v>5530.2613221204929</v>
      </c>
      <c r="BL462" s="1279">
        <v>1.2859658279729434E-17</v>
      </c>
      <c r="BM462" s="1279">
        <v>7984.7928710782026</v>
      </c>
      <c r="BN462" s="1279">
        <v>5.7013953375271041E-18</v>
      </c>
      <c r="BO462" s="1279">
        <v>1.6260756454385147E-17</v>
      </c>
      <c r="BP462" s="1279">
        <v>1.2859658279729434E-17</v>
      </c>
      <c r="BQ462" s="1279">
        <v>6433.4594445167731</v>
      </c>
      <c r="BR462" s="1279">
        <v>1.5303745379678012E-17</v>
      </c>
      <c r="BS462" s="1279">
        <v>2.719993744029728E-17</v>
      </c>
      <c r="BT462" s="1279">
        <v>15455.703223803152</v>
      </c>
      <c r="BU462" s="1279">
        <v>13825.262774324849</v>
      </c>
      <c r="BV462" s="1279">
        <v>13592.080531420339</v>
      </c>
      <c r="BW462" s="1279">
        <v>8.811247339814603E-19</v>
      </c>
      <c r="BX462" s="1279">
        <v>4.4056236699073023E-18</v>
      </c>
      <c r="BY462" s="1279">
        <v>5.0593613757645198E-18</v>
      </c>
      <c r="BZ462" s="1279">
        <v>2.3238454522587987E-17</v>
      </c>
      <c r="CA462" s="1279">
        <v>4.5377923800045246E-18</v>
      </c>
      <c r="CB462" s="1279">
        <v>1.0683637399525218E-17</v>
      </c>
      <c r="CC462" s="1279">
        <v>15186.592125001944</v>
      </c>
    </row>
    <row r="463" spans="1:81" s="135" customFormat="1" ht="15">
      <c r="A463" s="1148"/>
      <c r="B463" s="73"/>
      <c r="C463" s="73"/>
      <c r="D463" s="73" t="s">
        <v>1033</v>
      </c>
      <c r="E463" s="73"/>
      <c r="F463" s="73"/>
      <c r="G463" s="1279">
        <v>79.521956521755811</v>
      </c>
      <c r="H463" s="1279">
        <v>29256.166951813873</v>
      </c>
      <c r="I463" s="1279">
        <v>3807.856089086169</v>
      </c>
      <c r="J463" s="1279">
        <v>29129.492300777929</v>
      </c>
      <c r="K463" s="1279">
        <v>28017.403037560081</v>
      </c>
      <c r="L463" s="1279">
        <v>33456.231739932082</v>
      </c>
      <c r="M463" s="1279">
        <v>4119.6572202261023</v>
      </c>
      <c r="N463" s="1279">
        <v>10916.844575403544</v>
      </c>
      <c r="O463" s="1279">
        <v>31627.005613828842</v>
      </c>
      <c r="P463" s="1279">
        <v>4239.3898524617789</v>
      </c>
      <c r="Q463" s="1279">
        <v>32964.429733566227</v>
      </c>
      <c r="R463" s="1279">
        <v>4373.6743793574842</v>
      </c>
      <c r="S463" s="1279">
        <v>29870.640264152327</v>
      </c>
      <c r="T463" s="1279">
        <v>11960.667411455817</v>
      </c>
      <c r="U463" s="1279">
        <v>29222.7338490402</v>
      </c>
      <c r="V463" s="1279">
        <v>27310.331948866213</v>
      </c>
      <c r="W463" s="1279">
        <v>4246.2160781361008</v>
      </c>
      <c r="X463" s="1279">
        <v>48131.300431164855</v>
      </c>
      <c r="Y463" s="1279">
        <v>30580.363321617038</v>
      </c>
      <c r="Z463" s="1279">
        <v>26918.651793560522</v>
      </c>
      <c r="AA463" s="1279">
        <v>18095.62838693897</v>
      </c>
      <c r="AB463" s="1279">
        <v>25777.572888349034</v>
      </c>
      <c r="AC463" s="1279">
        <v>38654.635935392653</v>
      </c>
      <c r="AD463" s="1279">
        <v>27754.654637517473</v>
      </c>
      <c r="AE463" s="1279">
        <v>11430.061845465212</v>
      </c>
      <c r="AF463" s="1279">
        <v>34570.96277970029</v>
      </c>
      <c r="AG463" s="1279">
        <v>47173.625581409331</v>
      </c>
      <c r="AH463" s="1279">
        <v>30647.719094389162</v>
      </c>
      <c r="AI463" s="1279">
        <v>23468.446067011584</v>
      </c>
      <c r="AJ463" s="1279">
        <v>27193.774234117613</v>
      </c>
      <c r="AK463" s="1279">
        <v>17173.135671525193</v>
      </c>
      <c r="AL463" s="1279">
        <v>28238.054386069471</v>
      </c>
      <c r="AM463" s="1279">
        <v>45964.43215368058</v>
      </c>
      <c r="AN463" s="1279">
        <v>28238.054386069471</v>
      </c>
      <c r="AO463" s="1279">
        <v>33480.622765027976</v>
      </c>
      <c r="AP463" s="1279">
        <v>30590.924187159631</v>
      </c>
      <c r="AQ463" s="1279">
        <v>24904.918473379726</v>
      </c>
      <c r="AR463" s="1279">
        <v>29099.741227415027</v>
      </c>
      <c r="AS463" s="1279">
        <v>34856.663250658014</v>
      </c>
      <c r="AT463" s="1279">
        <v>16957.796904979732</v>
      </c>
      <c r="AU463" s="1279">
        <v>26192.305905692727</v>
      </c>
      <c r="AV463" s="1279">
        <v>33032.509820436528</v>
      </c>
      <c r="AW463" s="1279">
        <v>23359.530957396521</v>
      </c>
      <c r="AX463" s="1279">
        <v>33594.4770242921</v>
      </c>
      <c r="AY463" s="1279">
        <v>29266.139409196625</v>
      </c>
      <c r="AZ463" s="1279">
        <v>22660.827505957463</v>
      </c>
      <c r="BA463" s="1279">
        <v>12992.868984076709</v>
      </c>
      <c r="BB463" s="1279">
        <v>28826.05110651486</v>
      </c>
      <c r="BC463" s="1279">
        <v>26160.817741326839</v>
      </c>
      <c r="BD463" s="1279">
        <v>26160.817741326839</v>
      </c>
      <c r="BE463" s="1279">
        <v>19365.391998208248</v>
      </c>
      <c r="BF463" s="1279">
        <v>7598.1418038526917</v>
      </c>
      <c r="BG463" s="1279">
        <v>589.42543401968658</v>
      </c>
      <c r="BH463" s="1279">
        <v>31379.914650545103</v>
      </c>
      <c r="BI463" s="1279">
        <v>29159.26391727525</v>
      </c>
      <c r="BJ463" s="1279">
        <v>30036.815807480569</v>
      </c>
      <c r="BK463" s="1279">
        <v>3405.2939009687366</v>
      </c>
      <c r="BL463" s="1279">
        <v>32768.704259877828</v>
      </c>
      <c r="BM463" s="1279">
        <v>4413.004178692885</v>
      </c>
      <c r="BN463" s="1279">
        <v>27224.374361640581</v>
      </c>
      <c r="BO463" s="1279">
        <v>21602.141982298643</v>
      </c>
      <c r="BP463" s="1279">
        <v>32768.704259877828</v>
      </c>
      <c r="BQ463" s="1279">
        <v>3667.3469776785378</v>
      </c>
      <c r="BR463" s="1279">
        <v>18949.757233628141</v>
      </c>
      <c r="BS463" s="1279">
        <v>21426.687482203051</v>
      </c>
      <c r="BT463" s="1279">
        <v>3780.0070348997638</v>
      </c>
      <c r="BU463" s="1279">
        <v>2587.6824633765882</v>
      </c>
      <c r="BV463" s="1279">
        <v>2606.2652255213029</v>
      </c>
      <c r="BW463" s="1279">
        <v>18270.157072308073</v>
      </c>
      <c r="BX463" s="1279">
        <v>22086.27227691629</v>
      </c>
      <c r="BY463" s="1279">
        <v>47913.878756941333</v>
      </c>
      <c r="BZ463" s="1279">
        <v>42100.646898633546</v>
      </c>
      <c r="CA463" s="1279">
        <v>30730.147465840022</v>
      </c>
      <c r="CB463" s="1279">
        <v>15599.12532953074</v>
      </c>
      <c r="CC463" s="1279">
        <v>3311.0791919266826</v>
      </c>
    </row>
    <row r="464" spans="1:81" s="135" customFormat="1" ht="15">
      <c r="A464" s="1148"/>
      <c r="B464" s="73"/>
      <c r="C464" s="73"/>
      <c r="D464" s="73" t="s">
        <v>147</v>
      </c>
      <c r="E464" s="73"/>
      <c r="F464" s="73"/>
      <c r="G464" s="1279">
        <v>0</v>
      </c>
      <c r="H464" s="1279">
        <v>0</v>
      </c>
      <c r="I464" s="1279">
        <v>0</v>
      </c>
      <c r="J464" s="1279">
        <v>0</v>
      </c>
      <c r="K464" s="1279">
        <v>0</v>
      </c>
      <c r="L464" s="1279">
        <v>0</v>
      </c>
      <c r="M464" s="1279">
        <v>0</v>
      </c>
      <c r="N464" s="1279">
        <v>0</v>
      </c>
      <c r="O464" s="1279">
        <v>0</v>
      </c>
      <c r="P464" s="1279">
        <v>0</v>
      </c>
      <c r="Q464" s="1279">
        <v>0</v>
      </c>
      <c r="R464" s="1279">
        <v>0</v>
      </c>
      <c r="S464" s="1279">
        <v>0</v>
      </c>
      <c r="T464" s="1279">
        <v>0</v>
      </c>
      <c r="U464" s="1279">
        <v>0</v>
      </c>
      <c r="V464" s="1279">
        <v>0</v>
      </c>
      <c r="W464" s="1279">
        <v>0</v>
      </c>
      <c r="X464" s="1279">
        <v>0</v>
      </c>
      <c r="Y464" s="1279">
        <v>0</v>
      </c>
      <c r="Z464" s="1279">
        <v>0</v>
      </c>
      <c r="AA464" s="1279">
        <v>0</v>
      </c>
      <c r="AB464" s="1279">
        <v>0</v>
      </c>
      <c r="AC464" s="1279">
        <v>0</v>
      </c>
      <c r="AD464" s="1279">
        <v>0</v>
      </c>
      <c r="AE464" s="1279">
        <v>0</v>
      </c>
      <c r="AF464" s="1279">
        <v>0</v>
      </c>
      <c r="AG464" s="1279">
        <v>0</v>
      </c>
      <c r="AH464" s="1279">
        <v>0</v>
      </c>
      <c r="AI464" s="1279">
        <v>0</v>
      </c>
      <c r="AJ464" s="1279">
        <v>0</v>
      </c>
      <c r="AK464" s="1279">
        <v>0</v>
      </c>
      <c r="AL464" s="1279">
        <v>0</v>
      </c>
      <c r="AM464" s="1279">
        <v>0</v>
      </c>
      <c r="AN464" s="1279">
        <v>0</v>
      </c>
      <c r="AO464" s="1279">
        <v>0</v>
      </c>
      <c r="AP464" s="1279">
        <v>0</v>
      </c>
      <c r="AQ464" s="1279">
        <v>0</v>
      </c>
      <c r="AR464" s="1279">
        <v>0</v>
      </c>
      <c r="AS464" s="1279">
        <v>0</v>
      </c>
      <c r="AT464" s="1279">
        <v>0</v>
      </c>
      <c r="AU464" s="1279">
        <v>0</v>
      </c>
      <c r="AV464" s="1279">
        <v>0</v>
      </c>
      <c r="AW464" s="1279">
        <v>0</v>
      </c>
      <c r="AX464" s="1279">
        <v>0</v>
      </c>
      <c r="AY464" s="1279">
        <v>0</v>
      </c>
      <c r="AZ464" s="1279">
        <v>0</v>
      </c>
      <c r="BA464" s="1279">
        <v>0</v>
      </c>
      <c r="BB464" s="1279">
        <v>0</v>
      </c>
      <c r="BC464" s="1279">
        <v>0</v>
      </c>
      <c r="BD464" s="1279">
        <v>0</v>
      </c>
      <c r="BE464" s="1279">
        <v>0</v>
      </c>
      <c r="BF464" s="1279">
        <v>0</v>
      </c>
      <c r="BG464" s="1279">
        <v>0</v>
      </c>
      <c r="BH464" s="1279">
        <v>0</v>
      </c>
      <c r="BI464" s="1279">
        <v>0</v>
      </c>
      <c r="BJ464" s="1279">
        <v>0</v>
      </c>
      <c r="BK464" s="1279">
        <v>0</v>
      </c>
      <c r="BL464" s="1279">
        <v>0</v>
      </c>
      <c r="BM464" s="1279">
        <v>0</v>
      </c>
      <c r="BN464" s="1279">
        <v>0</v>
      </c>
      <c r="BO464" s="1279">
        <v>0</v>
      </c>
      <c r="BP464" s="1279">
        <v>0</v>
      </c>
      <c r="BQ464" s="1279">
        <v>0</v>
      </c>
      <c r="BR464" s="1279">
        <v>0</v>
      </c>
      <c r="BS464" s="1279">
        <v>0</v>
      </c>
      <c r="BT464" s="1279">
        <v>0</v>
      </c>
      <c r="BU464" s="1279">
        <v>0</v>
      </c>
      <c r="BV464" s="1279">
        <v>0</v>
      </c>
      <c r="BW464" s="1279">
        <v>0</v>
      </c>
      <c r="BX464" s="1279">
        <v>0</v>
      </c>
      <c r="BY464" s="1279">
        <v>0</v>
      </c>
      <c r="BZ464" s="1279">
        <v>0</v>
      </c>
      <c r="CA464" s="1279">
        <v>0</v>
      </c>
      <c r="CB464" s="1279">
        <v>0</v>
      </c>
      <c r="CC464" s="1279">
        <v>0</v>
      </c>
    </row>
    <row r="465" spans="1:81" s="135" customFormat="1" ht="15">
      <c r="A465" s="1148"/>
      <c r="B465" s="73"/>
      <c r="C465" s="73"/>
      <c r="D465" s="73" t="s">
        <v>996</v>
      </c>
      <c r="E465" s="73"/>
      <c r="F465" s="73"/>
      <c r="G465" s="1200">
        <f>G495*'Emission Factors'!$B$25/('Emission Factors'!$L$6*'Emission Factors'!$B$24)</f>
        <v>4078.5758319400816</v>
      </c>
      <c r="H465" s="1200">
        <f>H495*'Emission Factors'!$B$25/('Emission Factors'!$L$6*'Emission Factors'!$B$24)</f>
        <v>1436.0133437401896</v>
      </c>
      <c r="I465" s="1200">
        <f>I495*'Emission Factors'!$B$25/('Emission Factors'!$L$6*'Emission Factors'!$B$24)</f>
        <v>5966.8744981159307</v>
      </c>
      <c r="J465" s="1200">
        <f>J495*'Emission Factors'!$B$25/('Emission Factors'!$L$6*'Emission Factors'!$B$24)</f>
        <v>1636.7693720563336</v>
      </c>
      <c r="K465" s="1200">
        <f>K495*'Emission Factors'!$B$25/('Emission Factors'!$L$6*'Emission Factors'!$B$24)</f>
        <v>1971.9028985410418</v>
      </c>
      <c r="L465" s="1200">
        <f>L495*'Emission Factors'!$B$25/('Emission Factors'!$L$6*'Emission Factors'!$B$24)</f>
        <v>1289.082463715843</v>
      </c>
      <c r="M465" s="1200">
        <f>M495*'Emission Factors'!$B$25/('Emission Factors'!$L$6*'Emission Factors'!$B$24)</f>
        <v>6219.8057380246373</v>
      </c>
      <c r="N465" s="1200">
        <f>N495*'Emission Factors'!$B$25/('Emission Factors'!$L$6*'Emission Factors'!$B$24)</f>
        <v>1972.5061547342539</v>
      </c>
      <c r="O465" s="1200">
        <f>O495*'Emission Factors'!$B$25/('Emission Factors'!$L$6*'Emission Factors'!$B$24)</f>
        <v>1588.6894047376798</v>
      </c>
      <c r="P465" s="1200">
        <f>P495*'Emission Factors'!$B$25/('Emission Factors'!$L$6*'Emission Factors'!$B$24)</f>
        <v>5783.6285715814893</v>
      </c>
      <c r="Q465" s="1200">
        <f>Q495*'Emission Factors'!$B$25/('Emission Factors'!$L$6*'Emission Factors'!$B$24)</f>
        <v>1398.8761258529735</v>
      </c>
      <c r="R465" s="1200">
        <f>R495*'Emission Factors'!$B$25/('Emission Factors'!$L$6*'Emission Factors'!$B$24)</f>
        <v>5638.2181572655409</v>
      </c>
      <c r="S465" s="1200">
        <f>S495*'Emission Factors'!$B$25/('Emission Factors'!$L$6*'Emission Factors'!$B$24)</f>
        <v>1623.3395009149228</v>
      </c>
      <c r="T465" s="1200">
        <f>T495*'Emission Factors'!$B$25/('Emission Factors'!$L$6*'Emission Factors'!$B$24)</f>
        <v>2113.7961470976666</v>
      </c>
      <c r="U465" s="1200">
        <f>U495*'Emission Factors'!$B$25/('Emission Factors'!$L$6*'Emission Factors'!$B$24)</f>
        <v>1651.0701504733304</v>
      </c>
      <c r="V465" s="1200">
        <f>V495*'Emission Factors'!$B$25/('Emission Factors'!$L$6*'Emission Factors'!$B$24)</f>
        <v>1928.6249732482231</v>
      </c>
      <c r="W465" s="1200">
        <f>W495*'Emission Factors'!$B$25/('Emission Factors'!$L$6*'Emission Factors'!$B$24)</f>
        <v>7227.1519854117896</v>
      </c>
      <c r="X465" s="1200">
        <f>X495*'Emission Factors'!$B$25/('Emission Factors'!$L$6*'Emission Factors'!$B$24)</f>
        <v>924.04411428626975</v>
      </c>
      <c r="Y465" s="1200">
        <f>Y495*'Emission Factors'!$B$25/('Emission Factors'!$L$6*'Emission Factors'!$B$24)</f>
        <v>1400.5313880473302</v>
      </c>
      <c r="Z465" s="1200">
        <f>Z495*'Emission Factors'!$B$25/('Emission Factors'!$L$6*'Emission Factors'!$B$24)</f>
        <v>1787.628034021631</v>
      </c>
      <c r="AA465" s="1200">
        <f>AA495*'Emission Factors'!$B$25/('Emission Factors'!$L$6*'Emission Factors'!$B$24)</f>
        <v>2056.0100293066944</v>
      </c>
      <c r="AB465" s="1200">
        <f>AB495*'Emission Factors'!$B$25/('Emission Factors'!$L$6*'Emission Factors'!$B$24)</f>
        <v>1720.18343779619</v>
      </c>
      <c r="AC465" s="1200">
        <f>AC495*'Emission Factors'!$B$25/('Emission Factors'!$L$6*'Emission Factors'!$B$24)</f>
        <v>1214.6839157989737</v>
      </c>
      <c r="AD465" s="1200">
        <f>AD495*'Emission Factors'!$B$25/('Emission Factors'!$L$6*'Emission Factors'!$B$24)</f>
        <v>1801.3928609407872</v>
      </c>
      <c r="AE465" s="1200">
        <f>AE495*'Emission Factors'!$B$25/('Emission Factors'!$L$6*'Emission Factors'!$B$24)</f>
        <v>2384.9418377070215</v>
      </c>
      <c r="AF465" s="1200">
        <f>AF495*'Emission Factors'!$B$25/('Emission Factors'!$L$6*'Emission Factors'!$B$24)</f>
        <v>1338.1919998229296</v>
      </c>
      <c r="AG465" s="1200">
        <f>AG495*'Emission Factors'!$B$25/('Emission Factors'!$L$6*'Emission Factors'!$B$24)</f>
        <v>1114.3593101346044</v>
      </c>
      <c r="AH465" s="1200">
        <f>AH495*'Emission Factors'!$B$25/('Emission Factors'!$L$6*'Emission Factors'!$B$24)</f>
        <v>1662.0637108411622</v>
      </c>
      <c r="AI465" s="1200">
        <f>AI495*'Emission Factors'!$B$25/('Emission Factors'!$L$6*'Emission Factors'!$B$24)</f>
        <v>2073.8472625474951</v>
      </c>
      <c r="AJ465" s="1200">
        <f>AJ495*'Emission Factors'!$B$25/('Emission Factors'!$L$6*'Emission Factors'!$B$24)</f>
        <v>1577.4016638537703</v>
      </c>
      <c r="AK465" s="1200">
        <f>AK495*'Emission Factors'!$B$25/('Emission Factors'!$L$6*'Emission Factors'!$B$24)</f>
        <v>1688.5181336884411</v>
      </c>
      <c r="AL465" s="1200">
        <f>AL495*'Emission Factors'!$B$25/('Emission Factors'!$L$6*'Emission Factors'!$B$24)</f>
        <v>1530.0629142909402</v>
      </c>
      <c r="AM465" s="1200">
        <f>AM495*'Emission Factors'!$B$25/('Emission Factors'!$L$6*'Emission Factors'!$B$24)</f>
        <v>928.15967469065981</v>
      </c>
      <c r="AN465" s="1200">
        <f>AN495*'Emission Factors'!$B$25/('Emission Factors'!$L$6*'Emission Factors'!$B$24)</f>
        <v>1530.0629142909402</v>
      </c>
      <c r="AO465" s="1200">
        <f>AO495*'Emission Factors'!$B$25/('Emission Factors'!$L$6*'Emission Factors'!$B$24)</f>
        <v>1438.8853032887694</v>
      </c>
      <c r="AP465" s="1200">
        <f>AP495*'Emission Factors'!$B$25/('Emission Factors'!$L$6*'Emission Factors'!$B$24)</f>
        <v>1674.8695053344127</v>
      </c>
      <c r="AQ465" s="1200">
        <f>AQ495*'Emission Factors'!$B$25/('Emission Factors'!$L$6*'Emission Factors'!$B$24)</f>
        <v>2052.405931094057</v>
      </c>
      <c r="AR465" s="1200">
        <f>AR495*'Emission Factors'!$B$25/('Emission Factors'!$L$6*'Emission Factors'!$B$24)</f>
        <v>1796.6238894942608</v>
      </c>
      <c r="AS465" s="1200">
        <f>AS495*'Emission Factors'!$B$25/('Emission Factors'!$L$6*'Emission Factors'!$B$24)</f>
        <v>1556.36142887239</v>
      </c>
      <c r="AT465" s="1200">
        <f>AT495*'Emission Factors'!$B$25/('Emission Factors'!$L$6*'Emission Factors'!$B$24)</f>
        <v>2137.7266402417026</v>
      </c>
      <c r="AU465" s="1200">
        <f>AU495*'Emission Factors'!$B$25/('Emission Factors'!$L$6*'Emission Factors'!$B$24)</f>
        <v>1791.3067184520162</v>
      </c>
      <c r="AV465" s="1200">
        <f>AV495*'Emission Factors'!$B$25/('Emission Factors'!$L$6*'Emission Factors'!$B$24)</f>
        <v>1779.5646489113185</v>
      </c>
      <c r="AW465" s="1200">
        <f>AW495*'Emission Factors'!$B$25/('Emission Factors'!$L$6*'Emission Factors'!$B$24)</f>
        <v>1859.3103035546278</v>
      </c>
      <c r="AX465" s="1200">
        <f>AX495*'Emission Factors'!$B$25/('Emission Factors'!$L$6*'Emission Factors'!$B$24)</f>
        <v>1540.877205311009</v>
      </c>
      <c r="AY465" s="1200">
        <f>AY495*'Emission Factors'!$B$25/('Emission Factors'!$L$6*'Emission Factors'!$B$24)</f>
        <v>1669.9058226417812</v>
      </c>
      <c r="AZ465" s="1200">
        <f>AZ495*'Emission Factors'!$B$25/('Emission Factors'!$L$6*'Emission Factors'!$B$24)</f>
        <v>1962.6857618267077</v>
      </c>
      <c r="BA465" s="1200">
        <f>BA495*'Emission Factors'!$B$25/('Emission Factors'!$L$6*'Emission Factors'!$B$24)</f>
        <v>2238.6971307894023</v>
      </c>
      <c r="BB465" s="1200">
        <f>BB495*'Emission Factors'!$B$25/('Emission Factors'!$L$6*'Emission Factors'!$B$24)</f>
        <v>1841.2796396872952</v>
      </c>
      <c r="BC465" s="1200">
        <f>BC495*'Emission Factors'!$B$25/('Emission Factors'!$L$6*'Emission Factors'!$B$24)</f>
        <v>1951.652003956043</v>
      </c>
      <c r="BD465" s="1200">
        <f>BD495*'Emission Factors'!$B$25/('Emission Factors'!$L$6*'Emission Factors'!$B$24)</f>
        <v>1951.652003956043</v>
      </c>
      <c r="BE465" s="1200">
        <f>BE495*'Emission Factors'!$B$25/('Emission Factors'!$L$6*'Emission Factors'!$B$24)</f>
        <v>2034.6374824381753</v>
      </c>
      <c r="BF465" s="1200">
        <f>BF495*'Emission Factors'!$B$25/('Emission Factors'!$L$6*'Emission Factors'!$B$24)</f>
        <v>2699.1629665317801</v>
      </c>
      <c r="BG465" s="1200">
        <f>BG495*'Emission Factors'!$B$25/('Emission Factors'!$L$6*'Emission Factors'!$B$24)</f>
        <v>3906.3519300005132</v>
      </c>
      <c r="BH465" s="1200">
        <f>BH495*'Emission Factors'!$B$25/('Emission Factors'!$L$6*'Emission Factors'!$B$24)</f>
        <v>1671.1595044190531</v>
      </c>
      <c r="BI465" s="1200">
        <f>BI495*'Emission Factors'!$B$25/('Emission Factors'!$L$6*'Emission Factors'!$B$24)</f>
        <v>1634.8059520901388</v>
      </c>
      <c r="BJ465" s="1200">
        <f>BJ495*'Emission Factors'!$B$25/('Emission Factors'!$L$6*'Emission Factors'!$B$24)</f>
        <v>1879.1159221575144</v>
      </c>
      <c r="BK465" s="1200">
        <f>BK495*'Emission Factors'!$B$25/('Emission Factors'!$L$6*'Emission Factors'!$B$24)</f>
        <v>5866.2545126351361</v>
      </c>
      <c r="BL465" s="1200">
        <f>BL495*'Emission Factors'!$B$25/('Emission Factors'!$L$6*'Emission Factors'!$B$24)</f>
        <v>1576.1884504144602</v>
      </c>
      <c r="BM465" s="1200">
        <f>BM495*'Emission Factors'!$B$25/('Emission Factors'!$L$6*'Emission Factors'!$B$24)</f>
        <v>7113.075543242262</v>
      </c>
      <c r="BN465" s="1200">
        <f>BN495*'Emission Factors'!$B$25/('Emission Factors'!$L$6*'Emission Factors'!$B$24)</f>
        <v>2007.6347991860994</v>
      </c>
      <c r="BO465" s="1200">
        <f>BO495*'Emission Factors'!$B$25/('Emission Factors'!$L$6*'Emission Factors'!$B$24)</f>
        <v>1990.5410779261636</v>
      </c>
      <c r="BP465" s="1200">
        <f>BP495*'Emission Factors'!$B$25/('Emission Factors'!$L$6*'Emission Factors'!$B$24)</f>
        <v>1576.1884504144602</v>
      </c>
      <c r="BQ465" s="1200">
        <f>BQ495*'Emission Factors'!$B$25/('Emission Factors'!$L$6*'Emission Factors'!$B$24)</f>
        <v>6746.8015266986213</v>
      </c>
      <c r="BR465" s="1200">
        <f>BR495*'Emission Factors'!$B$25/('Emission Factors'!$L$6*'Emission Factors'!$B$24)</f>
        <v>2140.8946601429525</v>
      </c>
      <c r="BS465" s="1200">
        <f>BS495*'Emission Factors'!$B$25/('Emission Factors'!$L$6*'Emission Factors'!$B$24)</f>
        <v>1581.7986608694018</v>
      </c>
      <c r="BT465" s="1200">
        <f>BT495*'Emission Factors'!$B$25/('Emission Factors'!$L$6*'Emission Factors'!$B$24)</f>
        <v>6040.8366755882398</v>
      </c>
      <c r="BU465" s="1200">
        <f>BU495*'Emission Factors'!$B$25/('Emission Factors'!$L$6*'Emission Factors'!$B$24)</f>
        <v>5072.5486936657644</v>
      </c>
      <c r="BV465" s="1200">
        <f>BV495*'Emission Factors'!$B$25/('Emission Factors'!$L$6*'Emission Factors'!$B$24)</f>
        <v>5000.4452801047519</v>
      </c>
      <c r="BW465" s="1200">
        <f>BW495*'Emission Factors'!$B$25/('Emission Factors'!$L$6*'Emission Factors'!$B$24)</f>
        <v>1060.1453492293169</v>
      </c>
      <c r="BX465" s="1200">
        <f>BX495*'Emission Factors'!$B$25/('Emission Factors'!$L$6*'Emission Factors'!$B$24)</f>
        <v>1178.015595612947</v>
      </c>
      <c r="BY465" s="1200">
        <f>BY495*'Emission Factors'!$B$25/('Emission Factors'!$L$6*'Emission Factors'!$B$24)</f>
        <v>1343.3116264036555</v>
      </c>
      <c r="BZ465" s="1200">
        <f>BZ495*'Emission Factors'!$B$25/('Emission Factors'!$L$6*'Emission Factors'!$B$24)</f>
        <v>1349.5284957775225</v>
      </c>
      <c r="CA465" s="1200">
        <f>CA495*'Emission Factors'!$B$25/('Emission Factors'!$L$6*'Emission Factors'!$B$24)</f>
        <v>1820.8953031743172</v>
      </c>
      <c r="CB465" s="1200">
        <f>CB495*'Emission Factors'!$B$25/('Emission Factors'!$L$6*'Emission Factors'!$B$24)</f>
        <v>2340.2423934396834</v>
      </c>
      <c r="CC465" s="1200">
        <f>CC495*'Emission Factors'!$B$25/('Emission Factors'!$L$6*'Emission Factors'!$B$24)</f>
        <v>6464.5990491425546</v>
      </c>
    </row>
    <row r="466" spans="1:81" s="135" customFormat="1" ht="15">
      <c r="A466" s="1148"/>
      <c r="B466" s="73"/>
      <c r="C466" s="73"/>
      <c r="D466" s="73" t="s">
        <v>986</v>
      </c>
      <c r="E466" s="73"/>
      <c r="F466" s="73"/>
      <c r="G466" s="1200">
        <f>G496*'Emission Factors'!$B$25/('Emission Factors'!$L$6*'Emission Factors'!$B$24)</f>
        <v>0</v>
      </c>
      <c r="H466" s="1200">
        <f>H496*'Emission Factors'!$B$25/('Emission Factors'!$L$6*'Emission Factors'!$B$24)</f>
        <v>0</v>
      </c>
      <c r="I466" s="1200">
        <f>I496*'Emission Factors'!$B$25/('Emission Factors'!$L$6*'Emission Factors'!$B$24)</f>
        <v>0</v>
      </c>
      <c r="J466" s="1200">
        <f>J496*'Emission Factors'!$B$25/('Emission Factors'!$L$6*'Emission Factors'!$B$24)</f>
        <v>0</v>
      </c>
      <c r="K466" s="1200">
        <f>K496*'Emission Factors'!$B$25/('Emission Factors'!$L$6*'Emission Factors'!$B$24)</f>
        <v>0</v>
      </c>
      <c r="L466" s="1200">
        <f>L496*'Emission Factors'!$B$25/('Emission Factors'!$L$6*'Emission Factors'!$B$24)</f>
        <v>0</v>
      </c>
      <c r="M466" s="1200">
        <f>M496*'Emission Factors'!$B$25/('Emission Factors'!$L$6*'Emission Factors'!$B$24)</f>
        <v>0</v>
      </c>
      <c r="N466" s="1200">
        <f>N496*'Emission Factors'!$B$25/('Emission Factors'!$L$6*'Emission Factors'!$B$24)</f>
        <v>0</v>
      </c>
      <c r="O466" s="1200">
        <f>O496*'Emission Factors'!$B$25/('Emission Factors'!$L$6*'Emission Factors'!$B$24)</f>
        <v>0</v>
      </c>
      <c r="P466" s="1200">
        <f>P496*'Emission Factors'!$B$25/('Emission Factors'!$L$6*'Emission Factors'!$B$24)</f>
        <v>0</v>
      </c>
      <c r="Q466" s="1200">
        <f>Q496*'Emission Factors'!$B$25/('Emission Factors'!$L$6*'Emission Factors'!$B$24)</f>
        <v>0</v>
      </c>
      <c r="R466" s="1200">
        <f>R496*'Emission Factors'!$B$25/('Emission Factors'!$L$6*'Emission Factors'!$B$24)</f>
        <v>0</v>
      </c>
      <c r="S466" s="1200">
        <f>S496*'Emission Factors'!$B$25/('Emission Factors'!$L$6*'Emission Factors'!$B$24)</f>
        <v>0</v>
      </c>
      <c r="T466" s="1200">
        <f>T496*'Emission Factors'!$B$25/('Emission Factors'!$L$6*'Emission Factors'!$B$24)</f>
        <v>0</v>
      </c>
      <c r="U466" s="1200">
        <f>U496*'Emission Factors'!$B$25/('Emission Factors'!$L$6*'Emission Factors'!$B$24)</f>
        <v>0</v>
      </c>
      <c r="V466" s="1200">
        <f>V496*'Emission Factors'!$B$25/('Emission Factors'!$L$6*'Emission Factors'!$B$24)</f>
        <v>0</v>
      </c>
      <c r="W466" s="1200">
        <f>W496*'Emission Factors'!$B$25/('Emission Factors'!$L$6*'Emission Factors'!$B$24)</f>
        <v>0</v>
      </c>
      <c r="X466" s="1200">
        <f>X496*'Emission Factors'!$B$25/('Emission Factors'!$L$6*'Emission Factors'!$B$24)</f>
        <v>0</v>
      </c>
      <c r="Y466" s="1200">
        <f>Y496*'Emission Factors'!$B$25/('Emission Factors'!$L$6*'Emission Factors'!$B$24)</f>
        <v>0</v>
      </c>
      <c r="Z466" s="1200">
        <f>Z496*'Emission Factors'!$B$25/('Emission Factors'!$L$6*'Emission Factors'!$B$24)</f>
        <v>0</v>
      </c>
      <c r="AA466" s="1200">
        <f>AA496*'Emission Factors'!$B$25/('Emission Factors'!$L$6*'Emission Factors'!$B$24)</f>
        <v>0</v>
      </c>
      <c r="AB466" s="1200">
        <f>AB496*'Emission Factors'!$B$25/('Emission Factors'!$L$6*'Emission Factors'!$B$24)</f>
        <v>0</v>
      </c>
      <c r="AC466" s="1200">
        <f>AC496*'Emission Factors'!$B$25/('Emission Factors'!$L$6*'Emission Factors'!$B$24)</f>
        <v>0</v>
      </c>
      <c r="AD466" s="1200">
        <f>AD496*'Emission Factors'!$B$25/('Emission Factors'!$L$6*'Emission Factors'!$B$24)</f>
        <v>0</v>
      </c>
      <c r="AE466" s="1200">
        <f>AE496*'Emission Factors'!$B$25/('Emission Factors'!$L$6*'Emission Factors'!$B$24)</f>
        <v>0</v>
      </c>
      <c r="AF466" s="1200">
        <f>AF496*'Emission Factors'!$B$25/('Emission Factors'!$L$6*'Emission Factors'!$B$24)</f>
        <v>0</v>
      </c>
      <c r="AG466" s="1200">
        <f>AG496*'Emission Factors'!$B$25/('Emission Factors'!$L$6*'Emission Factors'!$B$24)</f>
        <v>0</v>
      </c>
      <c r="AH466" s="1200">
        <f>AH496*'Emission Factors'!$B$25/('Emission Factors'!$L$6*'Emission Factors'!$B$24)</f>
        <v>0</v>
      </c>
      <c r="AI466" s="1200">
        <f>AI496*'Emission Factors'!$B$25/('Emission Factors'!$L$6*'Emission Factors'!$B$24)</f>
        <v>0</v>
      </c>
      <c r="AJ466" s="1200">
        <f>AJ496*'Emission Factors'!$B$25/('Emission Factors'!$L$6*'Emission Factors'!$B$24)</f>
        <v>0</v>
      </c>
      <c r="AK466" s="1200">
        <f>AK496*'Emission Factors'!$B$25/('Emission Factors'!$L$6*'Emission Factors'!$B$24)</f>
        <v>0</v>
      </c>
      <c r="AL466" s="1200">
        <f>AL496*'Emission Factors'!$B$25/('Emission Factors'!$L$6*'Emission Factors'!$B$24)</f>
        <v>0</v>
      </c>
      <c r="AM466" s="1200">
        <f>AM496*'Emission Factors'!$B$25/('Emission Factors'!$L$6*'Emission Factors'!$B$24)</f>
        <v>0</v>
      </c>
      <c r="AN466" s="1200">
        <f>AN496*'Emission Factors'!$B$25/('Emission Factors'!$L$6*'Emission Factors'!$B$24)</f>
        <v>0</v>
      </c>
      <c r="AO466" s="1200">
        <f>AO496*'Emission Factors'!$B$25/('Emission Factors'!$L$6*'Emission Factors'!$B$24)</f>
        <v>0</v>
      </c>
      <c r="AP466" s="1200">
        <f>AP496*'Emission Factors'!$B$25/('Emission Factors'!$L$6*'Emission Factors'!$B$24)</f>
        <v>0</v>
      </c>
      <c r="AQ466" s="1200">
        <f>AQ496*'Emission Factors'!$B$25/('Emission Factors'!$L$6*'Emission Factors'!$B$24)</f>
        <v>0</v>
      </c>
      <c r="AR466" s="1200">
        <f>AR496*'Emission Factors'!$B$25/('Emission Factors'!$L$6*'Emission Factors'!$B$24)</f>
        <v>0</v>
      </c>
      <c r="AS466" s="1200">
        <f>AS496*'Emission Factors'!$B$25/('Emission Factors'!$L$6*'Emission Factors'!$B$24)</f>
        <v>0</v>
      </c>
      <c r="AT466" s="1200">
        <f>AT496*'Emission Factors'!$B$25/('Emission Factors'!$L$6*'Emission Factors'!$B$24)</f>
        <v>0</v>
      </c>
      <c r="AU466" s="1200">
        <f>AU496*'Emission Factors'!$B$25/('Emission Factors'!$L$6*'Emission Factors'!$B$24)</f>
        <v>0</v>
      </c>
      <c r="AV466" s="1200">
        <f>AV496*'Emission Factors'!$B$25/('Emission Factors'!$L$6*'Emission Factors'!$B$24)</f>
        <v>0</v>
      </c>
      <c r="AW466" s="1200">
        <f>AW496*'Emission Factors'!$B$25/('Emission Factors'!$L$6*'Emission Factors'!$B$24)</f>
        <v>0</v>
      </c>
      <c r="AX466" s="1200">
        <f>AX496*'Emission Factors'!$B$25/('Emission Factors'!$L$6*'Emission Factors'!$B$24)</f>
        <v>0</v>
      </c>
      <c r="AY466" s="1200">
        <f>AY496*'Emission Factors'!$B$25/('Emission Factors'!$L$6*'Emission Factors'!$B$24)</f>
        <v>0</v>
      </c>
      <c r="AZ466" s="1200">
        <f>AZ496*'Emission Factors'!$B$25/('Emission Factors'!$L$6*'Emission Factors'!$B$24)</f>
        <v>0</v>
      </c>
      <c r="BA466" s="1200">
        <f>BA496*'Emission Factors'!$B$25/('Emission Factors'!$L$6*'Emission Factors'!$B$24)</f>
        <v>0</v>
      </c>
      <c r="BB466" s="1200">
        <f>BB496*'Emission Factors'!$B$25/('Emission Factors'!$L$6*'Emission Factors'!$B$24)</f>
        <v>0</v>
      </c>
      <c r="BC466" s="1200">
        <f>BC496*'Emission Factors'!$B$25/('Emission Factors'!$L$6*'Emission Factors'!$B$24)</f>
        <v>0</v>
      </c>
      <c r="BD466" s="1200">
        <f>BD496*'Emission Factors'!$B$25/('Emission Factors'!$L$6*'Emission Factors'!$B$24)</f>
        <v>0</v>
      </c>
      <c r="BE466" s="1200">
        <f>BE496*'Emission Factors'!$B$25/('Emission Factors'!$L$6*'Emission Factors'!$B$24)</f>
        <v>0</v>
      </c>
      <c r="BF466" s="1200">
        <f>BF496*'Emission Factors'!$B$25/('Emission Factors'!$L$6*'Emission Factors'!$B$24)</f>
        <v>0</v>
      </c>
      <c r="BG466" s="1200">
        <f>BG496*'Emission Factors'!$B$25/('Emission Factors'!$L$6*'Emission Factors'!$B$24)</f>
        <v>0</v>
      </c>
      <c r="BH466" s="1200">
        <f>BH496*'Emission Factors'!$B$25/('Emission Factors'!$L$6*'Emission Factors'!$B$24)</f>
        <v>0</v>
      </c>
      <c r="BI466" s="1200">
        <f>BI496*'Emission Factors'!$B$25/('Emission Factors'!$L$6*'Emission Factors'!$B$24)</f>
        <v>0</v>
      </c>
      <c r="BJ466" s="1200">
        <f>BJ496*'Emission Factors'!$B$25/('Emission Factors'!$L$6*'Emission Factors'!$B$24)</f>
        <v>0</v>
      </c>
      <c r="BK466" s="1200">
        <f>BK496*'Emission Factors'!$B$25/('Emission Factors'!$L$6*'Emission Factors'!$B$24)</f>
        <v>0</v>
      </c>
      <c r="BL466" s="1200">
        <f>BL496*'Emission Factors'!$B$25/('Emission Factors'!$L$6*'Emission Factors'!$B$24)</f>
        <v>0</v>
      </c>
      <c r="BM466" s="1200">
        <f>BM496*'Emission Factors'!$B$25/('Emission Factors'!$L$6*'Emission Factors'!$B$24)</f>
        <v>0</v>
      </c>
      <c r="BN466" s="1200">
        <f>BN496*'Emission Factors'!$B$25/('Emission Factors'!$L$6*'Emission Factors'!$B$24)</f>
        <v>0</v>
      </c>
      <c r="BO466" s="1200">
        <f>BO496*'Emission Factors'!$B$25/('Emission Factors'!$L$6*'Emission Factors'!$B$24)</f>
        <v>0</v>
      </c>
      <c r="BP466" s="1200">
        <f>BP496*'Emission Factors'!$B$25/('Emission Factors'!$L$6*'Emission Factors'!$B$24)</f>
        <v>0</v>
      </c>
      <c r="BQ466" s="1200">
        <f>BQ496*'Emission Factors'!$B$25/('Emission Factors'!$L$6*'Emission Factors'!$B$24)</f>
        <v>0</v>
      </c>
      <c r="BR466" s="1200">
        <f>BR496*'Emission Factors'!$B$25/('Emission Factors'!$L$6*'Emission Factors'!$B$24)</f>
        <v>0</v>
      </c>
      <c r="BS466" s="1200">
        <f>BS496*'Emission Factors'!$B$25/('Emission Factors'!$L$6*'Emission Factors'!$B$24)</f>
        <v>0</v>
      </c>
      <c r="BT466" s="1200">
        <f>BT496*'Emission Factors'!$B$25/('Emission Factors'!$L$6*'Emission Factors'!$B$24)</f>
        <v>0</v>
      </c>
      <c r="BU466" s="1200">
        <f>BU496*'Emission Factors'!$B$25/('Emission Factors'!$L$6*'Emission Factors'!$B$24)</f>
        <v>0</v>
      </c>
      <c r="BV466" s="1200">
        <f>BV496*'Emission Factors'!$B$25/('Emission Factors'!$L$6*'Emission Factors'!$B$24)</f>
        <v>0</v>
      </c>
      <c r="BW466" s="1200">
        <f>BW496*'Emission Factors'!$B$25/('Emission Factors'!$L$6*'Emission Factors'!$B$24)</f>
        <v>0</v>
      </c>
      <c r="BX466" s="1200">
        <f>BX496*'Emission Factors'!$B$25/('Emission Factors'!$L$6*'Emission Factors'!$B$24)</f>
        <v>0</v>
      </c>
      <c r="BY466" s="1200">
        <f>BY496*'Emission Factors'!$B$25/('Emission Factors'!$L$6*'Emission Factors'!$B$24)</f>
        <v>0</v>
      </c>
      <c r="BZ466" s="1200">
        <f>BZ496*'Emission Factors'!$B$25/('Emission Factors'!$L$6*'Emission Factors'!$B$24)</f>
        <v>0</v>
      </c>
      <c r="CA466" s="1200">
        <f>CA496*'Emission Factors'!$B$25/('Emission Factors'!$L$6*'Emission Factors'!$B$24)</f>
        <v>0</v>
      </c>
      <c r="CB466" s="1200">
        <f>CB496*'Emission Factors'!$B$25/('Emission Factors'!$L$6*'Emission Factors'!$B$24)</f>
        <v>0</v>
      </c>
      <c r="CC466" s="1200">
        <f>CC496*'Emission Factors'!$B$25/('Emission Factors'!$L$6*'Emission Factors'!$B$24)</f>
        <v>0</v>
      </c>
    </row>
    <row r="467" spans="1:81" s="135" customFormat="1" ht="15">
      <c r="A467" s="1148"/>
      <c r="B467" s="73"/>
      <c r="C467" s="73"/>
      <c r="D467" s="73" t="s">
        <v>168</v>
      </c>
      <c r="E467" s="73"/>
      <c r="F467" s="73"/>
      <c r="G467" s="1200">
        <f>G497*'Emission Factors'!$B$25/('Emission Factors'!$L$6*'Emission Factors'!$B$24)</f>
        <v>0</v>
      </c>
      <c r="H467" s="1200">
        <f>H497*'Emission Factors'!$B$25/('Emission Factors'!$L$6*'Emission Factors'!$B$24)</f>
        <v>0</v>
      </c>
      <c r="I467" s="1200">
        <f>I497*'Emission Factors'!$B$25/('Emission Factors'!$L$6*'Emission Factors'!$B$24)</f>
        <v>0</v>
      </c>
      <c r="J467" s="1200">
        <f>J497*'Emission Factors'!$B$25/('Emission Factors'!$L$6*'Emission Factors'!$B$24)</f>
        <v>0</v>
      </c>
      <c r="K467" s="1200">
        <f>K497*'Emission Factors'!$B$25/('Emission Factors'!$L$6*'Emission Factors'!$B$24)</f>
        <v>0</v>
      </c>
      <c r="L467" s="1200">
        <f>L497*'Emission Factors'!$B$25/('Emission Factors'!$L$6*'Emission Factors'!$B$24)</f>
        <v>0</v>
      </c>
      <c r="M467" s="1200">
        <f>M497*'Emission Factors'!$B$25/('Emission Factors'!$L$6*'Emission Factors'!$B$24)</f>
        <v>0</v>
      </c>
      <c r="N467" s="1200">
        <f>N497*'Emission Factors'!$B$25/('Emission Factors'!$L$6*'Emission Factors'!$B$24)</f>
        <v>0</v>
      </c>
      <c r="O467" s="1200">
        <f>O497*'Emission Factors'!$B$25/('Emission Factors'!$L$6*'Emission Factors'!$B$24)</f>
        <v>0</v>
      </c>
      <c r="P467" s="1200">
        <f>P497*'Emission Factors'!$B$25/('Emission Factors'!$L$6*'Emission Factors'!$B$24)</f>
        <v>0</v>
      </c>
      <c r="Q467" s="1200">
        <f>Q497*'Emission Factors'!$B$25/('Emission Factors'!$L$6*'Emission Factors'!$B$24)</f>
        <v>0</v>
      </c>
      <c r="R467" s="1200">
        <f>R497*'Emission Factors'!$B$25/('Emission Factors'!$L$6*'Emission Factors'!$B$24)</f>
        <v>0</v>
      </c>
      <c r="S467" s="1200">
        <f>S497*'Emission Factors'!$B$25/('Emission Factors'!$L$6*'Emission Factors'!$B$24)</f>
        <v>0</v>
      </c>
      <c r="T467" s="1200">
        <f>T497*'Emission Factors'!$B$25/('Emission Factors'!$L$6*'Emission Factors'!$B$24)</f>
        <v>0</v>
      </c>
      <c r="U467" s="1200">
        <f>U497*'Emission Factors'!$B$25/('Emission Factors'!$L$6*'Emission Factors'!$B$24)</f>
        <v>0</v>
      </c>
      <c r="V467" s="1200">
        <f>V497*'Emission Factors'!$B$25/('Emission Factors'!$L$6*'Emission Factors'!$B$24)</f>
        <v>0</v>
      </c>
      <c r="W467" s="1200">
        <f>W497*'Emission Factors'!$B$25/('Emission Factors'!$L$6*'Emission Factors'!$B$24)</f>
        <v>0</v>
      </c>
      <c r="X467" s="1200">
        <f>X497*'Emission Factors'!$B$25/('Emission Factors'!$L$6*'Emission Factors'!$B$24)</f>
        <v>0</v>
      </c>
      <c r="Y467" s="1200">
        <f>Y497*'Emission Factors'!$B$25/('Emission Factors'!$L$6*'Emission Factors'!$B$24)</f>
        <v>0</v>
      </c>
      <c r="Z467" s="1200">
        <f>Z497*'Emission Factors'!$B$25/('Emission Factors'!$L$6*'Emission Factors'!$B$24)</f>
        <v>0</v>
      </c>
      <c r="AA467" s="1200">
        <f>AA497*'Emission Factors'!$B$25/('Emission Factors'!$L$6*'Emission Factors'!$B$24)</f>
        <v>0</v>
      </c>
      <c r="AB467" s="1200">
        <f>AB497*'Emission Factors'!$B$25/('Emission Factors'!$L$6*'Emission Factors'!$B$24)</f>
        <v>0</v>
      </c>
      <c r="AC467" s="1200">
        <f>AC497*'Emission Factors'!$B$25/('Emission Factors'!$L$6*'Emission Factors'!$B$24)</f>
        <v>0</v>
      </c>
      <c r="AD467" s="1200">
        <f>AD497*'Emission Factors'!$B$25/('Emission Factors'!$L$6*'Emission Factors'!$B$24)</f>
        <v>0</v>
      </c>
      <c r="AE467" s="1200">
        <f>AE497*'Emission Factors'!$B$25/('Emission Factors'!$L$6*'Emission Factors'!$B$24)</f>
        <v>0</v>
      </c>
      <c r="AF467" s="1200">
        <f>AF497*'Emission Factors'!$B$25/('Emission Factors'!$L$6*'Emission Factors'!$B$24)</f>
        <v>0</v>
      </c>
      <c r="AG467" s="1200">
        <f>AG497*'Emission Factors'!$B$25/('Emission Factors'!$L$6*'Emission Factors'!$B$24)</f>
        <v>0</v>
      </c>
      <c r="AH467" s="1200">
        <f>AH497*'Emission Factors'!$B$25/('Emission Factors'!$L$6*'Emission Factors'!$B$24)</f>
        <v>0</v>
      </c>
      <c r="AI467" s="1200">
        <f>AI497*'Emission Factors'!$B$25/('Emission Factors'!$L$6*'Emission Factors'!$B$24)</f>
        <v>0</v>
      </c>
      <c r="AJ467" s="1200">
        <f>AJ497*'Emission Factors'!$B$25/('Emission Factors'!$L$6*'Emission Factors'!$B$24)</f>
        <v>0</v>
      </c>
      <c r="AK467" s="1200">
        <f>AK497*'Emission Factors'!$B$25/('Emission Factors'!$L$6*'Emission Factors'!$B$24)</f>
        <v>0</v>
      </c>
      <c r="AL467" s="1200">
        <f>AL497*'Emission Factors'!$B$25/('Emission Factors'!$L$6*'Emission Factors'!$B$24)</f>
        <v>0</v>
      </c>
      <c r="AM467" s="1200">
        <f>AM497*'Emission Factors'!$B$25/('Emission Factors'!$L$6*'Emission Factors'!$B$24)</f>
        <v>0</v>
      </c>
      <c r="AN467" s="1200">
        <f>AN497*'Emission Factors'!$B$25/('Emission Factors'!$L$6*'Emission Factors'!$B$24)</f>
        <v>0</v>
      </c>
      <c r="AO467" s="1200">
        <f>AO497*'Emission Factors'!$B$25/('Emission Factors'!$L$6*'Emission Factors'!$B$24)</f>
        <v>0</v>
      </c>
      <c r="AP467" s="1200">
        <f>AP497*'Emission Factors'!$B$25/('Emission Factors'!$L$6*'Emission Factors'!$B$24)</f>
        <v>0</v>
      </c>
      <c r="AQ467" s="1200">
        <f>AQ497*'Emission Factors'!$B$25/('Emission Factors'!$L$6*'Emission Factors'!$B$24)</f>
        <v>0</v>
      </c>
      <c r="AR467" s="1200">
        <f>AR497*'Emission Factors'!$B$25/('Emission Factors'!$L$6*'Emission Factors'!$B$24)</f>
        <v>0</v>
      </c>
      <c r="AS467" s="1200">
        <f>AS497*'Emission Factors'!$B$25/('Emission Factors'!$L$6*'Emission Factors'!$B$24)</f>
        <v>0</v>
      </c>
      <c r="AT467" s="1200">
        <f>AT497*'Emission Factors'!$B$25/('Emission Factors'!$L$6*'Emission Factors'!$B$24)</f>
        <v>0</v>
      </c>
      <c r="AU467" s="1200">
        <f>AU497*'Emission Factors'!$B$25/('Emission Factors'!$L$6*'Emission Factors'!$B$24)</f>
        <v>0</v>
      </c>
      <c r="AV467" s="1200">
        <f>AV497*'Emission Factors'!$B$25/('Emission Factors'!$L$6*'Emission Factors'!$B$24)</f>
        <v>0</v>
      </c>
      <c r="AW467" s="1200">
        <f>AW497*'Emission Factors'!$B$25/('Emission Factors'!$L$6*'Emission Factors'!$B$24)</f>
        <v>0</v>
      </c>
      <c r="AX467" s="1200">
        <f>AX497*'Emission Factors'!$B$25/('Emission Factors'!$L$6*'Emission Factors'!$B$24)</f>
        <v>0</v>
      </c>
      <c r="AY467" s="1200">
        <f>AY497*'Emission Factors'!$B$25/('Emission Factors'!$L$6*'Emission Factors'!$B$24)</f>
        <v>0</v>
      </c>
      <c r="AZ467" s="1200">
        <f>AZ497*'Emission Factors'!$B$25/('Emission Factors'!$L$6*'Emission Factors'!$B$24)</f>
        <v>0</v>
      </c>
      <c r="BA467" s="1200">
        <f>BA497*'Emission Factors'!$B$25/('Emission Factors'!$L$6*'Emission Factors'!$B$24)</f>
        <v>0</v>
      </c>
      <c r="BB467" s="1200">
        <f>BB497*'Emission Factors'!$B$25/('Emission Factors'!$L$6*'Emission Factors'!$B$24)</f>
        <v>0</v>
      </c>
      <c r="BC467" s="1200">
        <f>BC497*'Emission Factors'!$B$25/('Emission Factors'!$L$6*'Emission Factors'!$B$24)</f>
        <v>0</v>
      </c>
      <c r="BD467" s="1200">
        <f>BD497*'Emission Factors'!$B$25/('Emission Factors'!$L$6*'Emission Factors'!$B$24)</f>
        <v>0</v>
      </c>
      <c r="BE467" s="1200">
        <f>BE497*'Emission Factors'!$B$25/('Emission Factors'!$L$6*'Emission Factors'!$B$24)</f>
        <v>0</v>
      </c>
      <c r="BF467" s="1200">
        <f>BF497*'Emission Factors'!$B$25/('Emission Factors'!$L$6*'Emission Factors'!$B$24)</f>
        <v>0</v>
      </c>
      <c r="BG467" s="1200">
        <f>BG497*'Emission Factors'!$B$25/('Emission Factors'!$L$6*'Emission Factors'!$B$24)</f>
        <v>0</v>
      </c>
      <c r="BH467" s="1200">
        <f>BH497*'Emission Factors'!$B$25/('Emission Factors'!$L$6*'Emission Factors'!$B$24)</f>
        <v>0</v>
      </c>
      <c r="BI467" s="1200">
        <f>BI497*'Emission Factors'!$B$25/('Emission Factors'!$L$6*'Emission Factors'!$B$24)</f>
        <v>0</v>
      </c>
      <c r="BJ467" s="1200">
        <f>BJ497*'Emission Factors'!$B$25/('Emission Factors'!$L$6*'Emission Factors'!$B$24)</f>
        <v>0</v>
      </c>
      <c r="BK467" s="1200">
        <f>BK497*'Emission Factors'!$B$25/('Emission Factors'!$L$6*'Emission Factors'!$B$24)</f>
        <v>0</v>
      </c>
      <c r="BL467" s="1200">
        <f>BL497*'Emission Factors'!$B$25/('Emission Factors'!$L$6*'Emission Factors'!$B$24)</f>
        <v>0</v>
      </c>
      <c r="BM467" s="1200">
        <f>BM497*'Emission Factors'!$B$25/('Emission Factors'!$L$6*'Emission Factors'!$B$24)</f>
        <v>0</v>
      </c>
      <c r="BN467" s="1200">
        <f>BN497*'Emission Factors'!$B$25/('Emission Factors'!$L$6*'Emission Factors'!$B$24)</f>
        <v>0</v>
      </c>
      <c r="BO467" s="1200">
        <f>BO497*'Emission Factors'!$B$25/('Emission Factors'!$L$6*'Emission Factors'!$B$24)</f>
        <v>0</v>
      </c>
      <c r="BP467" s="1200">
        <f>BP497*'Emission Factors'!$B$25/('Emission Factors'!$L$6*'Emission Factors'!$B$24)</f>
        <v>0</v>
      </c>
      <c r="BQ467" s="1200">
        <f>BQ497*'Emission Factors'!$B$25/('Emission Factors'!$L$6*'Emission Factors'!$B$24)</f>
        <v>0</v>
      </c>
      <c r="BR467" s="1200">
        <f>BR497*'Emission Factors'!$B$25/('Emission Factors'!$L$6*'Emission Factors'!$B$24)</f>
        <v>0</v>
      </c>
      <c r="BS467" s="1200">
        <f>BS497*'Emission Factors'!$B$25/('Emission Factors'!$L$6*'Emission Factors'!$B$24)</f>
        <v>0</v>
      </c>
      <c r="BT467" s="1200">
        <f>BT497*'Emission Factors'!$B$25/('Emission Factors'!$L$6*'Emission Factors'!$B$24)</f>
        <v>0</v>
      </c>
      <c r="BU467" s="1200">
        <f>BU497*'Emission Factors'!$B$25/('Emission Factors'!$L$6*'Emission Factors'!$B$24)</f>
        <v>0</v>
      </c>
      <c r="BV467" s="1200">
        <f>BV497*'Emission Factors'!$B$25/('Emission Factors'!$L$6*'Emission Factors'!$B$24)</f>
        <v>0</v>
      </c>
      <c r="BW467" s="1200">
        <f>BW497*'Emission Factors'!$B$25/('Emission Factors'!$L$6*'Emission Factors'!$B$24)</f>
        <v>0</v>
      </c>
      <c r="BX467" s="1200">
        <f>BX497*'Emission Factors'!$B$25/('Emission Factors'!$L$6*'Emission Factors'!$B$24)</f>
        <v>0</v>
      </c>
      <c r="BY467" s="1200">
        <f>BY497*'Emission Factors'!$B$25/('Emission Factors'!$L$6*'Emission Factors'!$B$24)</f>
        <v>0</v>
      </c>
      <c r="BZ467" s="1200">
        <f>BZ497*'Emission Factors'!$B$25/('Emission Factors'!$L$6*'Emission Factors'!$B$24)</f>
        <v>0</v>
      </c>
      <c r="CA467" s="1200">
        <f>CA497*'Emission Factors'!$B$25/('Emission Factors'!$L$6*'Emission Factors'!$B$24)</f>
        <v>0</v>
      </c>
      <c r="CB467" s="1200">
        <f>CB497*'Emission Factors'!$B$25/('Emission Factors'!$L$6*'Emission Factors'!$B$24)</f>
        <v>0</v>
      </c>
      <c r="CC467" s="1200">
        <f>CC497*'Emission Factors'!$B$25/('Emission Factors'!$L$6*'Emission Factors'!$B$24)</f>
        <v>0</v>
      </c>
    </row>
    <row r="468" spans="1:81" s="135" customFormat="1" ht="15">
      <c r="A468" s="1148"/>
      <c r="B468" s="73"/>
      <c r="C468" s="73"/>
      <c r="D468" s="73"/>
      <c r="E468" s="73"/>
      <c r="F468" s="73"/>
      <c r="G468" s="1279"/>
      <c r="H468" s="1279"/>
      <c r="I468" s="1279"/>
      <c r="J468" s="1279"/>
      <c r="K468" s="1279"/>
      <c r="L468" s="1279"/>
      <c r="M468" s="1279"/>
      <c r="N468" s="1279"/>
      <c r="O468" s="1279"/>
      <c r="P468" s="1279"/>
      <c r="Q468" s="1279"/>
      <c r="R468" s="1279"/>
      <c r="S468" s="1279"/>
      <c r="T468" s="1279"/>
      <c r="U468" s="1279"/>
      <c r="V468" s="1279"/>
      <c r="W468" s="1279"/>
      <c r="X468" s="1279"/>
      <c r="Y468" s="1279"/>
      <c r="Z468" s="1279"/>
      <c r="AA468" s="1279"/>
      <c r="AB468" s="1279"/>
      <c r="AC468" s="1279"/>
      <c r="AD468" s="1279"/>
      <c r="AE468" s="1279"/>
      <c r="AF468" s="1279"/>
      <c r="AG468" s="1279"/>
      <c r="AH468" s="1279"/>
      <c r="AI468" s="1279"/>
      <c r="AJ468" s="1279"/>
      <c r="AK468" s="1279"/>
      <c r="AL468" s="1279"/>
      <c r="AM468" s="1279"/>
      <c r="AN468" s="1279"/>
      <c r="AO468" s="1279"/>
      <c r="AP468" s="1279"/>
      <c r="AQ468" s="1279"/>
      <c r="AR468" s="1279"/>
      <c r="AS468" s="1279"/>
      <c r="AT468" s="1279"/>
      <c r="AU468" s="1279"/>
      <c r="AV468" s="1279"/>
      <c r="AW468" s="1279"/>
      <c r="AX468" s="1279"/>
      <c r="AY468" s="1279"/>
      <c r="AZ468" s="1279"/>
      <c r="BA468" s="1279"/>
      <c r="BB468" s="1279"/>
      <c r="BC468" s="1279"/>
      <c r="BD468" s="1279"/>
      <c r="BE468" s="1279"/>
      <c r="BF468" s="1279"/>
      <c r="BG468" s="1279"/>
      <c r="BH468" s="1279"/>
      <c r="BI468" s="1279"/>
      <c r="BJ468" s="1279"/>
      <c r="BK468" s="1279"/>
      <c r="BL468" s="1279"/>
      <c r="BM468" s="1279"/>
      <c r="BN468" s="1279"/>
      <c r="BO468" s="1279"/>
      <c r="BP468" s="1279"/>
      <c r="BQ468" s="1279"/>
      <c r="BR468" s="1279"/>
      <c r="BS468" s="1279"/>
      <c r="BT468" s="1279"/>
      <c r="BU468" s="1279"/>
      <c r="BV468" s="1279"/>
      <c r="BW468" s="1279"/>
      <c r="BX468" s="1279"/>
      <c r="BY468" s="1279"/>
      <c r="BZ468" s="1279"/>
      <c r="CA468" s="1279"/>
      <c r="CB468" s="1279"/>
      <c r="CC468" s="1279"/>
    </row>
    <row r="469" spans="1:81" s="135" customFormat="1" ht="15">
      <c r="A469" s="1148"/>
      <c r="B469" s="1152"/>
      <c r="C469" s="1152"/>
      <c r="D469" s="1152" t="s">
        <v>394</v>
      </c>
      <c r="E469" s="1152"/>
      <c r="F469" s="1152"/>
      <c r="G469" s="1142" t="s">
        <v>4</v>
      </c>
      <c r="H469" s="1142" t="s">
        <v>4</v>
      </c>
      <c r="I469" s="1142" t="s">
        <v>4</v>
      </c>
      <c r="J469" s="1142" t="s">
        <v>4</v>
      </c>
      <c r="K469" s="1142" t="s">
        <v>4</v>
      </c>
      <c r="L469" s="1142" t="s">
        <v>4</v>
      </c>
      <c r="M469" s="1142" t="s">
        <v>4</v>
      </c>
      <c r="N469" s="1142" t="s">
        <v>4</v>
      </c>
      <c r="O469" s="1142" t="s">
        <v>4</v>
      </c>
      <c r="P469" s="1142" t="s">
        <v>4</v>
      </c>
      <c r="Q469" s="1142" t="s">
        <v>4</v>
      </c>
      <c r="R469" s="1142" t="s">
        <v>4</v>
      </c>
      <c r="S469" s="1142" t="s">
        <v>4</v>
      </c>
      <c r="T469" s="1142" t="s">
        <v>4</v>
      </c>
      <c r="U469" s="1142" t="s">
        <v>4</v>
      </c>
      <c r="V469" s="1142" t="s">
        <v>4</v>
      </c>
      <c r="W469" s="1142" t="s">
        <v>4</v>
      </c>
      <c r="X469" s="1142" t="s">
        <v>4</v>
      </c>
      <c r="Y469" s="1142" t="s">
        <v>4</v>
      </c>
      <c r="Z469" s="1142" t="s">
        <v>4</v>
      </c>
      <c r="AA469" s="1142" t="s">
        <v>4</v>
      </c>
      <c r="AB469" s="1142" t="s">
        <v>4</v>
      </c>
      <c r="AC469" s="1142" t="s">
        <v>4</v>
      </c>
      <c r="AD469" s="1142" t="s">
        <v>4</v>
      </c>
      <c r="AE469" s="1142" t="s">
        <v>4</v>
      </c>
      <c r="AF469" s="1142" t="s">
        <v>4</v>
      </c>
      <c r="AG469" s="1142" t="s">
        <v>4</v>
      </c>
      <c r="AH469" s="1142" t="s">
        <v>4</v>
      </c>
      <c r="AI469" s="1142" t="s">
        <v>4</v>
      </c>
      <c r="AJ469" s="1142" t="s">
        <v>4</v>
      </c>
      <c r="AK469" s="1142" t="s">
        <v>4</v>
      </c>
      <c r="AL469" s="1142" t="s">
        <v>4</v>
      </c>
      <c r="AM469" s="1142" t="s">
        <v>4</v>
      </c>
      <c r="AN469" s="1142" t="s">
        <v>4</v>
      </c>
      <c r="AO469" s="1142" t="s">
        <v>4</v>
      </c>
      <c r="AP469" s="1142" t="s">
        <v>4</v>
      </c>
      <c r="AQ469" s="1142" t="s">
        <v>4</v>
      </c>
      <c r="AR469" s="1142" t="s">
        <v>4</v>
      </c>
      <c r="AS469" s="1142" t="s">
        <v>4</v>
      </c>
      <c r="AT469" s="1142" t="s">
        <v>4</v>
      </c>
      <c r="AU469" s="1142" t="s">
        <v>4</v>
      </c>
      <c r="AV469" s="1142" t="s">
        <v>4</v>
      </c>
      <c r="AW469" s="1142" t="s">
        <v>4</v>
      </c>
      <c r="AX469" s="1142" t="s">
        <v>4</v>
      </c>
      <c r="AY469" s="1142" t="s">
        <v>4</v>
      </c>
      <c r="AZ469" s="1142" t="s">
        <v>4</v>
      </c>
      <c r="BA469" s="1142" t="s">
        <v>4</v>
      </c>
      <c r="BB469" s="1142" t="s">
        <v>4</v>
      </c>
      <c r="BC469" s="1142" t="s">
        <v>4</v>
      </c>
      <c r="BD469" s="1142" t="s">
        <v>4</v>
      </c>
      <c r="BE469" s="1142" t="s">
        <v>4</v>
      </c>
      <c r="BF469" s="1142" t="s">
        <v>4</v>
      </c>
      <c r="BG469" s="1142" t="s">
        <v>4</v>
      </c>
      <c r="BH469" s="1142" t="s">
        <v>4</v>
      </c>
      <c r="BI469" s="1142" t="s">
        <v>4</v>
      </c>
      <c r="BJ469" s="1142" t="s">
        <v>4</v>
      </c>
      <c r="BK469" s="1142" t="s">
        <v>4</v>
      </c>
      <c r="BL469" s="1142" t="s">
        <v>4</v>
      </c>
      <c r="BM469" s="1142" t="s">
        <v>4</v>
      </c>
      <c r="BN469" s="1142" t="s">
        <v>4</v>
      </c>
      <c r="BO469" s="1142" t="s">
        <v>4</v>
      </c>
      <c r="BP469" s="1142" t="s">
        <v>4</v>
      </c>
      <c r="BQ469" s="1142" t="s">
        <v>4</v>
      </c>
      <c r="BR469" s="1142" t="s">
        <v>4</v>
      </c>
      <c r="BS469" s="1142" t="s">
        <v>4</v>
      </c>
      <c r="BT469" s="1142" t="s">
        <v>4</v>
      </c>
      <c r="BU469" s="1142" t="s">
        <v>4</v>
      </c>
      <c r="BV469" s="1142" t="s">
        <v>4</v>
      </c>
      <c r="BW469" s="1142" t="s">
        <v>4</v>
      </c>
      <c r="BX469" s="1142" t="s">
        <v>4</v>
      </c>
      <c r="BY469" s="1142" t="s">
        <v>4</v>
      </c>
      <c r="BZ469" s="1142" t="s">
        <v>4</v>
      </c>
      <c r="CA469" s="1142" t="s">
        <v>4</v>
      </c>
      <c r="CB469" s="1142" t="s">
        <v>4</v>
      </c>
      <c r="CC469" s="1142" t="s">
        <v>4</v>
      </c>
    </row>
    <row r="470" spans="1:81" s="135" customFormat="1" ht="15">
      <c r="A470" s="1148"/>
      <c r="B470" s="73"/>
      <c r="C470" s="73"/>
      <c r="D470" s="73" t="s">
        <v>642</v>
      </c>
      <c r="E470" s="73"/>
      <c r="F470" s="73"/>
      <c r="G470" s="1279">
        <v>402661594.7295481</v>
      </c>
      <c r="H470" s="1279">
        <v>158208773.76409215</v>
      </c>
      <c r="I470" s="1279">
        <v>241756398.71196014</v>
      </c>
      <c r="J470" s="1279">
        <v>192513216.94275543</v>
      </c>
      <c r="K470" s="1279">
        <v>153298642.46915105</v>
      </c>
      <c r="L470" s="1279">
        <v>90267746.216868803</v>
      </c>
      <c r="M470" s="1279">
        <v>242121491.67933083</v>
      </c>
      <c r="N470" s="1279">
        <v>240015343.63122758</v>
      </c>
      <c r="O470" s="1279">
        <v>181974702.87370023</v>
      </c>
      <c r="P470" s="1279">
        <v>225121202.75066894</v>
      </c>
      <c r="Q470" s="1279">
        <v>95164454.811370358</v>
      </c>
      <c r="R470" s="1279">
        <v>220275445.70366263</v>
      </c>
      <c r="S470" s="1279">
        <v>165845704.32076648</v>
      </c>
      <c r="T470" s="1279">
        <v>223719522.31278747</v>
      </c>
      <c r="U470" s="1279">
        <v>157899028.42041808</v>
      </c>
      <c r="V470" s="1279">
        <v>144018343.19061887</v>
      </c>
      <c r="W470" s="1279">
        <v>242818348.02876571</v>
      </c>
      <c r="X470" s="1279">
        <v>62146773.568476528</v>
      </c>
      <c r="Y470" s="1279">
        <v>161556369.33740082</v>
      </c>
      <c r="Z470" s="1279">
        <v>185539978.47028461</v>
      </c>
      <c r="AA470" s="1279">
        <v>200645795.68922171</v>
      </c>
      <c r="AB470" s="1279">
        <v>180526254.24450356</v>
      </c>
      <c r="AC470" s="1279">
        <v>120973762.1708954</v>
      </c>
      <c r="AD470" s="1279">
        <v>183348777.24866721</v>
      </c>
      <c r="AE470" s="1279">
        <v>205434524.91465226</v>
      </c>
      <c r="AF470" s="1279">
        <v>130246025.63371488</v>
      </c>
      <c r="AG470" s="1279">
        <v>104124758.16837671</v>
      </c>
      <c r="AH470" s="1279">
        <v>167306732.24655414</v>
      </c>
      <c r="AI470" s="1279">
        <v>194931917.96977916</v>
      </c>
      <c r="AJ470" s="1279">
        <v>109756835.19947423</v>
      </c>
      <c r="AK470" s="1279">
        <v>182762774.39687777</v>
      </c>
      <c r="AL470" s="1279">
        <v>117851999.68847099</v>
      </c>
      <c r="AM470" s="1279">
        <v>62673603.590743564</v>
      </c>
      <c r="AN470" s="1279">
        <v>117851999.68847099</v>
      </c>
      <c r="AO470" s="1279">
        <v>92324602.417444855</v>
      </c>
      <c r="AP470" s="1279">
        <v>142557781.41636151</v>
      </c>
      <c r="AQ470" s="1279">
        <v>161272366.31028059</v>
      </c>
      <c r="AR470" s="1279">
        <v>129189323.13148189</v>
      </c>
      <c r="AS470" s="1279">
        <v>148517304.37560186</v>
      </c>
      <c r="AT470" s="1279">
        <v>215423930.84572101</v>
      </c>
      <c r="AU470" s="1279">
        <v>180404542.50122431</v>
      </c>
      <c r="AV470" s="1279">
        <v>128280556.77314875</v>
      </c>
      <c r="AW470" s="1279">
        <v>185370704.62875175</v>
      </c>
      <c r="AX470" s="1279">
        <v>165034852.75588271</v>
      </c>
      <c r="AY470" s="1279">
        <v>169029191.69550869</v>
      </c>
      <c r="AZ470" s="1279">
        <v>192255091.2607269</v>
      </c>
      <c r="BA470" s="1279">
        <v>222358674.11304677</v>
      </c>
      <c r="BB470" s="1279">
        <v>185495795.41124573</v>
      </c>
      <c r="BC470" s="1279">
        <v>142882011.52784601</v>
      </c>
      <c r="BD470" s="1279">
        <v>142882011.52784601</v>
      </c>
      <c r="BE470" s="1279">
        <v>171546791.83056742</v>
      </c>
      <c r="BF470" s="1279">
        <v>237342213.1740149</v>
      </c>
      <c r="BG470" s="1279">
        <v>373616157.17112458</v>
      </c>
      <c r="BH470" s="1279">
        <v>135754203.91340992</v>
      </c>
      <c r="BI470" s="1279">
        <v>113299330.74193113</v>
      </c>
      <c r="BJ470" s="1279">
        <v>162900986.78720155</v>
      </c>
      <c r="BK470" s="1279">
        <v>256446193.59597892</v>
      </c>
      <c r="BL470" s="1279">
        <v>124997577.26940559</v>
      </c>
      <c r="BM470" s="1279">
        <v>248832524.61109141</v>
      </c>
      <c r="BN470" s="1279">
        <v>151232895.76604819</v>
      </c>
      <c r="BO470" s="1279">
        <v>205179071.45237851</v>
      </c>
      <c r="BP470" s="1279">
        <v>124997577.26940559</v>
      </c>
      <c r="BQ470" s="1279">
        <v>280362096.59317255</v>
      </c>
      <c r="BR470" s="1279">
        <v>207788430.86999482</v>
      </c>
      <c r="BS470" s="1279">
        <v>207236160.70795676</v>
      </c>
      <c r="BT470" s="1279">
        <v>207604553.10857838</v>
      </c>
      <c r="BU470" s="1279">
        <v>232976869.56420124</v>
      </c>
      <c r="BV470" s="1279">
        <v>241641757.64739951</v>
      </c>
      <c r="BW470" s="1279">
        <v>79378571.205191299</v>
      </c>
      <c r="BX470" s="1279">
        <v>84342163.74933733</v>
      </c>
      <c r="BY470" s="1279">
        <v>88112322.701131389</v>
      </c>
      <c r="BZ470" s="1279">
        <v>130014942.5689465</v>
      </c>
      <c r="CA470" s="1279">
        <v>135087175.18402556</v>
      </c>
      <c r="CB470" s="1279">
        <v>235668165.24704954</v>
      </c>
      <c r="CC470" s="1279">
        <v>282072032.17946041</v>
      </c>
    </row>
    <row r="471" spans="1:81" s="135" customFormat="1" ht="15">
      <c r="A471" s="1148"/>
      <c r="B471" s="73"/>
      <c r="C471" s="73"/>
      <c r="D471" s="73" t="s">
        <v>643</v>
      </c>
      <c r="E471" s="73"/>
      <c r="F471" s="73"/>
      <c r="G471" s="1279">
        <v>39837610.353639342</v>
      </c>
      <c r="H471" s="1279">
        <v>98126803.982756361</v>
      </c>
      <c r="I471" s="1279">
        <v>54484505.269549273</v>
      </c>
      <c r="J471" s="1279">
        <v>85371180.950222045</v>
      </c>
      <c r="K471" s="1279">
        <v>104348655.59154592</v>
      </c>
      <c r="L471" s="1279">
        <v>127784516.25963354</v>
      </c>
      <c r="M471" s="1279">
        <v>49148824.232808501</v>
      </c>
      <c r="N471" s="1279">
        <v>98494094.695876881</v>
      </c>
      <c r="O471" s="1279">
        <v>100838991.15365267</v>
      </c>
      <c r="P471" s="1279">
        <v>43926937.87589743</v>
      </c>
      <c r="Q471" s="1279">
        <v>122546036.12079972</v>
      </c>
      <c r="R471" s="1279">
        <v>50938450.100396544</v>
      </c>
      <c r="S471" s="1279">
        <v>118568603.4392181</v>
      </c>
      <c r="T471" s="1279">
        <v>132602484.35020629</v>
      </c>
      <c r="U471" s="1279">
        <v>127210034.71501929</v>
      </c>
      <c r="V471" s="1279">
        <v>143210272.88950497</v>
      </c>
      <c r="W471" s="1279">
        <v>30657631.624918953</v>
      </c>
      <c r="X471" s="1279">
        <v>95693609.209581494</v>
      </c>
      <c r="Y471" s="1279">
        <v>105135120.67339166</v>
      </c>
      <c r="Z471" s="1279">
        <v>108425978.73280503</v>
      </c>
      <c r="AA471" s="1279">
        <v>108633047.078255</v>
      </c>
      <c r="AB471" s="1279">
        <v>108747361.25582485</v>
      </c>
      <c r="AC471" s="1279">
        <v>87925714.652997389</v>
      </c>
      <c r="AD471" s="1279">
        <v>85441516.882239893</v>
      </c>
      <c r="AE471" s="1279">
        <v>140908878.92497924</v>
      </c>
      <c r="AF471" s="1279">
        <v>89473051.99132441</v>
      </c>
      <c r="AG471" s="1279">
        <v>76842911.837103784</v>
      </c>
      <c r="AH471" s="1279">
        <v>96551499.153116614</v>
      </c>
      <c r="AI471" s="1279">
        <v>106838980.24181783</v>
      </c>
      <c r="AJ471" s="1279">
        <v>129802741.06037922</v>
      </c>
      <c r="AK471" s="1279">
        <v>172224880.65509924</v>
      </c>
      <c r="AL471" s="1279">
        <v>149973643.13743195</v>
      </c>
      <c r="AM471" s="1279">
        <v>56457796.579549216</v>
      </c>
      <c r="AN471" s="1279">
        <v>149973643.13743195</v>
      </c>
      <c r="AO471" s="1279">
        <v>117124978.91517171</v>
      </c>
      <c r="AP471" s="1279">
        <v>112991998.70955589</v>
      </c>
      <c r="AQ471" s="1279">
        <v>125542318.9377735</v>
      </c>
      <c r="AR471" s="1279">
        <v>111059330.5586895</v>
      </c>
      <c r="AS471" s="1279">
        <v>92989817.021415696</v>
      </c>
      <c r="AT471" s="1279">
        <v>116955440.54058285</v>
      </c>
      <c r="AU471" s="1279">
        <v>107884868.2099402</v>
      </c>
      <c r="AV471" s="1279">
        <v>127853690.48058236</v>
      </c>
      <c r="AW471" s="1279">
        <v>117851570.16066465</v>
      </c>
      <c r="AX471" s="1279">
        <v>93003713.624636933</v>
      </c>
      <c r="AY471" s="1279">
        <v>106729819.00689983</v>
      </c>
      <c r="AZ471" s="1279">
        <v>112004103.61738466</v>
      </c>
      <c r="BA471" s="1279">
        <v>118827204.4046063</v>
      </c>
      <c r="BB471" s="1279">
        <v>91363966.957120821</v>
      </c>
      <c r="BC471" s="1279">
        <v>131503423.72790296</v>
      </c>
      <c r="BD471" s="1279">
        <v>131503423.72790296</v>
      </c>
      <c r="BE471" s="1279">
        <v>129803502.94388483</v>
      </c>
      <c r="BF471" s="1279">
        <v>131144158.96795355</v>
      </c>
      <c r="BG471" s="1279">
        <v>76454821.588918447</v>
      </c>
      <c r="BH471" s="1279">
        <v>127272964.16130555</v>
      </c>
      <c r="BI471" s="1279">
        <v>149780313.90624848</v>
      </c>
      <c r="BJ471" s="1279">
        <v>86493011.212956265</v>
      </c>
      <c r="BK471" s="1279">
        <v>91405239.215163648</v>
      </c>
      <c r="BL471" s="1279">
        <v>127035447.15329273</v>
      </c>
      <c r="BM471" s="1279">
        <v>51560100.802869424</v>
      </c>
      <c r="BN471" s="1279">
        <v>124120922.28026888</v>
      </c>
      <c r="BO471" s="1279">
        <v>101253997.05814348</v>
      </c>
      <c r="BP471" s="1279">
        <v>127035447.15329273</v>
      </c>
      <c r="BQ471" s="1279">
        <v>56057749.142463475</v>
      </c>
      <c r="BR471" s="1279">
        <v>117228205.96356487</v>
      </c>
      <c r="BS471" s="1279">
        <v>112323245.15375815</v>
      </c>
      <c r="BT471" s="1279">
        <v>55223193.026570626</v>
      </c>
      <c r="BU471" s="1279">
        <v>60719052.808808878</v>
      </c>
      <c r="BV471" s="1279">
        <v>60198736.293761358</v>
      </c>
      <c r="BW471" s="1279">
        <v>158075249.17651904</v>
      </c>
      <c r="BX471" s="1279">
        <v>152328152.46143183</v>
      </c>
      <c r="BY471" s="1279">
        <v>95894038.330660462</v>
      </c>
      <c r="BZ471" s="1279">
        <v>83804634.825972632</v>
      </c>
      <c r="CA471" s="1279">
        <v>127684416.84282385</v>
      </c>
      <c r="CB471" s="1279">
        <v>87311115.378530934</v>
      </c>
      <c r="CC471" s="1279">
        <v>69765867.572892711</v>
      </c>
    </row>
    <row r="472" spans="1:81" s="135" customFormat="1" ht="15">
      <c r="A472" s="1148"/>
      <c r="B472" s="73"/>
      <c r="C472" s="73"/>
      <c r="D472" s="73" t="s">
        <v>435</v>
      </c>
      <c r="E472" s="73"/>
      <c r="F472" s="73"/>
      <c r="G472" s="1279">
        <v>2317216.7743914993</v>
      </c>
      <c r="H472" s="1279">
        <v>129356411.84502468</v>
      </c>
      <c r="I472" s="1279">
        <v>185084562.38748875</v>
      </c>
      <c r="J472" s="1279">
        <v>102439539.23770434</v>
      </c>
      <c r="K472" s="1279">
        <v>36255802.928234324</v>
      </c>
      <c r="L472" s="1279">
        <v>60764898.671536148</v>
      </c>
      <c r="M472" s="1279">
        <v>195891635.77806744</v>
      </c>
      <c r="N472" s="1279">
        <v>155935467.57967097</v>
      </c>
      <c r="O472" s="1279">
        <v>78066748.539227992</v>
      </c>
      <c r="P472" s="1279">
        <v>212253583.04048234</v>
      </c>
      <c r="Q472" s="1279">
        <v>55254291.695600323</v>
      </c>
      <c r="R472" s="1279">
        <v>219997178.98740798</v>
      </c>
      <c r="S472" s="1279">
        <v>97040285.000876501</v>
      </c>
      <c r="T472" s="1279">
        <v>109209092.43738693</v>
      </c>
      <c r="U472" s="1279">
        <v>99477482.521423534</v>
      </c>
      <c r="V472" s="1279">
        <v>40963924.045600772</v>
      </c>
      <c r="W472" s="1279">
        <v>189153738.7176922</v>
      </c>
      <c r="X472" s="1279">
        <v>46464273.751209646</v>
      </c>
      <c r="Y472" s="1279">
        <v>102681055.41623147</v>
      </c>
      <c r="Z472" s="1279">
        <v>94185505.771898732</v>
      </c>
      <c r="AA472" s="1279">
        <v>112885419.04143414</v>
      </c>
      <c r="AB472" s="1279">
        <v>99428059.810820952</v>
      </c>
      <c r="AC472" s="1279">
        <v>99047134.793251902</v>
      </c>
      <c r="AD472" s="1279">
        <v>110307500.64818673</v>
      </c>
      <c r="AE472" s="1279">
        <v>86506259.34378022</v>
      </c>
      <c r="AF472" s="1279">
        <v>132517508.6516988</v>
      </c>
      <c r="AG472" s="1279">
        <v>79918183.151711658</v>
      </c>
      <c r="AH472" s="1279">
        <v>95563072.326829374</v>
      </c>
      <c r="AI472" s="1279">
        <v>99346616.798860401</v>
      </c>
      <c r="AJ472" s="1279">
        <v>41311780.515946202</v>
      </c>
      <c r="AK472" s="1279">
        <v>106820891.79889801</v>
      </c>
      <c r="AL472" s="1279">
        <v>72642918.327503458</v>
      </c>
      <c r="AM472" s="1279">
        <v>78531154.790749535</v>
      </c>
      <c r="AN472" s="1279">
        <v>72642918.327503458</v>
      </c>
      <c r="AO472" s="1279">
        <v>72094897.638838843</v>
      </c>
      <c r="AP472" s="1279">
        <v>43230331.332122624</v>
      </c>
      <c r="AQ472" s="1279">
        <v>45500215.669709869</v>
      </c>
      <c r="AR472" s="1279">
        <v>66194097.720162861</v>
      </c>
      <c r="AS472" s="1279">
        <v>94459121.516757056</v>
      </c>
      <c r="AT472" s="1279">
        <v>79075238.635196701</v>
      </c>
      <c r="AU472" s="1279">
        <v>102118697.64386991</v>
      </c>
      <c r="AV472" s="1279">
        <v>44037100.396675698</v>
      </c>
      <c r="AW472" s="1279">
        <v>98200140.209258676</v>
      </c>
      <c r="AX472" s="1279">
        <v>96198305.2736855</v>
      </c>
      <c r="AY472" s="1279">
        <v>102399154.76941828</v>
      </c>
      <c r="AZ472" s="1279">
        <v>107142930.5693692</v>
      </c>
      <c r="BA472" s="1279">
        <v>103071514.91599479</v>
      </c>
      <c r="BB472" s="1279">
        <v>100183066.61083743</v>
      </c>
      <c r="BC472" s="1279">
        <v>54492148.892516144</v>
      </c>
      <c r="BD472" s="1279">
        <v>54492148.892516144</v>
      </c>
      <c r="BE472" s="1279">
        <v>55283206.287281632</v>
      </c>
      <c r="BF472" s="1279">
        <v>46492635.642864041</v>
      </c>
      <c r="BG472" s="1279">
        <v>8164628.6814555842</v>
      </c>
      <c r="BH472" s="1279">
        <v>46672714.152057044</v>
      </c>
      <c r="BI472" s="1279">
        <v>60649588.612247027</v>
      </c>
      <c r="BJ472" s="1279">
        <v>124350083.87650609</v>
      </c>
      <c r="BK472" s="1279">
        <v>155301328.08154473</v>
      </c>
      <c r="BL472" s="1279">
        <v>49337133.617520958</v>
      </c>
      <c r="BM472" s="1279">
        <v>204751134.46707785</v>
      </c>
      <c r="BN472" s="1279">
        <v>42948059.831799686</v>
      </c>
      <c r="BO472" s="1279">
        <v>108223379.69678333</v>
      </c>
      <c r="BP472" s="1279">
        <v>49337133.617520958</v>
      </c>
      <c r="BQ472" s="1279">
        <v>171984238.38475427</v>
      </c>
      <c r="BR472" s="1279">
        <v>100578190.44314919</v>
      </c>
      <c r="BS472" s="1279">
        <v>111617073.60733132</v>
      </c>
      <c r="BT472" s="1279">
        <v>196382968.00282103</v>
      </c>
      <c r="BU472" s="1279">
        <v>150184768.83475283</v>
      </c>
      <c r="BV472" s="1279">
        <v>140073254.71951437</v>
      </c>
      <c r="BW472" s="1279">
        <v>100818907.44238828</v>
      </c>
      <c r="BX472" s="1279">
        <v>89609623.416039214</v>
      </c>
      <c r="BY472" s="1279">
        <v>44844714.192583531</v>
      </c>
      <c r="BZ472" s="1279">
        <v>93785816.246157631</v>
      </c>
      <c r="CA472" s="1279">
        <v>60543647.024355143</v>
      </c>
      <c r="CB472" s="1279">
        <v>111756759.31718485</v>
      </c>
      <c r="CC472" s="1279">
        <v>99700087.320506737</v>
      </c>
    </row>
    <row r="473" spans="1:81" s="135" customFormat="1" ht="15">
      <c r="A473" s="1148"/>
      <c r="B473" s="73"/>
      <c r="C473" s="73"/>
      <c r="D473" s="73" t="s">
        <v>8</v>
      </c>
      <c r="E473" s="73"/>
      <c r="F473" s="73"/>
      <c r="G473" s="1279">
        <v>920856.1041554556</v>
      </c>
      <c r="H473" s="1279">
        <v>7.2570862285587854E-5</v>
      </c>
      <c r="I473" s="1279">
        <v>1.7309052704368225E-4</v>
      </c>
      <c r="J473" s="1279">
        <v>4.9764631596832316E-5</v>
      </c>
      <c r="K473" s="1279">
        <v>53842774.135015048</v>
      </c>
      <c r="L473" s="1279">
        <v>65435812.295667075</v>
      </c>
      <c r="M473" s="1279">
        <v>1.9340653981802806E-4</v>
      </c>
      <c r="N473" s="1279">
        <v>1.1172352554832356E-4</v>
      </c>
      <c r="O473" s="1279">
        <v>3.0152120568903828E-5</v>
      </c>
      <c r="P473" s="1279">
        <v>1.9684595418986386E-4</v>
      </c>
      <c r="Q473" s="1279">
        <v>71617897.061585605</v>
      </c>
      <c r="R473" s="1279">
        <v>2.0724622444309113E-4</v>
      </c>
      <c r="S473" s="1279">
        <v>4.4705998228172437E-5</v>
      </c>
      <c r="T473" s="1279">
        <v>5.6835278102843753E-5</v>
      </c>
      <c r="U473" s="1279">
        <v>5.2607460563309556E-5</v>
      </c>
      <c r="V473" s="1279">
        <v>54179692.853849716</v>
      </c>
      <c r="W473" s="1279">
        <v>1.9070131031237718E-4</v>
      </c>
      <c r="X473" s="1279">
        <v>70558663.310379192</v>
      </c>
      <c r="Y473" s="1279">
        <v>6.2111976261470728E-5</v>
      </c>
      <c r="Z473" s="1279">
        <v>5.2040906960724482E-5</v>
      </c>
      <c r="AA473" s="1279">
        <v>6.833780146893845E-5</v>
      </c>
      <c r="AB473" s="1279">
        <v>6.3859834526422358E-5</v>
      </c>
      <c r="AC473" s="1279">
        <v>7.5747641035896936E-5</v>
      </c>
      <c r="AD473" s="1279">
        <v>7.5352209149353035E-5</v>
      </c>
      <c r="AE473" s="1279">
        <v>4.0662047251199452E-5</v>
      </c>
      <c r="AF473" s="1279">
        <v>1.07261132034727E-4</v>
      </c>
      <c r="AG473" s="1279">
        <v>5.8829570932498261E-5</v>
      </c>
      <c r="AH473" s="1279">
        <v>4.1422104067515223E-5</v>
      </c>
      <c r="AI473" s="1279">
        <v>6.0436602508065963E-5</v>
      </c>
      <c r="AJ473" s="1279">
        <v>61398241.400720328</v>
      </c>
      <c r="AK473" s="1279">
        <v>1.7385856573070188E-5</v>
      </c>
      <c r="AL473" s="1279">
        <v>64682281.913025334</v>
      </c>
      <c r="AM473" s="1279">
        <v>76647823.546931297</v>
      </c>
      <c r="AN473" s="1279">
        <v>64682281.913025334</v>
      </c>
      <c r="AO473" s="1279">
        <v>59510095.390108719</v>
      </c>
      <c r="AP473" s="1279">
        <v>52231489.41691073</v>
      </c>
      <c r="AQ473" s="1279">
        <v>47810919.030349702</v>
      </c>
      <c r="AR473" s="1279">
        <v>59651950.383641317</v>
      </c>
      <c r="AS473" s="1279">
        <v>7.4969238422731611E-5</v>
      </c>
      <c r="AT473" s="1279">
        <v>4.0852037400225327E-5</v>
      </c>
      <c r="AU473" s="1279">
        <v>6.2818360219301742E-5</v>
      </c>
      <c r="AV473" s="1279">
        <v>43238562.053921402</v>
      </c>
      <c r="AW473" s="1279">
        <v>5.8336944922155467E-5</v>
      </c>
      <c r="AX473" s="1279">
        <v>6.1747348172039936E-5</v>
      </c>
      <c r="AY473" s="1279">
        <v>6.255445077390213E-5</v>
      </c>
      <c r="AZ473" s="1279">
        <v>6.735163401928072E-5</v>
      </c>
      <c r="BA473" s="1279">
        <v>5.2696730230121635E-5</v>
      </c>
      <c r="BB473" s="1279">
        <v>6.1667340437092488E-5</v>
      </c>
      <c r="BC473" s="1279">
        <v>53616794.379621662</v>
      </c>
      <c r="BD473" s="1279">
        <v>53616794.379621662</v>
      </c>
      <c r="BE473" s="1279">
        <v>50240047.312094226</v>
      </c>
      <c r="BF473" s="1279">
        <v>37759414.848564386</v>
      </c>
      <c r="BG473" s="1279">
        <v>4763728.4283095757</v>
      </c>
      <c r="BH473" s="1279">
        <v>46042751.722263373</v>
      </c>
      <c r="BI473" s="1279">
        <v>49031388.008993402</v>
      </c>
      <c r="BJ473" s="1279">
        <v>7.0773457426631087E-5</v>
      </c>
      <c r="BK473" s="1279">
        <v>1.5152934527337268E-4</v>
      </c>
      <c r="BL473" s="1279">
        <v>43184186.906881236</v>
      </c>
      <c r="BM473" s="1279">
        <v>2.0060297864321372E-4</v>
      </c>
      <c r="BN473" s="1279">
        <v>47764977.932545006</v>
      </c>
      <c r="BO473" s="1279">
        <v>7.1328418147650083E-5</v>
      </c>
      <c r="BP473" s="1279">
        <v>43184186.906881236</v>
      </c>
      <c r="BQ473" s="1279">
        <v>1.6280265939261723E-4</v>
      </c>
      <c r="BR473" s="1279">
        <v>6.8501555307635988E-5</v>
      </c>
      <c r="BS473" s="1279">
        <v>7.0674375381103122E-5</v>
      </c>
      <c r="BT473" s="1279">
        <v>1.8164437452464793E-4</v>
      </c>
      <c r="BU473" s="1279">
        <v>1.277208602089397E-4</v>
      </c>
      <c r="BV473" s="1279">
        <v>1.3063562807628262E-4</v>
      </c>
      <c r="BW473" s="1279">
        <v>105226586.03086936</v>
      </c>
      <c r="BX473" s="1279">
        <v>93301680.013852045</v>
      </c>
      <c r="BY473" s="1279">
        <v>49224922.716854267</v>
      </c>
      <c r="BZ473" s="1279">
        <v>5.2207040447043382E-5</v>
      </c>
      <c r="CA473" s="1279">
        <v>37770923.875240177</v>
      </c>
      <c r="CB473" s="1279">
        <v>5.7432632413142973E-5</v>
      </c>
      <c r="CC473" s="1279">
        <v>4.9886183229150524E-5</v>
      </c>
    </row>
    <row r="474" spans="1:81" s="135" customFormat="1" ht="15">
      <c r="A474" s="1148"/>
      <c r="B474" s="73"/>
      <c r="C474" s="73"/>
      <c r="D474" s="73" t="s">
        <v>9</v>
      </c>
      <c r="E474" s="73"/>
      <c r="F474" s="73"/>
      <c r="G474" s="1279">
        <v>1.4588101532578131E-11</v>
      </c>
      <c r="H474" s="1279">
        <v>6.0725302436751941E-14</v>
      </c>
      <c r="I474" s="1279">
        <v>52235911.740360558</v>
      </c>
      <c r="J474" s="1279">
        <v>7.2148874182279541E-14</v>
      </c>
      <c r="K474" s="1279">
        <v>1.3541942856935075E-13</v>
      </c>
      <c r="L474" s="1279">
        <v>4.4444649618822518E-14</v>
      </c>
      <c r="M474" s="1279">
        <v>52145334.444139972</v>
      </c>
      <c r="N474" s="1279">
        <v>2.3538570201968699E-13</v>
      </c>
      <c r="O474" s="1279">
        <v>3.1057835683153134E-14</v>
      </c>
      <c r="P474" s="1279">
        <v>70423240.643395185</v>
      </c>
      <c r="Q474" s="1279">
        <v>8.4273893315690386E-14</v>
      </c>
      <c r="R474" s="1279">
        <v>62763276.671146691</v>
      </c>
      <c r="S474" s="1279">
        <v>6.393191906707548E-14</v>
      </c>
      <c r="T474" s="1279">
        <v>6.3403556099578988E-14</v>
      </c>
      <c r="U474" s="1279">
        <v>1.2205184549168957E-13</v>
      </c>
      <c r="V474" s="1279">
        <v>6.9743911709536887E-14</v>
      </c>
      <c r="W474" s="1279">
        <v>68848664.708815619</v>
      </c>
      <c r="X474" s="1279">
        <v>7.1783207373558425E-14</v>
      </c>
      <c r="Y474" s="1279">
        <v>1.039113836076433E-13</v>
      </c>
      <c r="Z474" s="1279">
        <v>1.0378558290109653E-13</v>
      </c>
      <c r="AA474" s="1279">
        <v>1.5692380134645801E-13</v>
      </c>
      <c r="AB474" s="1279">
        <v>1.3284554611340353E-13</v>
      </c>
      <c r="AC474" s="1279">
        <v>1.2597156145986116E-13</v>
      </c>
      <c r="AD474" s="1279">
        <v>1.2686177043717485E-13</v>
      </c>
      <c r="AE474" s="1279">
        <v>1.8888976087999574E-14</v>
      </c>
      <c r="AF474" s="1279">
        <v>1.2431206485264674E-13</v>
      </c>
      <c r="AG474" s="1279">
        <v>1.1411624015294417E-13</v>
      </c>
      <c r="AH474" s="1279">
        <v>5.2752162519156081E-14</v>
      </c>
      <c r="AI474" s="1279">
        <v>1.041315348441002E-13</v>
      </c>
      <c r="AJ474" s="1279">
        <v>2.8229678549098256E-14</v>
      </c>
      <c r="AK474" s="1279">
        <v>3.8423729136272629E-14</v>
      </c>
      <c r="AL474" s="1279">
        <v>6.2968382995102893E-14</v>
      </c>
      <c r="AM474" s="1279">
        <v>8.0952754662855318E-15</v>
      </c>
      <c r="AN474" s="1279">
        <v>6.2968382995102893E-14</v>
      </c>
      <c r="AO474" s="1279">
        <v>6.2143613638625792E-14</v>
      </c>
      <c r="AP474" s="1279">
        <v>6.1538745626061952E-14</v>
      </c>
      <c r="AQ474" s="1279">
        <v>7.8100972712526879E-14</v>
      </c>
      <c r="AR474" s="1279">
        <v>6.9259578989331754E-14</v>
      </c>
      <c r="AS474" s="1279">
        <v>7.8300456433160631E-14</v>
      </c>
      <c r="AT474" s="1279">
        <v>5.3407499957753468E-14</v>
      </c>
      <c r="AU474" s="1279">
        <v>8.3951004835553627E-14</v>
      </c>
      <c r="AV474" s="1279">
        <v>9.2668993799245757E-14</v>
      </c>
      <c r="AW474" s="1279">
        <v>8.7179889636921096E-14</v>
      </c>
      <c r="AX474" s="1279">
        <v>1.1291871419639304E-13</v>
      </c>
      <c r="AY474" s="1279">
        <v>1.1430252196840764E-13</v>
      </c>
      <c r="AZ474" s="1279">
        <v>1.1674524351379002E-13</v>
      </c>
      <c r="BA474" s="1279">
        <v>2.0297266612903685E-13</v>
      </c>
      <c r="BB474" s="1279">
        <v>9.4154280807874795E-14</v>
      </c>
      <c r="BC474" s="1279">
        <v>7.2649908030767585E-14</v>
      </c>
      <c r="BD474" s="1279">
        <v>7.2649908030767585E-14</v>
      </c>
      <c r="BE474" s="1279">
        <v>8.7267156793714801E-16</v>
      </c>
      <c r="BF474" s="1279">
        <v>5.8178104529143213E-34</v>
      </c>
      <c r="BG474" s="1279">
        <v>1.8622470528107883E-15</v>
      </c>
      <c r="BH474" s="1279">
        <v>7.213708515055039E-14</v>
      </c>
      <c r="BI474" s="1279">
        <v>4.9178399282365759E-14</v>
      </c>
      <c r="BJ474" s="1279">
        <v>1.0836554023686108E-13</v>
      </c>
      <c r="BK474" s="1279">
        <v>36478193.013396278</v>
      </c>
      <c r="BL474" s="1279">
        <v>8.4823676403490797E-14</v>
      </c>
      <c r="BM474" s="1279">
        <v>52668544.677649707</v>
      </c>
      <c r="BN474" s="1279">
        <v>3.760701121592676E-14</v>
      </c>
      <c r="BO474" s="1279">
        <v>1.0725768240178776E-13</v>
      </c>
      <c r="BP474" s="1279">
        <v>8.4823676403490797E-14</v>
      </c>
      <c r="BQ474" s="1279">
        <v>42435784.078094035</v>
      </c>
      <c r="BR474" s="1279">
        <v>1.0094513536906654E-13</v>
      </c>
      <c r="BS474" s="1279">
        <v>1.7941368591946081E-13</v>
      </c>
      <c r="BT474" s="1279">
        <v>101947465.50231439</v>
      </c>
      <c r="BU474" s="1279">
        <v>91192906.549553514</v>
      </c>
      <c r="BV474" s="1279">
        <v>89654811.626273125</v>
      </c>
      <c r="BW474" s="1279">
        <v>5.811992642461401E-15</v>
      </c>
      <c r="BX474" s="1279">
        <v>2.9059963212307005E-14</v>
      </c>
      <c r="BY474" s="1279">
        <v>3.3372086785746145E-14</v>
      </c>
      <c r="BZ474" s="1279">
        <v>1.5328332243854259E-13</v>
      </c>
      <c r="CA474" s="1279">
        <v>2.9931762108676239E-14</v>
      </c>
      <c r="CB474" s="1279">
        <v>7.0470410789844562E-14</v>
      </c>
      <c r="CC474" s="1279">
        <v>100172380.01677832</v>
      </c>
    </row>
    <row r="475" spans="1:81" s="135" customFormat="1" ht="15">
      <c r="A475" s="1148"/>
      <c r="B475" s="73"/>
      <c r="C475" s="73"/>
      <c r="D475" s="73" t="s">
        <v>1033</v>
      </c>
      <c r="E475" s="73"/>
      <c r="F475" s="73"/>
      <c r="G475" s="1279">
        <v>454410.07395863015</v>
      </c>
      <c r="H475" s="1279">
        <v>173496870.52071363</v>
      </c>
      <c r="I475" s="1279">
        <v>23600695.821636654</v>
      </c>
      <c r="J475" s="1279">
        <v>172278482.25394008</v>
      </c>
      <c r="K475" s="1279">
        <v>158299936.42142937</v>
      </c>
      <c r="L475" s="1279">
        <v>193879894.15520608</v>
      </c>
      <c r="M475" s="1279">
        <v>25533206.7886259</v>
      </c>
      <c r="N475" s="1279">
        <v>65291566.230299339</v>
      </c>
      <c r="O475" s="1279">
        <v>183619582.14818338</v>
      </c>
      <c r="P475" s="1279">
        <v>26275297.184693418</v>
      </c>
      <c r="Q475" s="1279">
        <v>186676061.16902992</v>
      </c>
      <c r="R475" s="1279">
        <v>27107578.70969677</v>
      </c>
      <c r="S475" s="1279">
        <v>177699090.05082035</v>
      </c>
      <c r="T475" s="1279">
        <v>70682498.948964566</v>
      </c>
      <c r="U475" s="1279">
        <v>175043216.47942603</v>
      </c>
      <c r="V475" s="1279">
        <v>153912915.30899715</v>
      </c>
      <c r="W475" s="1279">
        <v>26317605.421134204</v>
      </c>
      <c r="X475" s="1279">
        <v>275458803.29341567</v>
      </c>
      <c r="Y475" s="1279">
        <v>190699562.90347371</v>
      </c>
      <c r="Z475" s="1279">
        <v>162520179.47827882</v>
      </c>
      <c r="AA475" s="1279">
        <v>114197458.87514262</v>
      </c>
      <c r="AB475" s="1279">
        <v>160553025.73816636</v>
      </c>
      <c r="AC475" s="1279">
        <v>244703191.61875564</v>
      </c>
      <c r="AD475" s="1279">
        <v>168646726.35447299</v>
      </c>
      <c r="AE475" s="1279">
        <v>68966752.392030433</v>
      </c>
      <c r="AF475" s="1279">
        <v>215041463.92721671</v>
      </c>
      <c r="AG475" s="1279">
        <v>295548126.4691537</v>
      </c>
      <c r="AH475" s="1279">
        <v>177899796.66231227</v>
      </c>
      <c r="AI475" s="1279">
        <v>140128649.82752952</v>
      </c>
      <c r="AJ475" s="1279">
        <v>159855443.2219727</v>
      </c>
      <c r="AK475" s="1279">
        <v>101929063.43300293</v>
      </c>
      <c r="AL475" s="1279">
        <v>152864417.9104926</v>
      </c>
      <c r="AM475" s="1279">
        <v>271066517.08579266</v>
      </c>
      <c r="AN475" s="1279">
        <v>152864417.9104926</v>
      </c>
      <c r="AO475" s="1279">
        <v>197999187.46945059</v>
      </c>
      <c r="AP475" s="1279">
        <v>181028479.79897138</v>
      </c>
      <c r="AQ475" s="1279">
        <v>146398001.82091257</v>
      </c>
      <c r="AR475" s="1279">
        <v>171165770.63431206</v>
      </c>
      <c r="AS475" s="1279">
        <v>206083951.83722448</v>
      </c>
      <c r="AT475" s="1279">
        <v>102947479.84100452</v>
      </c>
      <c r="AU475" s="1279">
        <v>157541423.87383074</v>
      </c>
      <c r="AV475" s="1279">
        <v>193104066.72631323</v>
      </c>
      <c r="AW475" s="1279">
        <v>140043934.355874</v>
      </c>
      <c r="AX475" s="1279">
        <v>204343428.16065338</v>
      </c>
      <c r="AY475" s="1279">
        <v>176673988.60622686</v>
      </c>
      <c r="AZ475" s="1279">
        <v>137025583.63347644</v>
      </c>
      <c r="BA475" s="1279">
        <v>77787865.656064257</v>
      </c>
      <c r="BB475" s="1279">
        <v>173126121.22889793</v>
      </c>
      <c r="BC475" s="1279">
        <v>149653045.02207273</v>
      </c>
      <c r="BD475" s="1279">
        <v>149653045.02207273</v>
      </c>
      <c r="BE475" s="1279">
        <v>111502287.99382001</v>
      </c>
      <c r="BF475" s="1279">
        <v>43624545.694578029</v>
      </c>
      <c r="BG475" s="1279">
        <v>2880055.2091935994</v>
      </c>
      <c r="BH475" s="1279">
        <v>182149943.36066043</v>
      </c>
      <c r="BI475" s="1279">
        <v>167662800.15388989</v>
      </c>
      <c r="BJ475" s="1279">
        <v>180981117.0453096</v>
      </c>
      <c r="BK475" s="1279">
        <v>21105657.267453253</v>
      </c>
      <c r="BL475" s="1279">
        <v>191825779.41867447</v>
      </c>
      <c r="BM475" s="1279">
        <v>27351340.713597387</v>
      </c>
      <c r="BN475" s="1279">
        <v>157416803.04844409</v>
      </c>
      <c r="BO475" s="1279">
        <v>129615446.26211654</v>
      </c>
      <c r="BP475" s="1279">
        <v>191825779.41867447</v>
      </c>
      <c r="BQ475" s="1279">
        <v>22729834.969514538</v>
      </c>
      <c r="BR475" s="1279">
        <v>113485758.29308467</v>
      </c>
      <c r="BS475" s="1279">
        <v>136418687.03300366</v>
      </c>
      <c r="BT475" s="1279">
        <v>23428090.281564534</v>
      </c>
      <c r="BU475" s="1279">
        <v>16038186.652109131</v>
      </c>
      <c r="BV475" s="1279">
        <v>16153360.678291535</v>
      </c>
      <c r="BW475" s="1279">
        <v>107626404.03160678</v>
      </c>
      <c r="BX475" s="1279">
        <v>130106493.02136411</v>
      </c>
      <c r="BY475" s="1279">
        <v>282146653.74192762</v>
      </c>
      <c r="BZ475" s="1279">
        <v>263479886.14885652</v>
      </c>
      <c r="CA475" s="1279">
        <v>177610499.64922485</v>
      </c>
      <c r="CB475" s="1279">
        <v>93348620.70190306</v>
      </c>
      <c r="CC475" s="1279">
        <v>20521724.304125551</v>
      </c>
    </row>
    <row r="476" spans="1:81" s="135" customFormat="1" ht="15">
      <c r="A476" s="1148"/>
      <c r="B476" s="73"/>
      <c r="C476" s="73"/>
      <c r="D476" s="73" t="s">
        <v>148</v>
      </c>
      <c r="E476" s="73"/>
      <c r="F476" s="73"/>
      <c r="G476" s="1279">
        <v>0</v>
      </c>
      <c r="H476" s="1279">
        <v>0</v>
      </c>
      <c r="I476" s="1279">
        <v>0</v>
      </c>
      <c r="J476" s="1279">
        <v>0</v>
      </c>
      <c r="K476" s="1279">
        <v>0</v>
      </c>
      <c r="L476" s="1279">
        <v>0</v>
      </c>
      <c r="M476" s="1279">
        <v>0</v>
      </c>
      <c r="N476" s="1279">
        <v>0</v>
      </c>
      <c r="O476" s="1279">
        <v>0</v>
      </c>
      <c r="P476" s="1279">
        <v>0</v>
      </c>
      <c r="Q476" s="1279">
        <v>0</v>
      </c>
      <c r="R476" s="1279">
        <v>0</v>
      </c>
      <c r="S476" s="1279">
        <v>0</v>
      </c>
      <c r="T476" s="1279">
        <v>0</v>
      </c>
      <c r="U476" s="1279">
        <v>0</v>
      </c>
      <c r="V476" s="1279">
        <v>0</v>
      </c>
      <c r="W476" s="1279">
        <v>0</v>
      </c>
      <c r="X476" s="1279">
        <v>0</v>
      </c>
      <c r="Y476" s="1279">
        <v>0</v>
      </c>
      <c r="Z476" s="1279">
        <v>0</v>
      </c>
      <c r="AA476" s="1279">
        <v>0</v>
      </c>
      <c r="AB476" s="1279">
        <v>0</v>
      </c>
      <c r="AC476" s="1279">
        <v>0</v>
      </c>
      <c r="AD476" s="1279">
        <v>0</v>
      </c>
      <c r="AE476" s="1279">
        <v>0</v>
      </c>
      <c r="AF476" s="1279">
        <v>0</v>
      </c>
      <c r="AG476" s="1279">
        <v>0</v>
      </c>
      <c r="AH476" s="1279">
        <v>0</v>
      </c>
      <c r="AI476" s="1279">
        <v>0</v>
      </c>
      <c r="AJ476" s="1279">
        <v>0</v>
      </c>
      <c r="AK476" s="1279">
        <v>0</v>
      </c>
      <c r="AL476" s="1279">
        <v>0</v>
      </c>
      <c r="AM476" s="1279">
        <v>0</v>
      </c>
      <c r="AN476" s="1279">
        <v>0</v>
      </c>
      <c r="AO476" s="1279">
        <v>0</v>
      </c>
      <c r="AP476" s="1279">
        <v>0</v>
      </c>
      <c r="AQ476" s="1279">
        <v>0</v>
      </c>
      <c r="AR476" s="1279">
        <v>0</v>
      </c>
      <c r="AS476" s="1279">
        <v>0</v>
      </c>
      <c r="AT476" s="1279">
        <v>0</v>
      </c>
      <c r="AU476" s="1279">
        <v>0</v>
      </c>
      <c r="AV476" s="1279">
        <v>0</v>
      </c>
      <c r="AW476" s="1279">
        <v>0</v>
      </c>
      <c r="AX476" s="1279">
        <v>0</v>
      </c>
      <c r="AY476" s="1279">
        <v>0</v>
      </c>
      <c r="AZ476" s="1279">
        <v>0</v>
      </c>
      <c r="BA476" s="1279">
        <v>0</v>
      </c>
      <c r="BB476" s="1279">
        <v>0</v>
      </c>
      <c r="BC476" s="1279">
        <v>0</v>
      </c>
      <c r="BD476" s="1279">
        <v>0</v>
      </c>
      <c r="BE476" s="1279">
        <v>0</v>
      </c>
      <c r="BF476" s="1279">
        <v>0</v>
      </c>
      <c r="BG476" s="1279">
        <v>0</v>
      </c>
      <c r="BH476" s="1279">
        <v>0</v>
      </c>
      <c r="BI476" s="1279">
        <v>0</v>
      </c>
      <c r="BJ476" s="1279">
        <v>0</v>
      </c>
      <c r="BK476" s="1279">
        <v>0</v>
      </c>
      <c r="BL476" s="1279">
        <v>0</v>
      </c>
      <c r="BM476" s="1279">
        <v>0</v>
      </c>
      <c r="BN476" s="1279">
        <v>0</v>
      </c>
      <c r="BO476" s="1279">
        <v>0</v>
      </c>
      <c r="BP476" s="1279">
        <v>0</v>
      </c>
      <c r="BQ476" s="1279">
        <v>0</v>
      </c>
      <c r="BR476" s="1279">
        <v>0</v>
      </c>
      <c r="BS476" s="1279">
        <v>0</v>
      </c>
      <c r="BT476" s="1279">
        <v>0</v>
      </c>
      <c r="BU476" s="1279">
        <v>0</v>
      </c>
      <c r="BV476" s="1279">
        <v>0</v>
      </c>
      <c r="BW476" s="1279">
        <v>0</v>
      </c>
      <c r="BX476" s="1279">
        <v>0</v>
      </c>
      <c r="BY476" s="1279">
        <v>0</v>
      </c>
      <c r="BZ476" s="1279">
        <v>0</v>
      </c>
      <c r="CA476" s="1279">
        <v>0</v>
      </c>
      <c r="CB476" s="1279">
        <v>0</v>
      </c>
      <c r="CC476" s="1279">
        <v>0</v>
      </c>
    </row>
    <row r="477" spans="1:81" s="135" customFormat="1" ht="15">
      <c r="A477" s="1148"/>
      <c r="B477" s="73"/>
      <c r="C477" s="73"/>
      <c r="D477" s="73" t="s">
        <v>149</v>
      </c>
      <c r="E477" s="73"/>
      <c r="F477" s="73"/>
      <c r="G477" s="1279">
        <v>14891762.831345625</v>
      </c>
      <c r="H477" s="1279">
        <v>0</v>
      </c>
      <c r="I477" s="1279">
        <v>0</v>
      </c>
      <c r="J477" s="1279">
        <v>0</v>
      </c>
      <c r="K477" s="1279">
        <v>3665368.7728812071</v>
      </c>
      <c r="L477" s="1279">
        <v>2259283.9387367154</v>
      </c>
      <c r="M477" s="1279">
        <v>0</v>
      </c>
      <c r="N477" s="1279">
        <v>0</v>
      </c>
      <c r="O477" s="1279">
        <v>0</v>
      </c>
      <c r="P477" s="1279">
        <v>0</v>
      </c>
      <c r="Q477" s="1279">
        <v>3659881.2069396083</v>
      </c>
      <c r="R477" s="1279">
        <v>0</v>
      </c>
      <c r="S477" s="1279">
        <v>0</v>
      </c>
      <c r="T477" s="1279">
        <v>0</v>
      </c>
      <c r="U477" s="1279">
        <v>0</v>
      </c>
      <c r="V477" s="1279">
        <v>0</v>
      </c>
      <c r="W477" s="1279">
        <v>0</v>
      </c>
      <c r="X477" s="1279">
        <v>2239501.1073300624</v>
      </c>
      <c r="Y477" s="1279">
        <v>0</v>
      </c>
      <c r="Z477" s="1279">
        <v>0</v>
      </c>
      <c r="AA477" s="1279">
        <v>0</v>
      </c>
      <c r="AB477" s="1279">
        <v>0</v>
      </c>
      <c r="AC477" s="1279">
        <v>0</v>
      </c>
      <c r="AD477" s="1279">
        <v>0</v>
      </c>
      <c r="AE477" s="1279">
        <v>0</v>
      </c>
      <c r="AF477" s="1279">
        <v>0</v>
      </c>
      <c r="AG477" s="1279">
        <v>0</v>
      </c>
      <c r="AH477" s="1279">
        <v>0</v>
      </c>
      <c r="AI477" s="1279">
        <v>0</v>
      </c>
      <c r="AJ477" s="1279">
        <v>5135250.3772764998</v>
      </c>
      <c r="AK477" s="1279">
        <v>0</v>
      </c>
      <c r="AL477" s="1279">
        <v>0</v>
      </c>
      <c r="AM477" s="1279">
        <v>826957.51597376866</v>
      </c>
      <c r="AN477" s="1279">
        <v>0</v>
      </c>
      <c r="AO477" s="1279">
        <v>904494.18879932445</v>
      </c>
      <c r="AP477" s="1279">
        <v>0</v>
      </c>
      <c r="AQ477" s="1279">
        <v>499132.65701499581</v>
      </c>
      <c r="AR477" s="1279">
        <v>1002590.8919539116</v>
      </c>
      <c r="AS477" s="1279">
        <v>0</v>
      </c>
      <c r="AT477" s="1279">
        <v>0</v>
      </c>
      <c r="AU477" s="1279">
        <v>0</v>
      </c>
      <c r="AV477" s="1279">
        <v>3931946.7641509147</v>
      </c>
      <c r="AW477" s="1279">
        <v>0</v>
      </c>
      <c r="AX477" s="1279">
        <v>0</v>
      </c>
      <c r="AY477" s="1279">
        <v>0</v>
      </c>
      <c r="AZ477" s="1279">
        <v>0</v>
      </c>
      <c r="BA477" s="1279">
        <v>0</v>
      </c>
      <c r="BB477" s="1279">
        <v>0</v>
      </c>
      <c r="BC477" s="1279">
        <v>1234731.8948655371</v>
      </c>
      <c r="BD477" s="1279">
        <v>1234731.8948655371</v>
      </c>
      <c r="BE477" s="1279">
        <v>4748399.9922526404</v>
      </c>
      <c r="BF477" s="1279">
        <v>1795299.285080947</v>
      </c>
      <c r="BG477" s="1279">
        <v>7179994.6505088061</v>
      </c>
      <c r="BH477" s="1279">
        <v>1008920.854218428</v>
      </c>
      <c r="BI477" s="1279">
        <v>757060.23669230845</v>
      </c>
      <c r="BJ477" s="1279">
        <v>0</v>
      </c>
      <c r="BK477" s="1279">
        <v>0</v>
      </c>
      <c r="BL477" s="1279">
        <v>414913.43583469372</v>
      </c>
      <c r="BM477" s="1279">
        <v>0</v>
      </c>
      <c r="BN477" s="1279">
        <v>2301163.9761703992</v>
      </c>
      <c r="BO477" s="1279">
        <v>0</v>
      </c>
      <c r="BP477" s="1279">
        <v>414913.43583469372</v>
      </c>
      <c r="BQ477" s="1279">
        <v>0</v>
      </c>
      <c r="BR477" s="1279">
        <v>0</v>
      </c>
      <c r="BS477" s="1279">
        <v>5303060.9653659984</v>
      </c>
      <c r="BT477" s="1279">
        <v>0</v>
      </c>
      <c r="BU477" s="1279">
        <v>0</v>
      </c>
      <c r="BV477" s="1279">
        <v>0</v>
      </c>
      <c r="BW477" s="1279">
        <v>812277.34501579544</v>
      </c>
      <c r="BX477" s="1279">
        <v>1143229.1511074081</v>
      </c>
      <c r="BY477" s="1279">
        <v>1518612.3553437004</v>
      </c>
      <c r="BZ477" s="1279">
        <v>0</v>
      </c>
      <c r="CA477" s="1279">
        <v>0</v>
      </c>
      <c r="CB477" s="1279">
        <v>0</v>
      </c>
      <c r="CC477" s="1279">
        <v>0</v>
      </c>
    </row>
    <row r="478" spans="1:81" s="135" customFormat="1" ht="15">
      <c r="A478" s="1148"/>
      <c r="B478" s="73"/>
      <c r="C478" s="73"/>
      <c r="D478" s="73" t="s">
        <v>996</v>
      </c>
      <c r="E478" s="73"/>
      <c r="F478" s="73"/>
      <c r="G478" s="1279">
        <v>15223629.209845575</v>
      </c>
      <c r="H478" s="1279">
        <v>5366017.5695630731</v>
      </c>
      <c r="I478" s="1279">
        <v>22305500.15852049</v>
      </c>
      <c r="J478" s="1279">
        <v>6115956.3239445491</v>
      </c>
      <c r="K478" s="1279">
        <v>7362557.9716600599</v>
      </c>
      <c r="L478" s="1279">
        <v>4812572.2642675703</v>
      </c>
      <c r="M478" s="1279">
        <v>23251880.936560262</v>
      </c>
      <c r="N478" s="1279">
        <v>7372460.9384722374</v>
      </c>
      <c r="O478" s="1279">
        <v>5934234.5409177961</v>
      </c>
      <c r="P478" s="1279">
        <v>21622468.907299906</v>
      </c>
      <c r="Q478" s="1279">
        <v>5223124.9973772196</v>
      </c>
      <c r="R478" s="1279">
        <v>21079572.401950512</v>
      </c>
      <c r="S478" s="1279">
        <v>6065965.8655506521</v>
      </c>
      <c r="T478" s="1279">
        <v>7895528.9999790266</v>
      </c>
      <c r="U478" s="1279">
        <v>6167672.2599895</v>
      </c>
      <c r="V478" s="1279">
        <v>7200793.5207013534</v>
      </c>
      <c r="W478" s="1279">
        <v>27018337.484346047</v>
      </c>
      <c r="X478" s="1279">
        <v>3449899.0720639979</v>
      </c>
      <c r="Y478" s="1279">
        <v>5231585.7780878684</v>
      </c>
      <c r="Z478" s="1279">
        <v>6677580.6211114442</v>
      </c>
      <c r="AA478" s="1279">
        <v>7679997.7551307995</v>
      </c>
      <c r="AB478" s="1279">
        <v>6425142.8887863737</v>
      </c>
      <c r="AC478" s="1279">
        <v>4538583.4731074125</v>
      </c>
      <c r="AD478" s="1279">
        <v>6729021.5700190095</v>
      </c>
      <c r="AE478" s="1279">
        <v>8910253.5145767033</v>
      </c>
      <c r="AF478" s="1279">
        <v>5002211.2655332647</v>
      </c>
      <c r="AG478" s="1279">
        <v>4164139.5439673876</v>
      </c>
      <c r="AH478" s="1279">
        <v>6209113.6167043205</v>
      </c>
      <c r="AI478" s="1279">
        <v>7747565.360046939</v>
      </c>
      <c r="AJ478" s="1279">
        <v>5889902.5687405989</v>
      </c>
      <c r="AK478" s="1279">
        <v>6299506.5434419187</v>
      </c>
      <c r="AL478" s="1279">
        <v>5711243.9800263345</v>
      </c>
      <c r="AM478" s="1279">
        <v>3465361.769333025</v>
      </c>
      <c r="AN478" s="1279">
        <v>5711243.9800263345</v>
      </c>
      <c r="AO478" s="1279">
        <v>5372953.5573000414</v>
      </c>
      <c r="AP478" s="1279">
        <v>6251759.8730708165</v>
      </c>
      <c r="AQ478" s="1279">
        <v>7662546.7493449794</v>
      </c>
      <c r="AR478" s="1279">
        <v>6708329.3661764432</v>
      </c>
      <c r="AS478" s="1279">
        <v>5814689.3941696193</v>
      </c>
      <c r="AT478" s="1279">
        <v>7984017.8475952968</v>
      </c>
      <c r="AU478" s="1279">
        <v>6692042.0034872871</v>
      </c>
      <c r="AV478" s="1279">
        <v>6644649.2171480693</v>
      </c>
      <c r="AW478" s="1279">
        <v>6945979.0673524672</v>
      </c>
      <c r="AX478" s="1279">
        <v>5756451.9400718268</v>
      </c>
      <c r="AY478" s="1279">
        <v>6238889.431266278</v>
      </c>
      <c r="AZ478" s="1279">
        <v>7333108.7952450812</v>
      </c>
      <c r="BA478" s="1279">
        <v>8362006.6758042369</v>
      </c>
      <c r="BB478" s="1279">
        <v>6877683.2932447232</v>
      </c>
      <c r="BC478" s="1279">
        <v>7287040.349702389</v>
      </c>
      <c r="BD478" s="1279">
        <v>7287040.349702389</v>
      </c>
      <c r="BE478" s="1279">
        <v>7594859.4423548291</v>
      </c>
      <c r="BF478" s="1279">
        <v>10075674.389193494</v>
      </c>
      <c r="BG478" s="1279">
        <v>14581338.24734989</v>
      </c>
      <c r="BH478" s="1279">
        <v>6238245.9702270404</v>
      </c>
      <c r="BI478" s="1279">
        <v>6103800.8107923679</v>
      </c>
      <c r="BJ478" s="1279">
        <v>7020807.6320668152</v>
      </c>
      <c r="BK478" s="1279">
        <v>21926251.095471174</v>
      </c>
      <c r="BL478" s="1279">
        <v>5883838.2410518378</v>
      </c>
      <c r="BM478" s="1279">
        <v>26591770.452609245</v>
      </c>
      <c r="BN478" s="1279">
        <v>7496014.2957912171</v>
      </c>
      <c r="BO478" s="1279">
        <v>7435316.1657953095</v>
      </c>
      <c r="BP478" s="1279">
        <v>5883838.2410518378</v>
      </c>
      <c r="BQ478" s="1279">
        <v>25217678.973492082</v>
      </c>
      <c r="BR478" s="1279">
        <v>7997926.2749347957</v>
      </c>
      <c r="BS478" s="1279">
        <v>5906754.3650200469</v>
      </c>
      <c r="BT478" s="1279">
        <v>22583220.578032304</v>
      </c>
      <c r="BU478" s="1279">
        <v>18957251.624794725</v>
      </c>
      <c r="BV478" s="1279">
        <v>18686970.677006193</v>
      </c>
      <c r="BW478" s="1279">
        <v>3957258.7164199431</v>
      </c>
      <c r="BX478" s="1279">
        <v>4396711.6600343855</v>
      </c>
      <c r="BY478" s="1279">
        <v>5016417.1936810166</v>
      </c>
      <c r="BZ478" s="1279">
        <v>5041728.9774091672</v>
      </c>
      <c r="CA478" s="1279">
        <v>6798443.7140555652</v>
      </c>
      <c r="CB478" s="1279">
        <v>8740151.9066142328</v>
      </c>
      <c r="CC478" s="1279">
        <v>24165485.161074795</v>
      </c>
    </row>
    <row r="479" spans="1:81" s="135" customFormat="1" ht="15">
      <c r="A479" s="1148"/>
      <c r="B479" s="73"/>
      <c r="C479" s="73"/>
      <c r="D479" s="73" t="s">
        <v>986</v>
      </c>
      <c r="E479" s="73"/>
      <c r="F479" s="73"/>
      <c r="G479" s="1279">
        <v>10884195.95685914</v>
      </c>
      <c r="H479" s="1279">
        <v>4411325.1146763107</v>
      </c>
      <c r="I479" s="1279">
        <v>13719295.114528999</v>
      </c>
      <c r="J479" s="1279">
        <v>5090891.5738183372</v>
      </c>
      <c r="K479" s="1279">
        <v>5493915.4030611394</v>
      </c>
      <c r="L479" s="1279">
        <v>3515691.7546223085</v>
      </c>
      <c r="M479" s="1279">
        <v>14138296.085331485</v>
      </c>
      <c r="N479" s="1279">
        <v>6266280.5989517076</v>
      </c>
      <c r="O479" s="1279">
        <v>4724598.4247317519</v>
      </c>
      <c r="P479" s="1279">
        <v>13073732.59526561</v>
      </c>
      <c r="Q479" s="1279">
        <v>3893580.8899210985</v>
      </c>
      <c r="R479" s="1279">
        <v>12890992.366829019</v>
      </c>
      <c r="S479" s="1279">
        <v>5056568.9013093151</v>
      </c>
      <c r="T479" s="1279">
        <v>6210730.6575820474</v>
      </c>
      <c r="U479" s="1279">
        <v>4879636.7377242744</v>
      </c>
      <c r="V479" s="1279">
        <v>5345129.2772255186</v>
      </c>
      <c r="W479" s="1279">
        <v>15923393.811286639</v>
      </c>
      <c r="X479" s="1279">
        <v>2533994.2489710115</v>
      </c>
      <c r="Y479" s="1279">
        <v>4096487.5848151864</v>
      </c>
      <c r="Z479" s="1279">
        <v>5284962.2718627555</v>
      </c>
      <c r="AA479" s="1279">
        <v>6025319.9951908011</v>
      </c>
      <c r="AB479" s="1279">
        <v>4988516.6103911269</v>
      </c>
      <c r="AC479" s="1279">
        <v>3630208.2860521302</v>
      </c>
      <c r="AD479" s="1279">
        <v>5265319.2589209219</v>
      </c>
      <c r="AE479" s="1279">
        <v>7250297.9018616602</v>
      </c>
      <c r="AF479" s="1279">
        <v>4193828.3530457295</v>
      </c>
      <c r="AG479" s="1279">
        <v>3403785.4782330631</v>
      </c>
      <c r="AH479" s="1279">
        <v>4993378.7703935271</v>
      </c>
      <c r="AI479" s="1279">
        <v>6213346.8814769434</v>
      </c>
      <c r="AJ479" s="1279">
        <v>4418118.5526173702</v>
      </c>
      <c r="AK479" s="1279">
        <v>4101317.2198770167</v>
      </c>
      <c r="AL479" s="1279">
        <v>4062736.2194389449</v>
      </c>
      <c r="AM479" s="1279">
        <v>2557732.0641169692</v>
      </c>
      <c r="AN479" s="1279">
        <v>4062736.2194389449</v>
      </c>
      <c r="AO479" s="1279">
        <v>4053574.4107341967</v>
      </c>
      <c r="AP479" s="1279">
        <v>4463446.8549030414</v>
      </c>
      <c r="AQ479" s="1279">
        <v>5647866.1704738354</v>
      </c>
      <c r="AR479" s="1279">
        <v>5020739.4871424288</v>
      </c>
      <c r="AS479" s="1279">
        <v>4624438.7576945079</v>
      </c>
      <c r="AT479" s="1279">
        <v>6200297.8974167453</v>
      </c>
      <c r="AU479" s="1279">
        <v>5355023.1267381171</v>
      </c>
      <c r="AV479" s="1279">
        <v>4975327.1269790065</v>
      </c>
      <c r="AW479" s="1279">
        <v>5557526.2798336782</v>
      </c>
      <c r="AX479" s="1279">
        <v>4589025.9323746245</v>
      </c>
      <c r="AY479" s="1279">
        <v>5024491.0768275866</v>
      </c>
      <c r="AZ479" s="1279">
        <v>5969325.2024609596</v>
      </c>
      <c r="BA479" s="1279">
        <v>6563953.70869378</v>
      </c>
      <c r="BB479" s="1279">
        <v>5373148.68611464</v>
      </c>
      <c r="BC479" s="1279">
        <v>5439405.9426056473</v>
      </c>
      <c r="BD479" s="1279">
        <v>5439405.9426056473</v>
      </c>
      <c r="BE479" s="1279">
        <v>5444461.5157093201</v>
      </c>
      <c r="BF479" s="1279">
        <v>7268091.5094792936</v>
      </c>
      <c r="BG479" s="1279">
        <v>10478418.605692517</v>
      </c>
      <c r="BH479" s="1279">
        <v>4487155.9516642001</v>
      </c>
      <c r="BI479" s="1279">
        <v>4523039.4315583147</v>
      </c>
      <c r="BJ479" s="1279">
        <v>5657996.9887367766</v>
      </c>
      <c r="BK479" s="1279">
        <v>13295789.010533709</v>
      </c>
      <c r="BL479" s="1279">
        <v>4242030.7797150379</v>
      </c>
      <c r="BM479" s="1279">
        <v>15852681.278815504</v>
      </c>
      <c r="BN479" s="1279">
        <v>5593796.1382570071</v>
      </c>
      <c r="BO479" s="1279">
        <v>5813463.0046346392</v>
      </c>
      <c r="BP479" s="1279">
        <v>4242030.7797150379</v>
      </c>
      <c r="BQ479" s="1279">
        <v>15119640.260869067</v>
      </c>
      <c r="BR479" s="1279">
        <v>6392562.1814008933</v>
      </c>
      <c r="BS479" s="1279">
        <v>4411423.7019192036</v>
      </c>
      <c r="BT479" s="1279">
        <v>13294491.588780239</v>
      </c>
      <c r="BU479" s="1279">
        <v>11257851.946096951</v>
      </c>
      <c r="BV479" s="1279">
        <v>11054027.834109802</v>
      </c>
      <c r="BW479" s="1279">
        <v>2802998.4121671398</v>
      </c>
      <c r="BX479" s="1279">
        <v>3064085.1621790431</v>
      </c>
      <c r="BY479" s="1279">
        <v>3829711.4084713734</v>
      </c>
      <c r="BZ479" s="1279">
        <v>4023359.1149117593</v>
      </c>
      <c r="CA479" s="1279">
        <v>5029880.5351222036</v>
      </c>
      <c r="CB479" s="1279">
        <v>6720768.2283648271</v>
      </c>
      <c r="CC479" s="1279">
        <v>14741105.818522658</v>
      </c>
    </row>
    <row r="480" spans="1:81" s="135" customFormat="1" ht="15">
      <c r="A480" s="1148"/>
      <c r="B480" s="73"/>
      <c r="C480" s="73"/>
      <c r="D480" s="73" t="s">
        <v>168</v>
      </c>
      <c r="E480" s="73"/>
      <c r="F480" s="73"/>
      <c r="G480" s="1279">
        <v>0</v>
      </c>
      <c r="H480" s="1279">
        <v>0</v>
      </c>
      <c r="I480" s="1279">
        <v>0</v>
      </c>
      <c r="J480" s="1279">
        <v>0</v>
      </c>
      <c r="K480" s="1279">
        <v>0</v>
      </c>
      <c r="L480" s="1279">
        <v>0</v>
      </c>
      <c r="M480" s="1279">
        <v>0</v>
      </c>
      <c r="N480" s="1279">
        <v>0</v>
      </c>
      <c r="O480" s="1279">
        <v>0</v>
      </c>
      <c r="P480" s="1279">
        <v>0</v>
      </c>
      <c r="Q480" s="1279">
        <v>0</v>
      </c>
      <c r="R480" s="1279">
        <v>0</v>
      </c>
      <c r="S480" s="1279">
        <v>0</v>
      </c>
      <c r="T480" s="1279">
        <v>0</v>
      </c>
      <c r="U480" s="1279">
        <v>0</v>
      </c>
      <c r="V480" s="1279">
        <v>0</v>
      </c>
      <c r="W480" s="1279">
        <v>0</v>
      </c>
      <c r="X480" s="1279">
        <v>0</v>
      </c>
      <c r="Y480" s="1279">
        <v>0</v>
      </c>
      <c r="Z480" s="1279">
        <v>0</v>
      </c>
      <c r="AA480" s="1279">
        <v>0</v>
      </c>
      <c r="AB480" s="1279">
        <v>0</v>
      </c>
      <c r="AC480" s="1279">
        <v>0</v>
      </c>
      <c r="AD480" s="1279">
        <v>0</v>
      </c>
      <c r="AE480" s="1279">
        <v>0</v>
      </c>
      <c r="AF480" s="1279">
        <v>0</v>
      </c>
      <c r="AG480" s="1279">
        <v>0</v>
      </c>
      <c r="AH480" s="1279">
        <v>0</v>
      </c>
      <c r="AI480" s="1279">
        <v>0</v>
      </c>
      <c r="AJ480" s="1279">
        <v>0</v>
      </c>
      <c r="AK480" s="1279">
        <v>0</v>
      </c>
      <c r="AL480" s="1279">
        <v>0</v>
      </c>
      <c r="AM480" s="1279">
        <v>0</v>
      </c>
      <c r="AN480" s="1279">
        <v>0</v>
      </c>
      <c r="AO480" s="1279">
        <v>0</v>
      </c>
      <c r="AP480" s="1279">
        <v>0</v>
      </c>
      <c r="AQ480" s="1279">
        <v>0</v>
      </c>
      <c r="AR480" s="1279">
        <v>0</v>
      </c>
      <c r="AS480" s="1279">
        <v>0</v>
      </c>
      <c r="AT480" s="1279">
        <v>0</v>
      </c>
      <c r="AU480" s="1279">
        <v>0</v>
      </c>
      <c r="AV480" s="1279">
        <v>0</v>
      </c>
      <c r="AW480" s="1279">
        <v>0</v>
      </c>
      <c r="AX480" s="1279">
        <v>0</v>
      </c>
      <c r="AY480" s="1279">
        <v>0</v>
      </c>
      <c r="AZ480" s="1279">
        <v>0</v>
      </c>
      <c r="BA480" s="1279">
        <v>0</v>
      </c>
      <c r="BB480" s="1279">
        <v>0</v>
      </c>
      <c r="BC480" s="1279">
        <v>0</v>
      </c>
      <c r="BD480" s="1279">
        <v>0</v>
      </c>
      <c r="BE480" s="1279">
        <v>0</v>
      </c>
      <c r="BF480" s="1279">
        <v>0</v>
      </c>
      <c r="BG480" s="1279">
        <v>0</v>
      </c>
      <c r="BH480" s="1279">
        <v>0</v>
      </c>
      <c r="BI480" s="1279">
        <v>0</v>
      </c>
      <c r="BJ480" s="1279">
        <v>0</v>
      </c>
      <c r="BK480" s="1279">
        <v>0</v>
      </c>
      <c r="BL480" s="1279">
        <v>0</v>
      </c>
      <c r="BM480" s="1279">
        <v>0</v>
      </c>
      <c r="BN480" s="1279">
        <v>0</v>
      </c>
      <c r="BO480" s="1279">
        <v>0</v>
      </c>
      <c r="BP480" s="1279">
        <v>0</v>
      </c>
      <c r="BQ480" s="1279">
        <v>0</v>
      </c>
      <c r="BR480" s="1279">
        <v>0</v>
      </c>
      <c r="BS480" s="1279">
        <v>0</v>
      </c>
      <c r="BT480" s="1279">
        <v>0</v>
      </c>
      <c r="BU480" s="1279">
        <v>0</v>
      </c>
      <c r="BV480" s="1279">
        <v>0</v>
      </c>
      <c r="BW480" s="1279">
        <v>0</v>
      </c>
      <c r="BX480" s="1279">
        <v>0</v>
      </c>
      <c r="BY480" s="1279">
        <v>0</v>
      </c>
      <c r="BZ480" s="1279">
        <v>0</v>
      </c>
      <c r="CA480" s="1279">
        <v>0</v>
      </c>
      <c r="CB480" s="1279">
        <v>0</v>
      </c>
      <c r="CC480" s="1279">
        <v>0</v>
      </c>
    </row>
    <row r="481" spans="1:81" s="135" customFormat="1" ht="15">
      <c r="A481" s="1148"/>
      <c r="B481" s="73"/>
      <c r="C481" s="73"/>
      <c r="D481" s="73"/>
      <c r="E481" s="73"/>
      <c r="F481" s="73"/>
      <c r="G481" s="1279"/>
      <c r="H481" s="1279"/>
      <c r="I481" s="1279"/>
      <c r="J481" s="1279"/>
      <c r="K481" s="1279"/>
      <c r="L481" s="1279"/>
      <c r="M481" s="1279"/>
      <c r="N481" s="1279"/>
      <c r="O481" s="1279"/>
      <c r="P481" s="1279"/>
      <c r="Q481" s="1279"/>
      <c r="R481" s="1279"/>
      <c r="S481" s="1279"/>
      <c r="T481" s="1279"/>
      <c r="U481" s="1279"/>
      <c r="V481" s="1279"/>
      <c r="W481" s="1279"/>
      <c r="X481" s="1279"/>
      <c r="Y481" s="1279"/>
      <c r="Z481" s="1279"/>
      <c r="AA481" s="1279"/>
      <c r="AB481" s="1279"/>
      <c r="AC481" s="1279"/>
      <c r="AD481" s="1279"/>
      <c r="AE481" s="1279"/>
      <c r="AF481" s="1279"/>
      <c r="AG481" s="1279"/>
      <c r="AH481" s="1279"/>
      <c r="AI481" s="1279"/>
      <c r="AJ481" s="1279"/>
      <c r="AK481" s="1279"/>
      <c r="AL481" s="1279"/>
      <c r="AM481" s="1279"/>
      <c r="AN481" s="1279"/>
      <c r="AO481" s="1279"/>
      <c r="AP481" s="1279"/>
      <c r="AQ481" s="1279"/>
      <c r="AR481" s="1279"/>
      <c r="AS481" s="1279"/>
      <c r="AT481" s="1279"/>
      <c r="AU481" s="1279"/>
      <c r="AV481" s="1279"/>
      <c r="AW481" s="1279"/>
      <c r="AX481" s="1279"/>
      <c r="AY481" s="1279"/>
      <c r="AZ481" s="1279"/>
      <c r="BA481" s="1279"/>
      <c r="BB481" s="1279"/>
      <c r="BC481" s="1279"/>
      <c r="BD481" s="1279"/>
      <c r="BE481" s="1279"/>
      <c r="BF481" s="1279"/>
      <c r="BG481" s="1279"/>
      <c r="BH481" s="1279"/>
      <c r="BI481" s="1279"/>
      <c r="BJ481" s="1279"/>
      <c r="BK481" s="1279"/>
      <c r="BL481" s="1279"/>
      <c r="BM481" s="1279"/>
      <c r="BN481" s="1279"/>
      <c r="BO481" s="1279"/>
      <c r="BP481" s="1279"/>
      <c r="BQ481" s="1279"/>
      <c r="BR481" s="1279"/>
      <c r="BS481" s="1279"/>
      <c r="BT481" s="1279"/>
      <c r="BU481" s="1279"/>
      <c r="BV481" s="1279"/>
      <c r="BW481" s="1279"/>
      <c r="BX481" s="1279"/>
      <c r="BY481" s="1279"/>
      <c r="BZ481" s="1279"/>
      <c r="CA481" s="1279"/>
      <c r="CB481" s="1279"/>
      <c r="CC481" s="1279"/>
    </row>
    <row r="482" spans="1:81" s="135" customFormat="1" ht="15">
      <c r="A482" s="1148"/>
      <c r="B482" s="72"/>
      <c r="C482" s="72"/>
      <c r="D482" s="72" t="s">
        <v>11</v>
      </c>
      <c r="E482" s="72"/>
      <c r="F482" s="72"/>
      <c r="G482" s="1279">
        <v>0</v>
      </c>
      <c r="H482" s="1279">
        <v>2.3286108780904542E-5</v>
      </c>
      <c r="I482" s="1279">
        <v>5.5279125334762558E-5</v>
      </c>
      <c r="J482" s="1279">
        <v>4.1254569459690655E-6</v>
      </c>
      <c r="K482" s="1279">
        <v>0</v>
      </c>
      <c r="L482" s="1279">
        <v>0</v>
      </c>
      <c r="M482" s="1279">
        <v>5.1949069341501427E-5</v>
      </c>
      <c r="N482" s="1279">
        <v>2.3878135637129462E-5</v>
      </c>
      <c r="O482" s="1279">
        <v>2.2457860838834794E-5</v>
      </c>
      <c r="P482" s="1279">
        <v>2.2427181042803647E-5</v>
      </c>
      <c r="Q482" s="1279">
        <v>0</v>
      </c>
      <c r="R482" s="1279">
        <v>2.3097767394635165E-5</v>
      </c>
      <c r="S482" s="1279">
        <v>1.9525362384859259E-5</v>
      </c>
      <c r="T482" s="1279">
        <v>6.1700091254210482E-5</v>
      </c>
      <c r="U482" s="1279">
        <v>3.5321174664295129E-5</v>
      </c>
      <c r="V482" s="1279">
        <v>0</v>
      </c>
      <c r="W482" s="1279">
        <v>1.4601019519434862E-5</v>
      </c>
      <c r="X482" s="1279">
        <v>0</v>
      </c>
      <c r="Y482" s="1279">
        <v>1.22956966730527E-4</v>
      </c>
      <c r="Z482" s="1279">
        <v>7.0027603253818059E-5</v>
      </c>
      <c r="AA482" s="1279">
        <v>1.0709225547721974E-4</v>
      </c>
      <c r="AB482" s="1279">
        <v>1.358410465884726E-4</v>
      </c>
      <c r="AC482" s="1279">
        <v>4.4164196299397622E-4</v>
      </c>
      <c r="AD482" s="1279">
        <v>1.5295104126040942E-4</v>
      </c>
      <c r="AE482" s="1279">
        <v>4.2484266550635129E-5</v>
      </c>
      <c r="AF482" s="1279">
        <v>2.6810549438526464E-4</v>
      </c>
      <c r="AG482" s="1279">
        <v>2.323421646327655E-4</v>
      </c>
      <c r="AH482" s="1279">
        <v>3.3963705613752818E-5</v>
      </c>
      <c r="AI482" s="1279">
        <v>6.4889484733562583E-5</v>
      </c>
      <c r="AJ482" s="1279">
        <v>0</v>
      </c>
      <c r="AK482" s="1279">
        <v>3.4367965991847835E-6</v>
      </c>
      <c r="AL482" s="1279">
        <v>0</v>
      </c>
      <c r="AM482" s="1279">
        <v>0</v>
      </c>
      <c r="AN482" s="1279">
        <v>0</v>
      </c>
      <c r="AO482" s="1279">
        <v>0</v>
      </c>
      <c r="AP482" s="1279">
        <v>0</v>
      </c>
      <c r="AQ482" s="1279">
        <v>0</v>
      </c>
      <c r="AR482" s="1279">
        <v>0</v>
      </c>
      <c r="AS482" s="1279">
        <v>2.0318144207575131E-4</v>
      </c>
      <c r="AT482" s="1279">
        <v>8.0849094976103342E-5</v>
      </c>
      <c r="AU482" s="1279">
        <v>6.8240611022121203E-5</v>
      </c>
      <c r="AV482" s="1279">
        <v>0</v>
      </c>
      <c r="AW482" s="1279">
        <v>9.1331178647456349E-5</v>
      </c>
      <c r="AX482" s="1279">
        <v>1.2339795500281852E-4</v>
      </c>
      <c r="AY482" s="1279">
        <v>1.4199255586634112E-4</v>
      </c>
      <c r="AZ482" s="1279">
        <v>1.2270173160168832E-4</v>
      </c>
      <c r="BA482" s="1279">
        <v>4.9969470253616119E-5</v>
      </c>
      <c r="BB482" s="1279">
        <v>4.4391611347670149E-5</v>
      </c>
      <c r="BC482" s="1279">
        <v>0</v>
      </c>
      <c r="BD482" s="1279">
        <v>0</v>
      </c>
      <c r="BE482" s="1279">
        <v>0</v>
      </c>
      <c r="BF482" s="1279">
        <v>0</v>
      </c>
      <c r="BG482" s="1279">
        <v>0</v>
      </c>
      <c r="BH482" s="1279">
        <v>0</v>
      </c>
      <c r="BI482" s="1279">
        <v>0</v>
      </c>
      <c r="BJ482" s="1279">
        <v>8.692687841430977E-5</v>
      </c>
      <c r="BK482" s="1279">
        <v>6.7440317257356214E-5</v>
      </c>
      <c r="BL482" s="1279">
        <v>0</v>
      </c>
      <c r="BM482" s="1279">
        <v>1.2740608644206886E-5</v>
      </c>
      <c r="BN482" s="1279">
        <v>0</v>
      </c>
      <c r="BO482" s="1279">
        <v>3.791914592870151E-5</v>
      </c>
      <c r="BP482" s="1279">
        <v>0</v>
      </c>
      <c r="BQ482" s="1279">
        <v>0</v>
      </c>
      <c r="BR482" s="1279">
        <v>7.4217301806653018E-5</v>
      </c>
      <c r="BS482" s="1279">
        <v>3.8197034113406985E-5</v>
      </c>
      <c r="BT482" s="1279">
        <v>2.0834576041486345E-4</v>
      </c>
      <c r="BU482" s="1279">
        <v>2.579545721594585E-4</v>
      </c>
      <c r="BV482" s="1279">
        <v>2.4005433340557947E-4</v>
      </c>
      <c r="BW482" s="1279">
        <v>0</v>
      </c>
      <c r="BX482" s="1279">
        <v>0</v>
      </c>
      <c r="BY482" s="1279">
        <v>0</v>
      </c>
      <c r="BZ482" s="1279">
        <v>1.2834008857441615E-4</v>
      </c>
      <c r="CA482" s="1279">
        <v>0</v>
      </c>
      <c r="CB482" s="1279">
        <v>3.7782544206309511E-5</v>
      </c>
      <c r="CC482" s="1279">
        <v>1.392946166876427E-4</v>
      </c>
    </row>
    <row r="483" spans="1:81" s="135" customFormat="1" ht="15">
      <c r="A483" s="1148"/>
      <c r="B483" s="72"/>
      <c r="C483" s="72"/>
      <c r="D483" s="72" t="s">
        <v>12</v>
      </c>
      <c r="E483" s="72"/>
      <c r="F483" s="72"/>
      <c r="G483" s="1279">
        <v>14.279761768807511</v>
      </c>
      <c r="H483" s="1279">
        <v>14.248858273574783</v>
      </c>
      <c r="I483" s="1279">
        <v>14.67736319999133</v>
      </c>
      <c r="J483" s="1279">
        <v>14.305463827146086</v>
      </c>
      <c r="K483" s="1279">
        <v>13.515659428227789</v>
      </c>
      <c r="L483" s="1279">
        <v>13.294775851185761</v>
      </c>
      <c r="M483" s="1279">
        <v>14.79259238298428</v>
      </c>
      <c r="N483" s="1279">
        <v>14.383335301889788</v>
      </c>
      <c r="O483" s="1279">
        <v>14.337591982007755</v>
      </c>
      <c r="P483" s="1279">
        <v>14.909918797262588</v>
      </c>
      <c r="Q483" s="1279">
        <v>13.089990028160418</v>
      </c>
      <c r="R483" s="1279">
        <v>14.823716135278138</v>
      </c>
      <c r="S483" s="1279">
        <v>13.962625323326609</v>
      </c>
      <c r="T483" s="1279">
        <v>14.216920309860042</v>
      </c>
      <c r="U483" s="1279">
        <v>13.976528392181462</v>
      </c>
      <c r="V483" s="1279">
        <v>13.40955363761536</v>
      </c>
      <c r="W483" s="1279">
        <v>14.979944260776493</v>
      </c>
      <c r="X483" s="1279">
        <v>13.106832230300975</v>
      </c>
      <c r="Y483" s="1279">
        <v>14.440543331099381</v>
      </c>
      <c r="Z483" s="1279">
        <v>14.169309886481312</v>
      </c>
      <c r="AA483" s="1279">
        <v>14.040942997548356</v>
      </c>
      <c r="AB483" s="1279">
        <v>14.250837488885622</v>
      </c>
      <c r="AC483" s="1279">
        <v>14.095443643657026</v>
      </c>
      <c r="AD483" s="1279">
        <v>14.177670150194571</v>
      </c>
      <c r="AE483" s="1279">
        <v>13.572644118282096</v>
      </c>
      <c r="AF483" s="1279">
        <v>13.93303945634332</v>
      </c>
      <c r="AG483" s="1279">
        <v>13.862212493956015</v>
      </c>
      <c r="AH483" s="1279">
        <v>14.031323837556947</v>
      </c>
      <c r="AI483" s="1279">
        <v>13.887780002822797</v>
      </c>
      <c r="AJ483" s="1279">
        <v>13.143020121200983</v>
      </c>
      <c r="AK483" s="1279">
        <v>14.692076485088771</v>
      </c>
      <c r="AL483" s="1279">
        <v>13.645092677813897</v>
      </c>
      <c r="AM483" s="1279">
        <v>13.102109226186576</v>
      </c>
      <c r="AN483" s="1279">
        <v>13.645092677813897</v>
      </c>
      <c r="AO483" s="1279">
        <v>12.836769393948325</v>
      </c>
      <c r="AP483" s="1279">
        <v>13.910997472943052</v>
      </c>
      <c r="AQ483" s="1279">
        <v>13.588047675899295</v>
      </c>
      <c r="AR483" s="1279">
        <v>13.26006499592355</v>
      </c>
      <c r="AS483" s="1279">
        <v>13.97971830515537</v>
      </c>
      <c r="AT483" s="1279">
        <v>14.129215028474114</v>
      </c>
      <c r="AU483" s="1279">
        <v>14.080232284496965</v>
      </c>
      <c r="AV483" s="1279">
        <v>13.299199844595625</v>
      </c>
      <c r="AW483" s="1279">
        <v>14.049749041314282</v>
      </c>
      <c r="AX483" s="1279">
        <v>14.225532138841405</v>
      </c>
      <c r="AY483" s="1279">
        <v>14.058950022817264</v>
      </c>
      <c r="AZ483" s="1279">
        <v>13.961448328119927</v>
      </c>
      <c r="BA483" s="1279">
        <v>14.049638016039205</v>
      </c>
      <c r="BB483" s="1279">
        <v>14.128630189890425</v>
      </c>
      <c r="BC483" s="1279">
        <v>13.327555354082669</v>
      </c>
      <c r="BD483" s="1279">
        <v>13.327555354082669</v>
      </c>
      <c r="BE483" s="1279">
        <v>13.873812031535646</v>
      </c>
      <c r="BF483" s="1279">
        <v>14.019135817164358</v>
      </c>
      <c r="BG483" s="1279">
        <v>14.186665933488657</v>
      </c>
      <c r="BH483" s="1279">
        <v>13.761458508843818</v>
      </c>
      <c r="BI483" s="1279">
        <v>13.174909100065364</v>
      </c>
      <c r="BJ483" s="1279">
        <v>13.668868093485834</v>
      </c>
      <c r="BK483" s="1279">
        <v>14.868743391333728</v>
      </c>
      <c r="BL483" s="1279">
        <v>13.686189184905786</v>
      </c>
      <c r="BM483" s="1279">
        <v>14.88870444355862</v>
      </c>
      <c r="BN483" s="1279">
        <v>13.41851938201207</v>
      </c>
      <c r="BO483" s="1279">
        <v>14.186644146113593</v>
      </c>
      <c r="BP483" s="1279">
        <v>13.686189184905786</v>
      </c>
      <c r="BQ483" s="1279">
        <v>14.869815606446204</v>
      </c>
      <c r="BR483" s="1279">
        <v>13.990971615090306</v>
      </c>
      <c r="BS483" s="1279">
        <v>14.803803368546664</v>
      </c>
      <c r="BT483" s="1279">
        <v>14.974676493753847</v>
      </c>
      <c r="BU483" s="1279">
        <v>15.383402005513869</v>
      </c>
      <c r="BV483" s="1279">
        <v>15.798981898517603</v>
      </c>
      <c r="BW483" s="1279">
        <v>13.588729898906223</v>
      </c>
      <c r="BX483" s="1279">
        <v>13.496046091321951</v>
      </c>
      <c r="BY483" s="1279">
        <v>12.86917073759712</v>
      </c>
      <c r="BZ483" s="1279">
        <v>13.972263968922539</v>
      </c>
      <c r="CA483" s="1279">
        <v>13.400490695465669</v>
      </c>
      <c r="CB483" s="1279">
        <v>14.15451012604008</v>
      </c>
      <c r="CC483" s="1279">
        <v>14.860399353894413</v>
      </c>
    </row>
    <row r="484" spans="1:81" s="135" customFormat="1" ht="15">
      <c r="A484" s="1148"/>
      <c r="B484" s="71"/>
      <c r="C484" s="71"/>
      <c r="D484" s="71"/>
      <c r="E484" s="71"/>
      <c r="F484" s="71"/>
      <c r="G484" s="1279"/>
      <c r="H484" s="1279"/>
      <c r="I484" s="1279"/>
      <c r="J484" s="1279"/>
      <c r="K484" s="1279"/>
      <c r="L484" s="1279"/>
      <c r="M484" s="1279"/>
      <c r="N484" s="1279"/>
      <c r="O484" s="1279"/>
      <c r="P484" s="1279"/>
      <c r="Q484" s="1279"/>
      <c r="R484" s="1279"/>
      <c r="S484" s="1279"/>
      <c r="T484" s="1279"/>
      <c r="U484" s="1279"/>
      <c r="V484" s="1279"/>
      <c r="W484" s="1279"/>
      <c r="X484" s="1279"/>
      <c r="Y484" s="1279"/>
      <c r="Z484" s="1279"/>
      <c r="AA484" s="1279"/>
      <c r="AB484" s="1279"/>
      <c r="AC484" s="1279"/>
      <c r="AD484" s="1279"/>
      <c r="AE484" s="1279"/>
      <c r="AF484" s="1279"/>
      <c r="AG484" s="1279"/>
      <c r="AH484" s="1279"/>
      <c r="AI484" s="1279"/>
      <c r="AJ484" s="1279"/>
      <c r="AK484" s="1279"/>
      <c r="AL484" s="1279"/>
      <c r="AM484" s="1279"/>
      <c r="AN484" s="1279"/>
      <c r="AO484" s="1279"/>
      <c r="AP484" s="1279"/>
      <c r="AQ484" s="1279"/>
      <c r="AR484" s="1279"/>
      <c r="AS484" s="1279"/>
      <c r="AT484" s="1279"/>
      <c r="AU484" s="1279"/>
      <c r="AV484" s="1279"/>
      <c r="AW484" s="1279"/>
      <c r="AX484" s="1279"/>
      <c r="AY484" s="1279"/>
      <c r="AZ484" s="1279"/>
      <c r="BA484" s="1279"/>
      <c r="BB484" s="1279"/>
      <c r="BC484" s="1279"/>
      <c r="BD484" s="1279"/>
      <c r="BE484" s="1279"/>
      <c r="BF484" s="1279"/>
      <c r="BG484" s="1279"/>
      <c r="BH484" s="1279"/>
      <c r="BI484" s="1279"/>
      <c r="BJ484" s="1279"/>
      <c r="BK484" s="1279"/>
      <c r="BL484" s="1279"/>
      <c r="BM484" s="1279"/>
      <c r="BN484" s="1279"/>
      <c r="BO484" s="1279"/>
      <c r="BP484" s="1279"/>
      <c r="BQ484" s="1279"/>
      <c r="BR484" s="1279"/>
      <c r="BS484" s="1279"/>
      <c r="BT484" s="1279"/>
      <c r="BU484" s="1279"/>
      <c r="BV484" s="1279"/>
      <c r="BW484" s="1279"/>
      <c r="BX484" s="1279"/>
      <c r="BY484" s="1279"/>
      <c r="BZ484" s="1279"/>
      <c r="CA484" s="1279"/>
      <c r="CB484" s="1279"/>
      <c r="CC484" s="1279"/>
    </row>
    <row r="485" spans="1:81" s="135" customFormat="1" ht="15">
      <c r="A485" s="1148"/>
      <c r="B485" s="1151"/>
      <c r="C485" s="1151"/>
      <c r="D485" s="1151" t="s">
        <v>395</v>
      </c>
      <c r="E485" s="1151"/>
      <c r="F485" s="1151"/>
      <c r="G485" s="1142" t="s">
        <v>5</v>
      </c>
      <c r="H485" s="1142" t="s">
        <v>5</v>
      </c>
      <c r="I485" s="1142" t="s">
        <v>5</v>
      </c>
      <c r="J485" s="1142" t="s">
        <v>5</v>
      </c>
      <c r="K485" s="1142" t="s">
        <v>5</v>
      </c>
      <c r="L485" s="1142" t="s">
        <v>5</v>
      </c>
      <c r="M485" s="1142" t="s">
        <v>5</v>
      </c>
      <c r="N485" s="1142" t="s">
        <v>5</v>
      </c>
      <c r="O485" s="1142" t="s">
        <v>5</v>
      </c>
      <c r="P485" s="1142" t="s">
        <v>5</v>
      </c>
      <c r="Q485" s="1142" t="s">
        <v>5</v>
      </c>
      <c r="R485" s="1142" t="s">
        <v>5</v>
      </c>
      <c r="S485" s="1142" t="s">
        <v>5</v>
      </c>
      <c r="T485" s="1142" t="s">
        <v>5</v>
      </c>
      <c r="U485" s="1142" t="s">
        <v>5</v>
      </c>
      <c r="V485" s="1142" t="s">
        <v>5</v>
      </c>
      <c r="W485" s="1142" t="s">
        <v>5</v>
      </c>
      <c r="X485" s="1142" t="s">
        <v>5</v>
      </c>
      <c r="Y485" s="1142" t="s">
        <v>5</v>
      </c>
      <c r="Z485" s="1142" t="s">
        <v>5</v>
      </c>
      <c r="AA485" s="1142" t="s">
        <v>5</v>
      </c>
      <c r="AB485" s="1142" t="s">
        <v>5</v>
      </c>
      <c r="AC485" s="1142" t="s">
        <v>5</v>
      </c>
      <c r="AD485" s="1142" t="s">
        <v>5</v>
      </c>
      <c r="AE485" s="1142" t="s">
        <v>5</v>
      </c>
      <c r="AF485" s="1142" t="s">
        <v>5</v>
      </c>
      <c r="AG485" s="1142" t="s">
        <v>5</v>
      </c>
      <c r="AH485" s="1142" t="s">
        <v>5</v>
      </c>
      <c r="AI485" s="1142" t="s">
        <v>5</v>
      </c>
      <c r="AJ485" s="1142" t="s">
        <v>5</v>
      </c>
      <c r="AK485" s="1142" t="s">
        <v>5</v>
      </c>
      <c r="AL485" s="1142" t="s">
        <v>5</v>
      </c>
      <c r="AM485" s="1142" t="s">
        <v>5</v>
      </c>
      <c r="AN485" s="1142" t="s">
        <v>5</v>
      </c>
      <c r="AO485" s="1142" t="s">
        <v>5</v>
      </c>
      <c r="AP485" s="1142" t="s">
        <v>5</v>
      </c>
      <c r="AQ485" s="1142" t="s">
        <v>5</v>
      </c>
      <c r="AR485" s="1142" t="s">
        <v>5</v>
      </c>
      <c r="AS485" s="1142" t="s">
        <v>5</v>
      </c>
      <c r="AT485" s="1142" t="s">
        <v>5</v>
      </c>
      <c r="AU485" s="1142" t="s">
        <v>5</v>
      </c>
      <c r="AV485" s="1142" t="s">
        <v>5</v>
      </c>
      <c r="AW485" s="1142" t="s">
        <v>5</v>
      </c>
      <c r="AX485" s="1142" t="s">
        <v>5</v>
      </c>
      <c r="AY485" s="1142" t="s">
        <v>5</v>
      </c>
      <c r="AZ485" s="1142" t="s">
        <v>5</v>
      </c>
      <c r="BA485" s="1142" t="s">
        <v>5</v>
      </c>
      <c r="BB485" s="1142" t="s">
        <v>5</v>
      </c>
      <c r="BC485" s="1142" t="s">
        <v>5</v>
      </c>
      <c r="BD485" s="1142" t="s">
        <v>5</v>
      </c>
      <c r="BE485" s="1142" t="s">
        <v>5</v>
      </c>
      <c r="BF485" s="1142" t="s">
        <v>5</v>
      </c>
      <c r="BG485" s="1142" t="s">
        <v>5</v>
      </c>
      <c r="BH485" s="1142" t="s">
        <v>5</v>
      </c>
      <c r="BI485" s="1142" t="s">
        <v>5</v>
      </c>
      <c r="BJ485" s="1142" t="s">
        <v>5</v>
      </c>
      <c r="BK485" s="1142" t="s">
        <v>5</v>
      </c>
      <c r="BL485" s="1142" t="s">
        <v>5</v>
      </c>
      <c r="BM485" s="1142" t="s">
        <v>5</v>
      </c>
      <c r="BN485" s="1142" t="s">
        <v>5</v>
      </c>
      <c r="BO485" s="1142" t="s">
        <v>5</v>
      </c>
      <c r="BP485" s="1142" t="s">
        <v>5</v>
      </c>
      <c r="BQ485" s="1142" t="s">
        <v>5</v>
      </c>
      <c r="BR485" s="1142" t="s">
        <v>5</v>
      </c>
      <c r="BS485" s="1142" t="s">
        <v>5</v>
      </c>
      <c r="BT485" s="1142" t="s">
        <v>5</v>
      </c>
      <c r="BU485" s="1142" t="s">
        <v>5</v>
      </c>
      <c r="BV485" s="1142" t="s">
        <v>5</v>
      </c>
      <c r="BW485" s="1142" t="s">
        <v>5</v>
      </c>
      <c r="BX485" s="1142" t="s">
        <v>5</v>
      </c>
      <c r="BY485" s="1142" t="s">
        <v>5</v>
      </c>
      <c r="BZ485" s="1142" t="s">
        <v>5</v>
      </c>
      <c r="CA485" s="1142" t="s">
        <v>5</v>
      </c>
      <c r="CB485" s="1142" t="s">
        <v>5</v>
      </c>
      <c r="CC485" s="1142" t="s">
        <v>5</v>
      </c>
    </row>
    <row r="486" spans="1:81" s="135" customFormat="1" ht="15">
      <c r="A486" s="1148"/>
      <c r="B486" s="73"/>
      <c r="C486" s="73"/>
      <c r="D486" s="73" t="s">
        <v>642</v>
      </c>
      <c r="E486" s="73"/>
      <c r="F486" s="73"/>
      <c r="G486" s="1279">
        <v>9400187.0590771418</v>
      </c>
      <c r="H486" s="1279">
        <v>3721573.0782344085</v>
      </c>
      <c r="I486" s="1279">
        <v>5695261.6839791387</v>
      </c>
      <c r="J486" s="1279">
        <v>4525414.2483641142</v>
      </c>
      <c r="K486" s="1279">
        <v>3603820.2189107412</v>
      </c>
      <c r="L486" s="1279">
        <v>2127400.7588026547</v>
      </c>
      <c r="M486" s="1279">
        <v>5701814.5883882353</v>
      </c>
      <c r="N486" s="1279">
        <v>5642507.0495829144</v>
      </c>
      <c r="O486" s="1279">
        <v>4270441.2690585218</v>
      </c>
      <c r="P486" s="1279">
        <v>5302347.7062810985</v>
      </c>
      <c r="Q486" s="1279">
        <v>2246733.5172481374</v>
      </c>
      <c r="R486" s="1279">
        <v>5193462.2872134512</v>
      </c>
      <c r="S486" s="1279">
        <v>3910971.2044009296</v>
      </c>
      <c r="T486" s="1279">
        <v>5251965.9595295526</v>
      </c>
      <c r="U486" s="1279">
        <v>3715517.5534763695</v>
      </c>
      <c r="V486" s="1279">
        <v>3389163.5882387254</v>
      </c>
      <c r="W486" s="1279">
        <v>5718994.6772926552</v>
      </c>
      <c r="X486" s="1279">
        <v>1466964.7407193175</v>
      </c>
      <c r="Y486" s="1279">
        <v>3787939.6057451479</v>
      </c>
      <c r="Z486" s="1279">
        <v>4357963.2189919623</v>
      </c>
      <c r="AA486" s="1279">
        <v>4715070.6621033391</v>
      </c>
      <c r="AB486" s="1279">
        <v>4235656.1089626802</v>
      </c>
      <c r="AC486" s="1279">
        <v>2846375.8085979107</v>
      </c>
      <c r="AD486" s="1279">
        <v>4303979.7596550006</v>
      </c>
      <c r="AE486" s="1279">
        <v>4851120.8352779737</v>
      </c>
      <c r="AF486" s="1279">
        <v>3074985.8482099553</v>
      </c>
      <c r="AG486" s="1279">
        <v>2455795.85632494</v>
      </c>
      <c r="AH486" s="1279">
        <v>3936184.6586169554</v>
      </c>
      <c r="AI486" s="1279">
        <v>4588982.5047817519</v>
      </c>
      <c r="AJ486" s="1279">
        <v>2589826.5860132691</v>
      </c>
      <c r="AK486" s="1279">
        <v>4257155.4760480588</v>
      </c>
      <c r="AL486" s="1279">
        <v>2767088.6286352449</v>
      </c>
      <c r="AM486" s="1279">
        <v>1479472.7346419021</v>
      </c>
      <c r="AN486" s="1279">
        <v>2767088.6286352449</v>
      </c>
      <c r="AO486" s="1279">
        <v>2185536.023909417</v>
      </c>
      <c r="AP486" s="1279">
        <v>3338905.0966425552</v>
      </c>
      <c r="AQ486" s="1279">
        <v>3788629.4913074803</v>
      </c>
      <c r="AR486" s="1279">
        <v>3044726.3408351624</v>
      </c>
      <c r="AS486" s="1279">
        <v>3493739.4439177387</v>
      </c>
      <c r="AT486" s="1279">
        <v>5056014.8708040994</v>
      </c>
      <c r="AU486" s="1279">
        <v>4241987.8822813639</v>
      </c>
      <c r="AV486" s="1279">
        <v>3023109.8806668199</v>
      </c>
      <c r="AW486" s="1279">
        <v>4359795.6533427611</v>
      </c>
      <c r="AX486" s="1279">
        <v>3876714.984051947</v>
      </c>
      <c r="AY486" s="1279">
        <v>3977184.3097696025</v>
      </c>
      <c r="AZ486" s="1279">
        <v>4527196.0960289137</v>
      </c>
      <c r="BA486" s="1279">
        <v>5224752.0222955029</v>
      </c>
      <c r="BB486" s="1279">
        <v>4355403.6406301484</v>
      </c>
      <c r="BC486" s="1279">
        <v>3365156.0843361341</v>
      </c>
      <c r="BD486" s="1279">
        <v>3365156.0843361341</v>
      </c>
      <c r="BE486" s="1279">
        <v>4019232.5702421996</v>
      </c>
      <c r="BF486" s="1279">
        <v>5556070.7209645482</v>
      </c>
      <c r="BG486" s="1279">
        <v>8729153.1791542899</v>
      </c>
      <c r="BH486" s="1279">
        <v>3183936.2427630341</v>
      </c>
      <c r="BI486" s="1279">
        <v>2672541.757569822</v>
      </c>
      <c r="BJ486" s="1279">
        <v>3843225.5346024609</v>
      </c>
      <c r="BK486" s="1279">
        <v>6023172.5143968184</v>
      </c>
      <c r="BL486" s="1279">
        <v>2933721.9556205575</v>
      </c>
      <c r="BM486" s="1279">
        <v>5862060.4678367553</v>
      </c>
      <c r="BN486" s="1279">
        <v>3558628.7122200746</v>
      </c>
      <c r="BO486" s="1279">
        <v>4815908.1774317045</v>
      </c>
      <c r="BP486" s="1279">
        <v>2933721.9556205575</v>
      </c>
      <c r="BQ486" s="1279">
        <v>6581506.5420788545</v>
      </c>
      <c r="BR486" s="1279">
        <v>4887393.7105966322</v>
      </c>
      <c r="BS486" s="1279">
        <v>4841411.1535920538</v>
      </c>
      <c r="BT486" s="1279">
        <v>4892895.5320738629</v>
      </c>
      <c r="BU486" s="1279">
        <v>5462796.6808506669</v>
      </c>
      <c r="BV486" s="1279">
        <v>5658133.938358495</v>
      </c>
      <c r="BW486" s="1279">
        <v>1864758.601098245</v>
      </c>
      <c r="BX486" s="1279">
        <v>1983134.3734656959</v>
      </c>
      <c r="BY486" s="1279">
        <v>2085093.6274514401</v>
      </c>
      <c r="BZ486" s="1279">
        <v>3060400.9172329796</v>
      </c>
      <c r="CA486" s="1279">
        <v>3179271.5492293332</v>
      </c>
      <c r="CB486" s="1279">
        <v>5527464.203578366</v>
      </c>
      <c r="CC486" s="1279">
        <v>6642885.567710151</v>
      </c>
    </row>
    <row r="487" spans="1:81" s="135" customFormat="1" ht="15">
      <c r="A487" s="1148"/>
      <c r="B487" s="73"/>
      <c r="C487" s="73"/>
      <c r="D487" s="73" t="s">
        <v>643</v>
      </c>
      <c r="E487" s="73"/>
      <c r="F487" s="73"/>
      <c r="G487" s="1279">
        <v>959662.33128032391</v>
      </c>
      <c r="H487" s="1279">
        <v>2363811.3992090048</v>
      </c>
      <c r="I487" s="1279">
        <v>1312496.5800277758</v>
      </c>
      <c r="J487" s="1279">
        <v>2056536.6699350739</v>
      </c>
      <c r="K487" s="1279">
        <v>2513691.7902959106</v>
      </c>
      <c r="L487" s="1279">
        <v>3078246.5536125111</v>
      </c>
      <c r="M487" s="1279">
        <v>1183963.4662884602</v>
      </c>
      <c r="N487" s="1279">
        <v>2372659.1955221351</v>
      </c>
      <c r="O487" s="1279">
        <v>2429146.2383267623</v>
      </c>
      <c r="P487" s="1279">
        <v>1058171.5929690206</v>
      </c>
      <c r="Q487" s="1279">
        <v>2952054.9467924074</v>
      </c>
      <c r="R487" s="1279">
        <v>1227074.3988208936</v>
      </c>
      <c r="S487" s="1279">
        <v>2856241.15962411</v>
      </c>
      <c r="T487" s="1279">
        <v>3194308.2964929012</v>
      </c>
      <c r="U487" s="1279">
        <v>3064407.6638425658</v>
      </c>
      <c r="V487" s="1279">
        <v>3449843.0785489762</v>
      </c>
      <c r="W487" s="1279">
        <v>738522.56637716154</v>
      </c>
      <c r="X487" s="1279">
        <v>2305197.306954077</v>
      </c>
      <c r="Y487" s="1279">
        <v>2532637.2267117696</v>
      </c>
      <c r="Z487" s="1279">
        <v>2611911.8741912404</v>
      </c>
      <c r="AA487" s="1279">
        <v>2616900.0170382857</v>
      </c>
      <c r="AB487" s="1279">
        <v>2619653.7718235562</v>
      </c>
      <c r="AC487" s="1279">
        <v>2118073.7387195118</v>
      </c>
      <c r="AD487" s="1279">
        <v>2058231.0171585602</v>
      </c>
      <c r="AE487" s="1279">
        <v>3394403.9827401214</v>
      </c>
      <c r="AF487" s="1279">
        <v>2155348.0968999933</v>
      </c>
      <c r="AG487" s="1279">
        <v>1851096.1692065108</v>
      </c>
      <c r="AH487" s="1279">
        <v>2325863.322206662</v>
      </c>
      <c r="AI487" s="1279">
        <v>2573682.104431469</v>
      </c>
      <c r="AJ487" s="1279">
        <v>3126864.2869589198</v>
      </c>
      <c r="AK487" s="1279">
        <v>4148786.2601891547</v>
      </c>
      <c r="AL487" s="1279">
        <v>3612768.3042796571</v>
      </c>
      <c r="AM487" s="1279">
        <v>1360031.8945719816</v>
      </c>
      <c r="AN487" s="1279">
        <v>3612768.3042796571</v>
      </c>
      <c r="AO487" s="1279">
        <v>2821465.1762269721</v>
      </c>
      <c r="AP487" s="1279">
        <v>2721904.3495597076</v>
      </c>
      <c r="AQ487" s="1279">
        <v>3024233.4667334147</v>
      </c>
      <c r="AR487" s="1279">
        <v>2675347.6207100758</v>
      </c>
      <c r="AS487" s="1279">
        <v>2240064.6975540835</v>
      </c>
      <c r="AT487" s="1279">
        <v>2817381.1061646584</v>
      </c>
      <c r="AU487" s="1279">
        <v>2598876.8708051667</v>
      </c>
      <c r="AV487" s="1279">
        <v>3079912.9159658486</v>
      </c>
      <c r="AW487" s="1279">
        <v>2838968.2905540573</v>
      </c>
      <c r="AX487" s="1279">
        <v>2240399.4577599741</v>
      </c>
      <c r="AY487" s="1279">
        <v>2571052.4807101437</v>
      </c>
      <c r="AZ487" s="1279">
        <v>2698106.5941522517</v>
      </c>
      <c r="BA487" s="1279">
        <v>2862470.6900380272</v>
      </c>
      <c r="BB487" s="1279">
        <v>2200899.0184593047</v>
      </c>
      <c r="BC487" s="1279">
        <v>3167832.635185529</v>
      </c>
      <c r="BD487" s="1279">
        <v>3167832.635185529</v>
      </c>
      <c r="BE487" s="1279">
        <v>3126882.6402410236</v>
      </c>
      <c r="BF487" s="1279">
        <v>3159178.1789061646</v>
      </c>
      <c r="BG487" s="1279">
        <v>1841747.3255129615</v>
      </c>
      <c r="BH487" s="1279">
        <v>3065923.5936032408</v>
      </c>
      <c r="BI487" s="1279">
        <v>3608111.1278311904</v>
      </c>
      <c r="BJ487" s="1279">
        <v>2083560.8371900758</v>
      </c>
      <c r="BK487" s="1279">
        <v>2201893.2405278217</v>
      </c>
      <c r="BL487" s="1279">
        <v>3060201.9621197027</v>
      </c>
      <c r="BM487" s="1279">
        <v>1242049.5631713998</v>
      </c>
      <c r="BN487" s="1279">
        <v>2989992.9383004555</v>
      </c>
      <c r="BO487" s="1279">
        <v>2439143.462815464</v>
      </c>
      <c r="BP487" s="1279">
        <v>3060201.9621197027</v>
      </c>
      <c r="BQ487" s="1279">
        <v>1350395.0099122734</v>
      </c>
      <c r="BR487" s="1279">
        <v>2823951.8492234894</v>
      </c>
      <c r="BS487" s="1279">
        <v>2705794.5078620808</v>
      </c>
      <c r="BT487" s="1279">
        <v>1330291.0915132416</v>
      </c>
      <c r="BU487" s="1279">
        <v>1462682.8078886371</v>
      </c>
      <c r="BV487" s="1279">
        <v>1450148.7187351559</v>
      </c>
      <c r="BW487" s="1279">
        <v>3807930.7668261789</v>
      </c>
      <c r="BX487" s="1279">
        <v>3669486.9148296635</v>
      </c>
      <c r="BY487" s="1279">
        <v>2310025.515169471</v>
      </c>
      <c r="BZ487" s="1279">
        <v>2018799.5844947067</v>
      </c>
      <c r="CA487" s="1279">
        <v>3075835.2232429772</v>
      </c>
      <c r="CB487" s="1279">
        <v>2103268.4387202915</v>
      </c>
      <c r="CC487" s="1279">
        <v>1680614.7387974602</v>
      </c>
    </row>
    <row r="488" spans="1:81" s="135" customFormat="1" ht="15">
      <c r="A488" s="1148"/>
      <c r="B488" s="73"/>
      <c r="C488" s="73"/>
      <c r="D488" s="73" t="s">
        <v>435</v>
      </c>
      <c r="E488" s="73"/>
      <c r="F488" s="73"/>
      <c r="G488" s="1279">
        <v>56118.096081155163</v>
      </c>
      <c r="H488" s="1279">
        <v>3130010.9318596451</v>
      </c>
      <c r="I488" s="1279">
        <v>4480095.9881689688</v>
      </c>
      <c r="J488" s="1279">
        <v>2476898.4323623544</v>
      </c>
      <c r="K488" s="1279">
        <v>878038.97102392092</v>
      </c>
      <c r="L488" s="1279">
        <v>1471597.5042543828</v>
      </c>
      <c r="M488" s="1279">
        <v>4743312.7428108547</v>
      </c>
      <c r="N488" s="1279">
        <v>3772581.729921204</v>
      </c>
      <c r="O488" s="1279">
        <v>1888040.6898914406</v>
      </c>
      <c r="P488" s="1279">
        <v>5141749.8505317979</v>
      </c>
      <c r="Q488" s="1279">
        <v>1338142.2422527277</v>
      </c>
      <c r="R488" s="1279">
        <v>5331259.7631953545</v>
      </c>
      <c r="S488" s="1279">
        <v>2346905.0106617189</v>
      </c>
      <c r="T488" s="1279">
        <v>2642776.6619834914</v>
      </c>
      <c r="U488" s="1279">
        <v>2407536.1473254603</v>
      </c>
      <c r="V488" s="1279">
        <v>992059.72046177508</v>
      </c>
      <c r="W488" s="1279">
        <v>4575944.8591889655</v>
      </c>
      <c r="X488" s="1279">
        <v>1125266.5730404982</v>
      </c>
      <c r="Y488" s="1279">
        <v>2485359.7330222754</v>
      </c>
      <c r="Z488" s="1279">
        <v>2278511.5114949173</v>
      </c>
      <c r="AA488" s="1279">
        <v>2734063.5190088619</v>
      </c>
      <c r="AB488" s="1279">
        <v>2407331.2957415651</v>
      </c>
      <c r="AC488" s="1279">
        <v>2402273.6087730983</v>
      </c>
      <c r="AD488" s="1279">
        <v>2672640.9317455003</v>
      </c>
      <c r="AE488" s="1279">
        <v>2092024.5999998068</v>
      </c>
      <c r="AF488" s="1279">
        <v>3214510.6965763476</v>
      </c>
      <c r="AG488" s="1279">
        <v>1936335.0328335732</v>
      </c>
      <c r="AH488" s="1279">
        <v>2312120.0355813792</v>
      </c>
      <c r="AI488" s="1279">
        <v>2404177.7683013966</v>
      </c>
      <c r="AJ488" s="1279">
        <v>1000484.0694657316</v>
      </c>
      <c r="AK488" s="1279">
        <v>2587385.0448916848</v>
      </c>
      <c r="AL488" s="1279">
        <v>1759258.0527511754</v>
      </c>
      <c r="AM488" s="1279">
        <v>1901858.7033440741</v>
      </c>
      <c r="AN488" s="1279">
        <v>1759258.0527511754</v>
      </c>
      <c r="AO488" s="1279">
        <v>1745986.1491464654</v>
      </c>
      <c r="AP488" s="1279">
        <v>1046947.318061469</v>
      </c>
      <c r="AQ488" s="1279">
        <v>1101919.1224940866</v>
      </c>
      <c r="AR488" s="1279">
        <v>1603081.2381983334</v>
      </c>
      <c r="AS488" s="1279">
        <v>2291146.2843955671</v>
      </c>
      <c r="AT488" s="1279">
        <v>1912684.7788562365</v>
      </c>
      <c r="AU488" s="1279">
        <v>2471245.7747637057</v>
      </c>
      <c r="AV488" s="1279">
        <v>1066485.5608276359</v>
      </c>
      <c r="AW488" s="1279">
        <v>2375799.1923169275</v>
      </c>
      <c r="AX488" s="1279">
        <v>2328267.7793006981</v>
      </c>
      <c r="AY488" s="1279">
        <v>2478199.9730364317</v>
      </c>
      <c r="AZ488" s="1279">
        <v>2592410.4503631978</v>
      </c>
      <c r="BA488" s="1279">
        <v>2494773.0848207041</v>
      </c>
      <c r="BB488" s="1279">
        <v>2426157.4771057898</v>
      </c>
      <c r="BC488" s="1279">
        <v>1319684.7532841901</v>
      </c>
      <c r="BD488" s="1279">
        <v>1319684.7532841901</v>
      </c>
      <c r="BE488" s="1279">
        <v>1338842.4925927257</v>
      </c>
      <c r="BF488" s="1279">
        <v>1125953.4381532033</v>
      </c>
      <c r="BG488" s="1279">
        <v>197730.06214888918</v>
      </c>
      <c r="BH488" s="1279">
        <v>1130314.5593019554</v>
      </c>
      <c r="BI488" s="1279">
        <v>1468804.9381648293</v>
      </c>
      <c r="BJ488" s="1279">
        <v>3012426.6346839573</v>
      </c>
      <c r="BK488" s="1279">
        <v>3758155.3255347842</v>
      </c>
      <c r="BL488" s="1279">
        <v>1194841.1712339222</v>
      </c>
      <c r="BM488" s="1279">
        <v>4955176.5133594973</v>
      </c>
      <c r="BN488" s="1279">
        <v>1040111.2985094123</v>
      </c>
      <c r="BO488" s="1279">
        <v>2620596.5970422719</v>
      </c>
      <c r="BP488" s="1279">
        <v>1194841.1712339222</v>
      </c>
      <c r="BQ488" s="1279">
        <v>4161394.7599485922</v>
      </c>
      <c r="BR488" s="1279">
        <v>2433636.3403207809</v>
      </c>
      <c r="BS488" s="1279">
        <v>2702118.8810066641</v>
      </c>
      <c r="BT488" s="1279">
        <v>4760712.9983129278</v>
      </c>
      <c r="BU488" s="1279">
        <v>3642221.6433072584</v>
      </c>
      <c r="BV488" s="1279">
        <v>3398839.1351698767</v>
      </c>
      <c r="BW488" s="1279">
        <v>2441620.9985942133</v>
      </c>
      <c r="BX488" s="1279">
        <v>2170155.8146099476</v>
      </c>
      <c r="BY488" s="1279">
        <v>1086044.2612030574</v>
      </c>
      <c r="BZ488" s="1279">
        <v>2270650.3897980643</v>
      </c>
      <c r="CA488" s="1279">
        <v>1466239.2566653644</v>
      </c>
      <c r="CB488" s="1279">
        <v>2705848.5487249587</v>
      </c>
      <c r="CC488" s="1279">
        <v>2408515.0424327329</v>
      </c>
    </row>
    <row r="489" spans="1:81" s="135" customFormat="1" ht="15">
      <c r="A489" s="1148"/>
      <c r="B489" s="70"/>
      <c r="C489" s="70"/>
      <c r="D489" s="70" t="s">
        <v>8</v>
      </c>
      <c r="E489" s="70"/>
      <c r="F489" s="70"/>
      <c r="G489" s="1279">
        <v>22485.780000005612</v>
      </c>
      <c r="H489" s="1279">
        <v>1.7534549319201085E-6</v>
      </c>
      <c r="I489" s="1279">
        <v>4.1885011635112817E-6</v>
      </c>
      <c r="J489" s="1279">
        <v>1.1993512194848993E-6</v>
      </c>
      <c r="K489" s="1279">
        <v>1320038.145112375</v>
      </c>
      <c r="L489" s="1279">
        <v>1609475.4079859303</v>
      </c>
      <c r="M489" s="1279">
        <v>4.682745074610631E-6</v>
      </c>
      <c r="N489" s="1279">
        <v>2.699975775081221E-6</v>
      </c>
      <c r="O489" s="1279">
        <v>7.2644981293812923E-7</v>
      </c>
      <c r="P489" s="1279">
        <v>4.7693198476173599E-6</v>
      </c>
      <c r="Q489" s="1279">
        <v>1748136.1334420536</v>
      </c>
      <c r="R489" s="1279">
        <v>5.0241658704367744E-6</v>
      </c>
      <c r="S489" s="1279">
        <v>1.0779604617214554E-6</v>
      </c>
      <c r="T489" s="1279">
        <v>1.373400398982021E-6</v>
      </c>
      <c r="U489" s="1279">
        <v>1.2716607581415568E-6</v>
      </c>
      <c r="V489" s="1279">
        <v>1328126.9999991697</v>
      </c>
      <c r="W489" s="1279">
        <v>4.6109668461914953E-6</v>
      </c>
      <c r="X489" s="1279">
        <v>1725395.9258170226</v>
      </c>
      <c r="Y489" s="1279">
        <v>1.5021925038853978E-6</v>
      </c>
      <c r="Z489" s="1279">
        <v>1.256666183591045E-6</v>
      </c>
      <c r="AA489" s="1279">
        <v>1.655323072365044E-6</v>
      </c>
      <c r="AB489" s="1279">
        <v>1.5456426133141799E-6</v>
      </c>
      <c r="AC489" s="1279">
        <v>1.839833353755516E-6</v>
      </c>
      <c r="AD489" s="1279">
        <v>1.8267164895646783E-6</v>
      </c>
      <c r="AE489" s="1279">
        <v>9.803664472423481E-7</v>
      </c>
      <c r="AF489" s="1279">
        <v>2.6055249773992729E-6</v>
      </c>
      <c r="AG489" s="1279">
        <v>1.4260596989316455E-6</v>
      </c>
      <c r="AH489" s="1279">
        <v>9.9987690895813999E-7</v>
      </c>
      <c r="AI489" s="1279">
        <v>1.4609824172146298E-6</v>
      </c>
      <c r="AJ489" s="1279">
        <v>1503633.5553887368</v>
      </c>
      <c r="AK489" s="1279">
        <v>4.216662926111575E-7</v>
      </c>
      <c r="AL489" s="1279">
        <v>1609417.4951277762</v>
      </c>
      <c r="AM489" s="1279">
        <v>1906999.7962385651</v>
      </c>
      <c r="AN489" s="1279">
        <v>1609417.4951277762</v>
      </c>
      <c r="AO489" s="1279">
        <v>1481223.2916715911</v>
      </c>
      <c r="AP489" s="1279">
        <v>1289105.247540707</v>
      </c>
      <c r="AQ489" s="1279">
        <v>1180692.6599993722</v>
      </c>
      <c r="AR489" s="1279">
        <v>1476330.8999993287</v>
      </c>
      <c r="AS489" s="1279">
        <v>1.8209574212489403E-6</v>
      </c>
      <c r="AT489" s="1279">
        <v>9.858713437884012E-7</v>
      </c>
      <c r="AU489" s="1279">
        <v>1.5185650982463671E-6</v>
      </c>
      <c r="AV489" s="1279">
        <v>1073313.5999994634</v>
      </c>
      <c r="AW489" s="1279">
        <v>1.4092281400800156E-6</v>
      </c>
      <c r="AX489" s="1279">
        <v>1.4932227868477959E-6</v>
      </c>
      <c r="AY489" s="1279">
        <v>1.5124142064952176E-6</v>
      </c>
      <c r="AZ489" s="1279">
        <v>1.6275924670933174E-6</v>
      </c>
      <c r="BA489" s="1279">
        <v>1.274114621352966E-6</v>
      </c>
      <c r="BB489" s="1279">
        <v>1.4933555613230461E-6</v>
      </c>
      <c r="BC489" s="1279">
        <v>1323034.9524713806</v>
      </c>
      <c r="BD489" s="1279">
        <v>1323034.9524713806</v>
      </c>
      <c r="BE489" s="1279">
        <v>1235729.029499071</v>
      </c>
      <c r="BF489" s="1279">
        <v>920885.90534919384</v>
      </c>
      <c r="BG489" s="1279">
        <v>116690.16151492306</v>
      </c>
      <c r="BH489" s="1279">
        <v>1134989.6999994328</v>
      </c>
      <c r="BI489" s="1279">
        <v>1207763.9999995304</v>
      </c>
      <c r="BJ489" s="1279">
        <v>1.7153830479816336E-6</v>
      </c>
      <c r="BK489" s="1279">
        <v>3.6653589657629537E-6</v>
      </c>
      <c r="BL489" s="1279">
        <v>1066953.5999995333</v>
      </c>
      <c r="BM489" s="1279">
        <v>4.8529963184024859E-6</v>
      </c>
      <c r="BN489" s="1279">
        <v>1174850.9999993474</v>
      </c>
      <c r="BO489" s="1279">
        <v>1.7269065199120554E-6</v>
      </c>
      <c r="BP489" s="1279">
        <v>1066953.5999995333</v>
      </c>
      <c r="BQ489" s="1279">
        <v>3.9372028064819054E-6</v>
      </c>
      <c r="BR489" s="1279">
        <v>1.655750218222756E-6</v>
      </c>
      <c r="BS489" s="1279">
        <v>1.7100722264088073E-6</v>
      </c>
      <c r="BT489" s="1279">
        <v>4.4061665915559788E-6</v>
      </c>
      <c r="BU489" s="1279">
        <v>3.1007712795136684E-6</v>
      </c>
      <c r="BV489" s="1279">
        <v>3.1736262601087298E-6</v>
      </c>
      <c r="BW489" s="1279">
        <v>2609979.7261131606</v>
      </c>
      <c r="BX489" s="1279">
        <v>2314201.2150523765</v>
      </c>
      <c r="BY489" s="1279">
        <v>1226006.4854272851</v>
      </c>
      <c r="BZ489" s="1279">
        <v>1.2633809336246985E-6</v>
      </c>
      <c r="CA489" s="1279">
        <v>937071.90495810786</v>
      </c>
      <c r="CB489" s="1279">
        <v>1.3899035735604594E-6</v>
      </c>
      <c r="CC489" s="1279">
        <v>1.1993762296958773E-6</v>
      </c>
    </row>
    <row r="490" spans="1:81" s="135" customFormat="1" ht="15">
      <c r="A490" s="1148"/>
      <c r="B490" s="70"/>
      <c r="C490" s="70"/>
      <c r="D490" s="70" t="s">
        <v>9</v>
      </c>
      <c r="E490" s="70"/>
      <c r="F490" s="70"/>
      <c r="G490" s="1279">
        <v>4.0119840000000003E-13</v>
      </c>
      <c r="H490" s="1279">
        <v>1.6700524137931035E-15</v>
      </c>
      <c r="I490" s="1279">
        <v>1436579.2674237154</v>
      </c>
      <c r="J490" s="1279">
        <v>1.9842206896551727E-15</v>
      </c>
      <c r="K490" s="1279">
        <v>3.7242719999999997E-15</v>
      </c>
      <c r="L490" s="1279">
        <v>1.2223058823529412E-15</v>
      </c>
      <c r="M490" s="1279">
        <v>1434088.2327788803</v>
      </c>
      <c r="N490" s="1279">
        <v>6.4735200000000003E-15</v>
      </c>
      <c r="O490" s="1279">
        <v>8.541449999999999E-16</v>
      </c>
      <c r="P490" s="1279">
        <v>1936762.7381704885</v>
      </c>
      <c r="Q490" s="1279">
        <v>2.3176799999999998E-15</v>
      </c>
      <c r="R490" s="1279">
        <v>1726100.282685054</v>
      </c>
      <c r="S490" s="1279">
        <v>1.7582400000000003E-15</v>
      </c>
      <c r="T490" s="1279">
        <v>1.7437090909090912E-15</v>
      </c>
      <c r="U490" s="1279">
        <v>3.3566400000000008E-15</v>
      </c>
      <c r="V490" s="1279">
        <v>1.9180800000000002E-15</v>
      </c>
      <c r="W490" s="1279">
        <v>1893459.1359696761</v>
      </c>
      <c r="X490" s="1279">
        <v>1.9741642105263159E-15</v>
      </c>
      <c r="Y490" s="1279">
        <v>2.857745454545454E-15</v>
      </c>
      <c r="Z490" s="1279">
        <v>2.8542857142857141E-15</v>
      </c>
      <c r="AA490" s="1279">
        <v>4.3156800000000007E-15</v>
      </c>
      <c r="AB490" s="1279">
        <v>3.6534857142857134E-15</v>
      </c>
      <c r="AC490" s="1279">
        <v>3.4644390697674416E-15</v>
      </c>
      <c r="AD490" s="1279">
        <v>3.4889213793103451E-15</v>
      </c>
      <c r="AE490" s="1279">
        <v>5.1948000000000011E-16</v>
      </c>
      <c r="AF490" s="1279">
        <v>3.4188000000000003E-15</v>
      </c>
      <c r="AG490" s="1279">
        <v>3.1383969230769236E-15</v>
      </c>
      <c r="AH490" s="1279">
        <v>1.4507770700636944E-15</v>
      </c>
      <c r="AI490" s="1279">
        <v>2.8638000000000001E-15</v>
      </c>
      <c r="AJ490" s="1279">
        <v>7.7636571428571417E-16</v>
      </c>
      <c r="AK490" s="1279">
        <v>1.0567199999999999E-15</v>
      </c>
      <c r="AL490" s="1279">
        <v>1.7317410666360942E-15</v>
      </c>
      <c r="AM490" s="1279">
        <v>2.2263428571428574E-16</v>
      </c>
      <c r="AN490" s="1279">
        <v>1.7317410666360942E-15</v>
      </c>
      <c r="AO490" s="1279">
        <v>1.7090584615384611E-15</v>
      </c>
      <c r="AP490" s="1279">
        <v>1.6924235294117649E-15</v>
      </c>
      <c r="AQ490" s="1279">
        <v>2.1479138475102074E-15</v>
      </c>
      <c r="AR490" s="1279">
        <v>1.9047599999999998E-15</v>
      </c>
      <c r="AS490" s="1279">
        <v>2.1534000000000006E-15</v>
      </c>
      <c r="AT490" s="1279">
        <v>1.4688000000000001E-15</v>
      </c>
      <c r="AU490" s="1279">
        <v>2.3087999999999996E-15</v>
      </c>
      <c r="AV490" s="1279">
        <v>2.5485600000000001E-15</v>
      </c>
      <c r="AW490" s="1279">
        <v>2.3976000000000001E-15</v>
      </c>
      <c r="AX490" s="1279">
        <v>3.1054628571428571E-15</v>
      </c>
      <c r="AY490" s="1279">
        <v>3.1435199999999995E-15</v>
      </c>
      <c r="AZ490" s="1279">
        <v>3.2106991304347831E-15</v>
      </c>
      <c r="BA490" s="1279">
        <v>5.5821046153846167E-15</v>
      </c>
      <c r="BB490" s="1279">
        <v>2.5894080000000004E-15</v>
      </c>
      <c r="BC490" s="1279">
        <v>1.9980000000000001E-15</v>
      </c>
      <c r="BD490" s="1279">
        <v>1.9980000000000001E-15</v>
      </c>
      <c r="BE490" s="1279">
        <v>2.3999999999999999E-17</v>
      </c>
      <c r="BF490" s="1279">
        <v>1.6000000000000002E-35</v>
      </c>
      <c r="BG490" s="1279">
        <v>5.1215062928093334E-17</v>
      </c>
      <c r="BH490" s="1279">
        <v>1.983896470588235E-15</v>
      </c>
      <c r="BI490" s="1279">
        <v>1.3524923076923081E-15</v>
      </c>
      <c r="BJ490" s="1279">
        <v>2.980242580645162E-15</v>
      </c>
      <c r="BK490" s="1279">
        <v>1003214.3414400372</v>
      </c>
      <c r="BL490" s="1279">
        <v>2.3328E-15</v>
      </c>
      <c r="BM490" s="1279">
        <v>1448477.4326400794</v>
      </c>
      <c r="BN490" s="1279">
        <v>1.0342588235294122E-15</v>
      </c>
      <c r="BO490" s="1279">
        <v>2.9497745454545454E-15</v>
      </c>
      <c r="BP490" s="1279">
        <v>2.3328E-15</v>
      </c>
      <c r="BQ490" s="1279">
        <v>1167058.5536340158</v>
      </c>
      <c r="BR490" s="1279">
        <v>2.7761684210526317E-15</v>
      </c>
      <c r="BS490" s="1279">
        <v>4.9341913043478262E-15</v>
      </c>
      <c r="BT490" s="1279">
        <v>2803734.2592004389</v>
      </c>
      <c r="BU490" s="1279">
        <v>2507965.0095199556</v>
      </c>
      <c r="BV490" s="1279">
        <v>2465664.6991683897</v>
      </c>
      <c r="BW490" s="1279">
        <v>1.5983999999999985E-16</v>
      </c>
      <c r="BX490" s="1279">
        <v>7.9919999999999926E-16</v>
      </c>
      <c r="BY490" s="1279">
        <v>9.1779096774193565E-16</v>
      </c>
      <c r="BZ490" s="1279">
        <v>4.2155604395604397E-15</v>
      </c>
      <c r="CA490" s="1279">
        <v>8.2317599999999993E-16</v>
      </c>
      <c r="CB490" s="1279">
        <v>1.9380600000000002E-15</v>
      </c>
      <c r="CC490" s="1279">
        <v>2754916.2923752218</v>
      </c>
    </row>
    <row r="491" spans="1:81" s="135" customFormat="1" ht="15">
      <c r="A491" s="1148"/>
      <c r="B491" s="70"/>
      <c r="C491" s="70"/>
      <c r="D491" s="70" t="s">
        <v>1033</v>
      </c>
      <c r="E491" s="70"/>
      <c r="F491" s="70"/>
      <c r="G491" s="1279">
        <v>11242.890000011241</v>
      </c>
      <c r="H491" s="1279">
        <v>4373309.9975858433</v>
      </c>
      <c r="I491" s="1279">
        <v>611454.76597621851</v>
      </c>
      <c r="J491" s="1279">
        <v>4336361.6847295258</v>
      </c>
      <c r="K491" s="1279">
        <v>3897255.476049318</v>
      </c>
      <c r="L491" s="1279">
        <v>4828426.2239612108</v>
      </c>
      <c r="M491" s="1279">
        <v>661522.91015286511</v>
      </c>
      <c r="N491" s="1279">
        <v>1654735.8788889342</v>
      </c>
      <c r="O491" s="1279">
        <v>4578389.1255383613</v>
      </c>
      <c r="P491" s="1279">
        <v>680749.23775311618</v>
      </c>
      <c r="Q491" s="1279">
        <v>4600358.2459038515</v>
      </c>
      <c r="R491" s="1279">
        <v>702312.26745966845</v>
      </c>
      <c r="S491" s="1279">
        <v>4486754.6316752657</v>
      </c>
      <c r="T491" s="1279">
        <v>1779050.1024488418</v>
      </c>
      <c r="U491" s="1279">
        <v>4436661.5472914707</v>
      </c>
      <c r="V491" s="1279">
        <v>3785161.9500006642</v>
      </c>
      <c r="W491" s="1279">
        <v>681845.37377415888</v>
      </c>
      <c r="X491" s="1279">
        <v>6820068.9351247083</v>
      </c>
      <c r="Y491" s="1279">
        <v>4963171.4938310431</v>
      </c>
      <c r="Z491" s="1279">
        <v>4138489.6393283214</v>
      </c>
      <c r="AA491" s="1279">
        <v>3000539.9150796682</v>
      </c>
      <c r="AB491" s="1279">
        <v>4174728.5389296813</v>
      </c>
      <c r="AC491" s="1279">
        <v>6446240.3984095166</v>
      </c>
      <c r="AD491" s="1279">
        <v>4311489.4473393885</v>
      </c>
      <c r="AE491" s="1279">
        <v>1755750.4687666842</v>
      </c>
      <c r="AF491" s="1279">
        <v>5586110.2396594696</v>
      </c>
      <c r="AG491" s="1279">
        <v>7719597.459241122</v>
      </c>
      <c r="AH491" s="1279">
        <v>4435344.3056016751</v>
      </c>
      <c r="AI491" s="1279">
        <v>3545486.1810492841</v>
      </c>
      <c r="AJ491" s="1279">
        <v>4009689.4810400568</v>
      </c>
      <c r="AK491" s="1279">
        <v>2570145.5847229538</v>
      </c>
      <c r="AL491" s="1279">
        <v>3701424.2988945264</v>
      </c>
      <c r="AM491" s="1279">
        <v>6810713.5579992337</v>
      </c>
      <c r="AN491" s="1279">
        <v>3701424.2988945264</v>
      </c>
      <c r="AO491" s="1279">
        <v>4982296.5265344949</v>
      </c>
      <c r="AP491" s="1279">
        <v>4556867.9335584305</v>
      </c>
      <c r="AQ491" s="1279">
        <v>3672098.6400005901</v>
      </c>
      <c r="AR491" s="1279">
        <v>4294780.8000007384</v>
      </c>
      <c r="AS491" s="1279">
        <v>5185853.3400447052</v>
      </c>
      <c r="AT491" s="1279">
        <v>2630424.3577995272</v>
      </c>
      <c r="AU491" s="1279">
        <v>4002789.1616039611</v>
      </c>
      <c r="AV491" s="1279">
        <v>4829911.2000005366</v>
      </c>
      <c r="AW491" s="1279">
        <v>3551511.7617328865</v>
      </c>
      <c r="AX491" s="1279">
        <v>5227454.7726650033</v>
      </c>
      <c r="AY491" s="1279">
        <v>4498613.6461220207</v>
      </c>
      <c r="AZ491" s="1279">
        <v>3492657.3998609288</v>
      </c>
      <c r="BA491" s="1279">
        <v>1971419.0070688662</v>
      </c>
      <c r="BB491" s="1279">
        <v>4394852.8870357424</v>
      </c>
      <c r="BC491" s="1279">
        <v>3704497.8669223804</v>
      </c>
      <c r="BD491" s="1279">
        <v>3704497.8669223804</v>
      </c>
      <c r="BE491" s="1279">
        <v>2768386.2549299584</v>
      </c>
      <c r="BF491" s="1279">
        <v>1081685.1829367289</v>
      </c>
      <c r="BG491" s="1279">
        <v>67680.293678723887</v>
      </c>
      <c r="BH491" s="1279">
        <v>4539958.800000567</v>
      </c>
      <c r="BI491" s="1279">
        <v>4160076.000000604</v>
      </c>
      <c r="BJ491" s="1279">
        <v>4602984.6582183726</v>
      </c>
      <c r="BK491" s="1279">
        <v>546812.46785163484</v>
      </c>
      <c r="BL491" s="1279">
        <v>4801291.2000005338</v>
      </c>
      <c r="BM491" s="1279">
        <v>708627.73545160366</v>
      </c>
      <c r="BN491" s="1279">
        <v>3916170.0000005877</v>
      </c>
      <c r="BO491" s="1279">
        <v>3288680.8780799666</v>
      </c>
      <c r="BP491" s="1279">
        <v>4801291.2000005338</v>
      </c>
      <c r="BQ491" s="1279">
        <v>588892.21008564171</v>
      </c>
      <c r="BR491" s="1279">
        <v>2876399.1427960065</v>
      </c>
      <c r="BS491" s="1279">
        <v>3612238.5832834677</v>
      </c>
      <c r="BT491" s="1279">
        <v>606982.84358424228</v>
      </c>
      <c r="BU491" s="1279">
        <v>415522.73459063773</v>
      </c>
      <c r="BV491" s="1279">
        <v>418506.70200236706</v>
      </c>
      <c r="BW491" s="1279">
        <v>2702609.4867503955</v>
      </c>
      <c r="BX491" s="1279">
        <v>3267107.5977238878</v>
      </c>
      <c r="BY491" s="1279">
        <v>7083593.02691775</v>
      </c>
      <c r="BZ491" s="1279">
        <v>6876173.2025019592</v>
      </c>
      <c r="CA491" s="1279">
        <v>4417624.6948039234</v>
      </c>
      <c r="CB491" s="1279">
        <v>2365003.114514607</v>
      </c>
      <c r="CC491" s="1279">
        <v>531683.73621864605</v>
      </c>
    </row>
    <row r="492" spans="1:81" s="135" customFormat="1" ht="15">
      <c r="A492" s="1148"/>
      <c r="B492" s="72"/>
      <c r="C492" s="72"/>
      <c r="D492" s="72" t="s">
        <v>396</v>
      </c>
      <c r="E492" s="72"/>
      <c r="F492" s="72"/>
      <c r="G492" s="1143">
        <v>52.289165015563924</v>
      </c>
      <c r="H492" s="1143">
        <v>18920.778135872155</v>
      </c>
      <c r="I492" s="1143">
        <v>85629.887569275481</v>
      </c>
      <c r="J492" s="1143">
        <v>11655.284100029614</v>
      </c>
      <c r="K492" s="1143">
        <v>1000.9345634318961</v>
      </c>
      <c r="L492" s="1143">
        <v>2636.6104393059318</v>
      </c>
      <c r="M492" s="1143">
        <v>79786.482090559453</v>
      </c>
      <c r="N492" s="1143">
        <v>27345.243519591986</v>
      </c>
      <c r="O492" s="1143">
        <v>20851.37854693551</v>
      </c>
      <c r="P492" s="1143">
        <v>29562.873645503823</v>
      </c>
      <c r="Q492" s="1143">
        <v>750.98545780423001</v>
      </c>
      <c r="R492" s="1143">
        <v>30310.073039791721</v>
      </c>
      <c r="S492" s="1143">
        <v>20777.745061217676</v>
      </c>
      <c r="T492" s="1143">
        <v>77117.223800438427</v>
      </c>
      <c r="U492" s="1143">
        <v>39099.205798201641</v>
      </c>
      <c r="V492" s="1143">
        <v>4434.4606423886198</v>
      </c>
      <c r="W492" s="1143">
        <v>23282.594566626616</v>
      </c>
      <c r="X492" s="1143">
        <v>1024.1722979224553</v>
      </c>
      <c r="Y492" s="1143">
        <v>105487.25184756567</v>
      </c>
      <c r="Z492" s="1143">
        <v>70105.475403147633</v>
      </c>
      <c r="AA492" s="1143">
        <v>133439.57029735023</v>
      </c>
      <c r="AB492" s="1143">
        <v>130814.98466052073</v>
      </c>
      <c r="AC492" s="1143">
        <v>262879.22492161498</v>
      </c>
      <c r="AD492" s="1143">
        <v>152171.9593209434</v>
      </c>
      <c r="AE492" s="1143">
        <v>51216.192580588249</v>
      </c>
      <c r="AF492" s="1143">
        <v>178049.00324845657</v>
      </c>
      <c r="AG492" s="1143">
        <v>130863.69116329236</v>
      </c>
      <c r="AH492" s="1143">
        <v>34901.882082315897</v>
      </c>
      <c r="AI492" s="1143">
        <v>73330.905658509248</v>
      </c>
      <c r="AJ492" s="1143">
        <v>804.83470573285115</v>
      </c>
      <c r="AK492" s="1143">
        <v>9636.5895114590421</v>
      </c>
      <c r="AL492" s="1143">
        <v>4282.1221115613989</v>
      </c>
      <c r="AM492" s="1143">
        <v>2351.5506867325093</v>
      </c>
      <c r="AN492" s="1143">
        <v>4282.1221115613989</v>
      </c>
      <c r="AO492" s="1143">
        <v>3096.2793555882017</v>
      </c>
      <c r="AP492" s="1143">
        <v>4667.0224621408188</v>
      </c>
      <c r="AQ492" s="1143">
        <v>4531.1963907495392</v>
      </c>
      <c r="AR492" s="1143">
        <v>7438.3317604571876</v>
      </c>
      <c r="AS492" s="1143">
        <v>159044.66775800803</v>
      </c>
      <c r="AT492" s="1143">
        <v>103515.87642503084</v>
      </c>
      <c r="AU492" s="1143">
        <v>70465.98162337378</v>
      </c>
      <c r="AV492" s="1143">
        <v>8384.6251317501883</v>
      </c>
      <c r="AW492" s="1143">
        <v>96338.780861169289</v>
      </c>
      <c r="AX492" s="1143">
        <v>109802.98856788843</v>
      </c>
      <c r="AY492" s="1143">
        <v>132976.7445222791</v>
      </c>
      <c r="AZ492" s="1143">
        <v>127718.55413749114</v>
      </c>
      <c r="BA492" s="1143">
        <v>68108.842642094125</v>
      </c>
      <c r="BB492" s="1143">
        <v>42440.224766434607</v>
      </c>
      <c r="BC492" s="1143">
        <v>3149.9462222171996</v>
      </c>
      <c r="BD492" s="1143">
        <v>3149.9462222171996</v>
      </c>
      <c r="BE492" s="1143">
        <v>1482.6941668944789</v>
      </c>
      <c r="BF492" s="1143">
        <v>2879.4434857282449</v>
      </c>
      <c r="BG492" s="1143">
        <v>1442.9495463958006</v>
      </c>
      <c r="BH492" s="1143">
        <v>3507.7879173220813</v>
      </c>
      <c r="BI492" s="1143">
        <v>10503.145223007808</v>
      </c>
      <c r="BJ492" s="1143">
        <v>85782.520976046202</v>
      </c>
      <c r="BK492" s="1143">
        <v>117942.99683136567</v>
      </c>
      <c r="BL492" s="1143">
        <v>4439.1172309636877</v>
      </c>
      <c r="BM492" s="1143">
        <v>16407.929110906582</v>
      </c>
      <c r="BN492" s="1143">
        <v>7186.6127785730059</v>
      </c>
      <c r="BO492" s="1143">
        <v>42498.941814059755</v>
      </c>
      <c r="BP492" s="1143">
        <v>4439.1172309636877</v>
      </c>
      <c r="BQ492" s="1143">
        <v>-1.1502959134266406</v>
      </c>
      <c r="BR492" s="1143">
        <v>91073.331691709522</v>
      </c>
      <c r="BS492" s="1143">
        <v>36589.218597091174</v>
      </c>
      <c r="BT492" s="1143">
        <v>268253.00678532</v>
      </c>
      <c r="BU492" s="1143">
        <v>390313.85317399976</v>
      </c>
      <c r="BV492" s="1143">
        <v>353043.39485154132</v>
      </c>
      <c r="BW492" s="1143">
        <v>7393.6639267960772</v>
      </c>
      <c r="BX492" s="1143">
        <v>3144.4306300189005</v>
      </c>
      <c r="BY492" s="1143">
        <v>3455.9675396633615</v>
      </c>
      <c r="BZ492" s="1143">
        <v>102100.20646755591</v>
      </c>
      <c r="CA492" s="1143">
        <v>6585.3588604488014</v>
      </c>
      <c r="CB492" s="1143">
        <v>50040.878000037854</v>
      </c>
      <c r="CC492" s="1143">
        <v>233208.04426034537</v>
      </c>
    </row>
    <row r="493" spans="1:81" s="135" customFormat="1" ht="15">
      <c r="A493" s="1148"/>
      <c r="B493" s="70"/>
      <c r="C493" s="70"/>
      <c r="D493" s="70" t="s">
        <v>148</v>
      </c>
      <c r="E493" s="70"/>
      <c r="F493" s="70"/>
      <c r="G493" s="1279">
        <v>0</v>
      </c>
      <c r="H493" s="1279">
        <v>0</v>
      </c>
      <c r="I493" s="1279">
        <v>0</v>
      </c>
      <c r="J493" s="1279">
        <v>0</v>
      </c>
      <c r="K493" s="1279">
        <v>0</v>
      </c>
      <c r="L493" s="1279">
        <v>0</v>
      </c>
      <c r="M493" s="1279">
        <v>0</v>
      </c>
      <c r="N493" s="1279">
        <v>0</v>
      </c>
      <c r="O493" s="1279">
        <v>0</v>
      </c>
      <c r="P493" s="1279">
        <v>0</v>
      </c>
      <c r="Q493" s="1279">
        <v>0</v>
      </c>
      <c r="R493" s="1279">
        <v>0</v>
      </c>
      <c r="S493" s="1279">
        <v>0</v>
      </c>
      <c r="T493" s="1279">
        <v>0</v>
      </c>
      <c r="U493" s="1279">
        <v>0</v>
      </c>
      <c r="V493" s="1279">
        <v>0</v>
      </c>
      <c r="W493" s="1279">
        <v>0</v>
      </c>
      <c r="X493" s="1279">
        <v>0</v>
      </c>
      <c r="Y493" s="1279">
        <v>0</v>
      </c>
      <c r="Z493" s="1279">
        <v>0</v>
      </c>
      <c r="AA493" s="1279">
        <v>0</v>
      </c>
      <c r="AB493" s="1279">
        <v>0</v>
      </c>
      <c r="AC493" s="1279">
        <v>0</v>
      </c>
      <c r="AD493" s="1279">
        <v>0</v>
      </c>
      <c r="AE493" s="1279">
        <v>0</v>
      </c>
      <c r="AF493" s="1279">
        <v>0</v>
      </c>
      <c r="AG493" s="1279">
        <v>0</v>
      </c>
      <c r="AH493" s="1279">
        <v>0</v>
      </c>
      <c r="AI493" s="1279">
        <v>0</v>
      </c>
      <c r="AJ493" s="1279">
        <v>0</v>
      </c>
      <c r="AK493" s="1279">
        <v>0</v>
      </c>
      <c r="AL493" s="1279">
        <v>0</v>
      </c>
      <c r="AM493" s="1279">
        <v>0</v>
      </c>
      <c r="AN493" s="1279">
        <v>0</v>
      </c>
      <c r="AO493" s="1279">
        <v>0</v>
      </c>
      <c r="AP493" s="1279">
        <v>0</v>
      </c>
      <c r="AQ493" s="1279">
        <v>0</v>
      </c>
      <c r="AR493" s="1279">
        <v>0</v>
      </c>
      <c r="AS493" s="1279">
        <v>0</v>
      </c>
      <c r="AT493" s="1279">
        <v>0</v>
      </c>
      <c r="AU493" s="1279">
        <v>0</v>
      </c>
      <c r="AV493" s="1279">
        <v>0</v>
      </c>
      <c r="AW493" s="1279">
        <v>0</v>
      </c>
      <c r="AX493" s="1279">
        <v>0</v>
      </c>
      <c r="AY493" s="1279">
        <v>0</v>
      </c>
      <c r="AZ493" s="1279">
        <v>0</v>
      </c>
      <c r="BA493" s="1279">
        <v>0</v>
      </c>
      <c r="BB493" s="1279">
        <v>0</v>
      </c>
      <c r="BC493" s="1279">
        <v>0</v>
      </c>
      <c r="BD493" s="1279">
        <v>0</v>
      </c>
      <c r="BE493" s="1279">
        <v>0</v>
      </c>
      <c r="BF493" s="1279">
        <v>0</v>
      </c>
      <c r="BG493" s="1279">
        <v>0</v>
      </c>
      <c r="BH493" s="1279">
        <v>0</v>
      </c>
      <c r="BI493" s="1279">
        <v>0</v>
      </c>
      <c r="BJ493" s="1279">
        <v>0</v>
      </c>
      <c r="BK493" s="1279">
        <v>0</v>
      </c>
      <c r="BL493" s="1279">
        <v>0</v>
      </c>
      <c r="BM493" s="1279">
        <v>0</v>
      </c>
      <c r="BN493" s="1279">
        <v>0</v>
      </c>
      <c r="BO493" s="1279">
        <v>0</v>
      </c>
      <c r="BP493" s="1279">
        <v>0</v>
      </c>
      <c r="BQ493" s="1279">
        <v>0</v>
      </c>
      <c r="BR493" s="1279">
        <v>0</v>
      </c>
      <c r="BS493" s="1279">
        <v>0</v>
      </c>
      <c r="BT493" s="1279">
        <v>0</v>
      </c>
      <c r="BU493" s="1279">
        <v>0</v>
      </c>
      <c r="BV493" s="1279">
        <v>0</v>
      </c>
      <c r="BW493" s="1279">
        <v>0</v>
      </c>
      <c r="BX493" s="1279">
        <v>0</v>
      </c>
      <c r="BY493" s="1279">
        <v>0</v>
      </c>
      <c r="BZ493" s="1279">
        <v>0</v>
      </c>
      <c r="CA493" s="1279">
        <v>0</v>
      </c>
      <c r="CB493" s="1279">
        <v>0</v>
      </c>
      <c r="CC493" s="1279">
        <v>0</v>
      </c>
    </row>
    <row r="494" spans="1:81" s="135" customFormat="1" ht="15">
      <c r="A494" s="1148"/>
      <c r="B494" s="72"/>
      <c r="C494" s="72"/>
      <c r="D494" s="72" t="s">
        <v>149</v>
      </c>
      <c r="E494" s="72"/>
      <c r="F494" s="72"/>
      <c r="G494" s="1280">
        <v>117205.35421364009</v>
      </c>
      <c r="H494" s="1280">
        <v>0</v>
      </c>
      <c r="I494" s="1280">
        <v>0</v>
      </c>
      <c r="J494" s="1280">
        <v>0</v>
      </c>
      <c r="K494" s="1280">
        <v>28848.219664423596</v>
      </c>
      <c r="L494" s="1280">
        <v>17781.654012878025</v>
      </c>
      <c r="M494" s="1280">
        <v>0</v>
      </c>
      <c r="N494" s="1280">
        <v>0</v>
      </c>
      <c r="O494" s="1280">
        <v>0</v>
      </c>
      <c r="P494" s="1280">
        <v>0</v>
      </c>
      <c r="Q494" s="1280">
        <v>28805.029874387325</v>
      </c>
      <c r="R494" s="1280">
        <v>0</v>
      </c>
      <c r="S494" s="1280">
        <v>0</v>
      </c>
      <c r="T494" s="1280">
        <v>0</v>
      </c>
      <c r="U494" s="1280">
        <v>0</v>
      </c>
      <c r="V494" s="1280">
        <v>0</v>
      </c>
      <c r="W494" s="1280">
        <v>0</v>
      </c>
      <c r="X494" s="1280">
        <v>17625.953590528767</v>
      </c>
      <c r="Y494" s="1280">
        <v>0</v>
      </c>
      <c r="Z494" s="1280">
        <v>0</v>
      </c>
      <c r="AA494" s="1280">
        <v>0</v>
      </c>
      <c r="AB494" s="1280">
        <v>0</v>
      </c>
      <c r="AC494" s="1280">
        <v>0</v>
      </c>
      <c r="AD494" s="1280">
        <v>0</v>
      </c>
      <c r="AE494" s="1280">
        <v>0</v>
      </c>
      <c r="AF494" s="1280">
        <v>0</v>
      </c>
      <c r="AG494" s="1280">
        <v>0</v>
      </c>
      <c r="AH494" s="1280">
        <v>0</v>
      </c>
      <c r="AI494" s="1280">
        <v>0</v>
      </c>
      <c r="AJ494" s="1280">
        <v>40416.896660315346</v>
      </c>
      <c r="AK494" s="1280">
        <v>0</v>
      </c>
      <c r="AL494" s="1280">
        <v>0</v>
      </c>
      <c r="AM494" s="1280">
        <v>6508.5544053470148</v>
      </c>
      <c r="AN494" s="1280">
        <v>0</v>
      </c>
      <c r="AO494" s="1280">
        <v>7118.8054082664094</v>
      </c>
      <c r="AP494" s="1280">
        <v>0</v>
      </c>
      <c r="AQ494" s="1280">
        <v>3928.4146898914623</v>
      </c>
      <c r="AR494" s="1280">
        <v>7890.8737638154707</v>
      </c>
      <c r="AS494" s="1280">
        <v>0</v>
      </c>
      <c r="AT494" s="1280">
        <v>0</v>
      </c>
      <c r="AU494" s="1280">
        <v>0</v>
      </c>
      <c r="AV494" s="1280">
        <v>30946.316998243648</v>
      </c>
      <c r="AW494" s="1280">
        <v>0</v>
      </c>
      <c r="AX494" s="1280">
        <v>0</v>
      </c>
      <c r="AY494" s="1280">
        <v>0</v>
      </c>
      <c r="AZ494" s="1280">
        <v>0</v>
      </c>
      <c r="BA494" s="1280">
        <v>0</v>
      </c>
      <c r="BB494" s="1280">
        <v>0</v>
      </c>
      <c r="BC494" s="1280">
        <v>9717.9353939198845</v>
      </c>
      <c r="BD494" s="1280">
        <v>9717.9353939198845</v>
      </c>
      <c r="BE494" s="1280">
        <v>37372.197592924451</v>
      </c>
      <c r="BF494" s="1280">
        <v>14129.871057608951</v>
      </c>
      <c r="BG494" s="1280">
        <v>56510.02005575753</v>
      </c>
      <c r="BH494" s="1280">
        <v>7940.6936191122586</v>
      </c>
      <c r="BI494" s="1280">
        <v>5958.429113295686</v>
      </c>
      <c r="BJ494" s="1280">
        <v>0</v>
      </c>
      <c r="BK494" s="1280">
        <v>0</v>
      </c>
      <c r="BL494" s="1280">
        <v>3265.5688091299962</v>
      </c>
      <c r="BM494" s="1280">
        <v>0</v>
      </c>
      <c r="BN494" s="1280">
        <v>18111.270101818372</v>
      </c>
      <c r="BO494" s="1280">
        <v>0</v>
      </c>
      <c r="BP494" s="1280">
        <v>3265.5688091299962</v>
      </c>
      <c r="BQ494" s="1280">
        <v>0</v>
      </c>
      <c r="BR494" s="1280">
        <v>0</v>
      </c>
      <c r="BS494" s="1280">
        <v>41737.64690597661</v>
      </c>
      <c r="BT494" s="1280">
        <v>0</v>
      </c>
      <c r="BU494" s="1280">
        <v>0</v>
      </c>
      <c r="BV494" s="1280">
        <v>0</v>
      </c>
      <c r="BW494" s="1280">
        <v>6393.0143812053138</v>
      </c>
      <c r="BX494" s="1280">
        <v>8997.7646783940363</v>
      </c>
      <c r="BY494" s="1280">
        <v>11952.211503571561</v>
      </c>
      <c r="BZ494" s="1280">
        <v>0</v>
      </c>
      <c r="CA494" s="1280">
        <v>0</v>
      </c>
      <c r="CB494" s="1280">
        <v>0</v>
      </c>
      <c r="CC494" s="1280">
        <v>0</v>
      </c>
    </row>
    <row r="495" spans="1:81" s="135" customFormat="1" ht="15">
      <c r="A495" s="1148"/>
      <c r="B495" s="73"/>
      <c r="C495" s="73"/>
      <c r="D495" s="73" t="s">
        <v>996</v>
      </c>
      <c r="E495" s="73"/>
      <c r="F495" s="73"/>
      <c r="G495" s="1280">
        <v>329410.25564247265</v>
      </c>
      <c r="H495" s="1280">
        <v>115981.05372052015</v>
      </c>
      <c r="I495" s="1280">
        <v>481920.58571483125</v>
      </c>
      <c r="J495" s="1280">
        <v>132195.31510350184</v>
      </c>
      <c r="K495" s="1280">
        <v>159262.7095035658</v>
      </c>
      <c r="L495" s="1280">
        <v>104114.03426447378</v>
      </c>
      <c r="M495" s="1280">
        <v>502348.83023729781</v>
      </c>
      <c r="N495" s="1280">
        <v>159311.43209326675</v>
      </c>
      <c r="O495" s="1280">
        <v>128312.08846304344</v>
      </c>
      <c r="P495" s="1280">
        <v>467120.54521235055</v>
      </c>
      <c r="Q495" s="1280">
        <v>112981.62918064125</v>
      </c>
      <c r="R495" s="1280">
        <v>455376.32768970868</v>
      </c>
      <c r="S495" s="1280">
        <v>131110.63813089466</v>
      </c>
      <c r="T495" s="1280">
        <v>170722.85961649014</v>
      </c>
      <c r="U495" s="1280">
        <v>133350.331773129</v>
      </c>
      <c r="V495" s="1280">
        <v>155767.32458936598</v>
      </c>
      <c r="W495" s="1280">
        <v>583708.15725376853</v>
      </c>
      <c r="X495" s="1280">
        <v>74631.346934444853</v>
      </c>
      <c r="Y495" s="1280">
        <v>113115.31808703067</v>
      </c>
      <c r="Z495" s="1280">
        <v>144379.56579579107</v>
      </c>
      <c r="AA495" s="1280">
        <v>166055.7060269845</v>
      </c>
      <c r="AB495" s="1280">
        <v>138932.3355370471</v>
      </c>
      <c r="AC495" s="1280">
        <v>98105.1611434199</v>
      </c>
      <c r="AD495" s="1280">
        <v>145491.29580674361</v>
      </c>
      <c r="AE495" s="1280">
        <v>192622.2124642453</v>
      </c>
      <c r="AF495" s="1280">
        <v>108080.41505769873</v>
      </c>
      <c r="AG495" s="1280">
        <v>90002.344042331461</v>
      </c>
      <c r="AH495" s="1280">
        <v>134238.23766979729</v>
      </c>
      <c r="AI495" s="1280">
        <v>167496.34800691099</v>
      </c>
      <c r="AJ495" s="1280">
        <v>127400.42278281361</v>
      </c>
      <c r="AK495" s="1280">
        <v>136374.85558548063</v>
      </c>
      <c r="AL495" s="1280">
        <v>123577.06133562207</v>
      </c>
      <c r="AM495" s="1280">
        <v>74963.744286065834</v>
      </c>
      <c r="AN495" s="1280">
        <v>123577.06133562207</v>
      </c>
      <c r="AO495" s="1280">
        <v>116213.01040542075</v>
      </c>
      <c r="AP495" s="1280">
        <v>135272.51046783919</v>
      </c>
      <c r="AQ495" s="1280">
        <v>165764.6174307426</v>
      </c>
      <c r="AR495" s="1280">
        <v>145106.12505889346</v>
      </c>
      <c r="AS495" s="1280">
        <v>125701.08716430745</v>
      </c>
      <c r="AT495" s="1280">
        <v>172655.62982576134</v>
      </c>
      <c r="AU495" s="1280">
        <v>144676.67842249555</v>
      </c>
      <c r="AV495" s="1280">
        <v>143728.31843397155</v>
      </c>
      <c r="AW495" s="1280">
        <v>150169.05597689305</v>
      </c>
      <c r="AX495" s="1280">
        <v>124450.48836414896</v>
      </c>
      <c r="AY495" s="1280">
        <v>134871.61367148612</v>
      </c>
      <c r="AZ495" s="1280">
        <v>158518.27823969588</v>
      </c>
      <c r="BA495" s="1280">
        <v>180810.61246533686</v>
      </c>
      <c r="BB495" s="1280">
        <v>148712.79137898408</v>
      </c>
      <c r="BC495" s="1280">
        <v>157627.12575151378</v>
      </c>
      <c r="BD495" s="1280">
        <v>157627.12575151378</v>
      </c>
      <c r="BE495" s="1280">
        <v>164329.53090660166</v>
      </c>
      <c r="BF495" s="1280">
        <v>218000.59615490577</v>
      </c>
      <c r="BG495" s="1280">
        <v>315500.41997842147</v>
      </c>
      <c r="BH495" s="1280">
        <v>134972.86853390923</v>
      </c>
      <c r="BI495" s="1280">
        <v>132036.73752651215</v>
      </c>
      <c r="BJ495" s="1280">
        <v>151768.67656897381</v>
      </c>
      <c r="BK495" s="1280">
        <v>473793.91196748934</v>
      </c>
      <c r="BL495" s="1280">
        <v>127302.43638617429</v>
      </c>
      <c r="BM495" s="1280">
        <v>574494.65932550456</v>
      </c>
      <c r="BN495" s="1280">
        <v>162148.63219106451</v>
      </c>
      <c r="BO495" s="1280">
        <v>160768.04069978453</v>
      </c>
      <c r="BP495" s="1280">
        <v>127302.43638617429</v>
      </c>
      <c r="BQ495" s="1280">
        <v>544912.17210534087</v>
      </c>
      <c r="BR495" s="1280">
        <v>172911.49812110569</v>
      </c>
      <c r="BS495" s="1280">
        <v>127755.55064377812</v>
      </c>
      <c r="BT495" s="1280">
        <v>487894.21494055976</v>
      </c>
      <c r="BU495" s="1280">
        <v>409689.46779260918</v>
      </c>
      <c r="BV495" s="1280">
        <v>403865.96349294035</v>
      </c>
      <c r="BW495" s="1280">
        <v>85623.699275855004</v>
      </c>
      <c r="BX495" s="1280">
        <v>95143.607595275287</v>
      </c>
      <c r="BY495" s="1280">
        <v>108493.90681811766</v>
      </c>
      <c r="BZ495" s="1280">
        <v>108996.01848996738</v>
      </c>
      <c r="CA495" s="1280">
        <v>147066.43005617691</v>
      </c>
      <c r="CB495" s="1280">
        <v>189012.01714854946</v>
      </c>
      <c r="CC495" s="1280">
        <v>522119.8068030476</v>
      </c>
    </row>
    <row r="496" spans="1:81" s="135" customFormat="1" ht="15">
      <c r="A496" s="1148"/>
      <c r="B496" s="73"/>
      <c r="C496" s="73"/>
      <c r="D496" s="73" t="s">
        <v>986</v>
      </c>
      <c r="E496" s="73"/>
      <c r="F496" s="73"/>
      <c r="G496" s="1280">
        <v>0</v>
      </c>
      <c r="H496" s="1280">
        <v>0</v>
      </c>
      <c r="I496" s="1280">
        <v>0</v>
      </c>
      <c r="J496" s="1280">
        <v>0</v>
      </c>
      <c r="K496" s="1280">
        <v>0</v>
      </c>
      <c r="L496" s="1280">
        <v>0</v>
      </c>
      <c r="M496" s="1280">
        <v>0</v>
      </c>
      <c r="N496" s="1280">
        <v>0</v>
      </c>
      <c r="O496" s="1280">
        <v>0</v>
      </c>
      <c r="P496" s="1280">
        <v>0</v>
      </c>
      <c r="Q496" s="1280">
        <v>0</v>
      </c>
      <c r="R496" s="1280">
        <v>0</v>
      </c>
      <c r="S496" s="1280">
        <v>0</v>
      </c>
      <c r="T496" s="1280">
        <v>0</v>
      </c>
      <c r="U496" s="1280">
        <v>0</v>
      </c>
      <c r="V496" s="1280">
        <v>0</v>
      </c>
      <c r="W496" s="1280">
        <v>0</v>
      </c>
      <c r="X496" s="1280">
        <v>0</v>
      </c>
      <c r="Y496" s="1280">
        <v>0</v>
      </c>
      <c r="Z496" s="1280">
        <v>0</v>
      </c>
      <c r="AA496" s="1280">
        <v>0</v>
      </c>
      <c r="AB496" s="1280">
        <v>0</v>
      </c>
      <c r="AC496" s="1280">
        <v>0</v>
      </c>
      <c r="AD496" s="1280">
        <v>0</v>
      </c>
      <c r="AE496" s="1280">
        <v>0</v>
      </c>
      <c r="AF496" s="1280">
        <v>0</v>
      </c>
      <c r="AG496" s="1280">
        <v>0</v>
      </c>
      <c r="AH496" s="1280">
        <v>0</v>
      </c>
      <c r="AI496" s="1280">
        <v>0</v>
      </c>
      <c r="AJ496" s="1280">
        <v>0</v>
      </c>
      <c r="AK496" s="1280">
        <v>0</v>
      </c>
      <c r="AL496" s="1280">
        <v>0</v>
      </c>
      <c r="AM496" s="1280">
        <v>0</v>
      </c>
      <c r="AN496" s="1280">
        <v>0</v>
      </c>
      <c r="AO496" s="1280">
        <v>0</v>
      </c>
      <c r="AP496" s="1280">
        <v>0</v>
      </c>
      <c r="AQ496" s="1280">
        <v>0</v>
      </c>
      <c r="AR496" s="1280">
        <v>0</v>
      </c>
      <c r="AS496" s="1280">
        <v>0</v>
      </c>
      <c r="AT496" s="1280">
        <v>0</v>
      </c>
      <c r="AU496" s="1280">
        <v>0</v>
      </c>
      <c r="AV496" s="1280">
        <v>0</v>
      </c>
      <c r="AW496" s="1280">
        <v>0</v>
      </c>
      <c r="AX496" s="1280">
        <v>0</v>
      </c>
      <c r="AY496" s="1280">
        <v>0</v>
      </c>
      <c r="AZ496" s="1280">
        <v>0</v>
      </c>
      <c r="BA496" s="1280">
        <v>0</v>
      </c>
      <c r="BB496" s="1280">
        <v>0</v>
      </c>
      <c r="BC496" s="1280">
        <v>0</v>
      </c>
      <c r="BD496" s="1280">
        <v>0</v>
      </c>
      <c r="BE496" s="1280">
        <v>0</v>
      </c>
      <c r="BF496" s="1280">
        <v>0</v>
      </c>
      <c r="BG496" s="1280">
        <v>0</v>
      </c>
      <c r="BH496" s="1280">
        <v>0</v>
      </c>
      <c r="BI496" s="1280">
        <v>0</v>
      </c>
      <c r="BJ496" s="1280">
        <v>0</v>
      </c>
      <c r="BK496" s="1280">
        <v>0</v>
      </c>
      <c r="BL496" s="1280">
        <v>0</v>
      </c>
      <c r="BM496" s="1280">
        <v>0</v>
      </c>
      <c r="BN496" s="1280">
        <v>0</v>
      </c>
      <c r="BO496" s="1280">
        <v>0</v>
      </c>
      <c r="BP496" s="1280">
        <v>0</v>
      </c>
      <c r="BQ496" s="1280">
        <v>0</v>
      </c>
      <c r="BR496" s="1280">
        <v>0</v>
      </c>
      <c r="BS496" s="1280">
        <v>0</v>
      </c>
      <c r="BT496" s="1280">
        <v>0</v>
      </c>
      <c r="BU496" s="1280">
        <v>0</v>
      </c>
      <c r="BV496" s="1280">
        <v>0</v>
      </c>
      <c r="BW496" s="1280">
        <v>0</v>
      </c>
      <c r="BX496" s="1280">
        <v>0</v>
      </c>
      <c r="BY496" s="1280">
        <v>0</v>
      </c>
      <c r="BZ496" s="1280">
        <v>0</v>
      </c>
      <c r="CA496" s="1280">
        <v>0</v>
      </c>
      <c r="CB496" s="1280">
        <v>0</v>
      </c>
      <c r="CC496" s="1280">
        <v>0</v>
      </c>
    </row>
    <row r="497" spans="1:81" s="135" customFormat="1" ht="15">
      <c r="A497" s="1148"/>
      <c r="B497" s="73"/>
      <c r="C497" s="73"/>
      <c r="D497" s="73" t="s">
        <v>168</v>
      </c>
      <c r="E497" s="73"/>
      <c r="F497" s="73"/>
      <c r="G497" s="1280">
        <v>0</v>
      </c>
      <c r="H497" s="1280">
        <v>0</v>
      </c>
      <c r="I497" s="1280">
        <v>0</v>
      </c>
      <c r="J497" s="1280">
        <v>0</v>
      </c>
      <c r="K497" s="1280">
        <v>0</v>
      </c>
      <c r="L497" s="1280">
        <v>0</v>
      </c>
      <c r="M497" s="1280">
        <v>0</v>
      </c>
      <c r="N497" s="1280">
        <v>0</v>
      </c>
      <c r="O497" s="1280">
        <v>0</v>
      </c>
      <c r="P497" s="1280">
        <v>0</v>
      </c>
      <c r="Q497" s="1280">
        <v>0</v>
      </c>
      <c r="R497" s="1280">
        <v>0</v>
      </c>
      <c r="S497" s="1280">
        <v>0</v>
      </c>
      <c r="T497" s="1280">
        <v>0</v>
      </c>
      <c r="U497" s="1280">
        <v>0</v>
      </c>
      <c r="V497" s="1280">
        <v>0</v>
      </c>
      <c r="W497" s="1280">
        <v>0</v>
      </c>
      <c r="X497" s="1280">
        <v>0</v>
      </c>
      <c r="Y497" s="1280">
        <v>0</v>
      </c>
      <c r="Z497" s="1280">
        <v>0</v>
      </c>
      <c r="AA497" s="1280">
        <v>0</v>
      </c>
      <c r="AB497" s="1280">
        <v>0</v>
      </c>
      <c r="AC497" s="1280">
        <v>0</v>
      </c>
      <c r="AD497" s="1280">
        <v>0</v>
      </c>
      <c r="AE497" s="1280">
        <v>0</v>
      </c>
      <c r="AF497" s="1280">
        <v>0</v>
      </c>
      <c r="AG497" s="1280">
        <v>0</v>
      </c>
      <c r="AH497" s="1280">
        <v>0</v>
      </c>
      <c r="AI497" s="1280">
        <v>0</v>
      </c>
      <c r="AJ497" s="1280">
        <v>0</v>
      </c>
      <c r="AK497" s="1280">
        <v>0</v>
      </c>
      <c r="AL497" s="1280">
        <v>0</v>
      </c>
      <c r="AM497" s="1280">
        <v>0</v>
      </c>
      <c r="AN497" s="1280">
        <v>0</v>
      </c>
      <c r="AO497" s="1280">
        <v>0</v>
      </c>
      <c r="AP497" s="1280">
        <v>0</v>
      </c>
      <c r="AQ497" s="1280">
        <v>0</v>
      </c>
      <c r="AR497" s="1280">
        <v>0</v>
      </c>
      <c r="AS497" s="1280">
        <v>0</v>
      </c>
      <c r="AT497" s="1280">
        <v>0</v>
      </c>
      <c r="AU497" s="1280">
        <v>0</v>
      </c>
      <c r="AV497" s="1280">
        <v>0</v>
      </c>
      <c r="AW497" s="1280">
        <v>0</v>
      </c>
      <c r="AX497" s="1280">
        <v>0</v>
      </c>
      <c r="AY497" s="1280">
        <v>0</v>
      </c>
      <c r="AZ497" s="1280">
        <v>0</v>
      </c>
      <c r="BA497" s="1280">
        <v>0</v>
      </c>
      <c r="BB497" s="1280">
        <v>0</v>
      </c>
      <c r="BC497" s="1280">
        <v>0</v>
      </c>
      <c r="BD497" s="1280">
        <v>0</v>
      </c>
      <c r="BE497" s="1280">
        <v>0</v>
      </c>
      <c r="BF497" s="1280">
        <v>0</v>
      </c>
      <c r="BG497" s="1280">
        <v>0</v>
      </c>
      <c r="BH497" s="1280">
        <v>0</v>
      </c>
      <c r="BI497" s="1280">
        <v>0</v>
      </c>
      <c r="BJ497" s="1280">
        <v>0</v>
      </c>
      <c r="BK497" s="1280">
        <v>0</v>
      </c>
      <c r="BL497" s="1280">
        <v>0</v>
      </c>
      <c r="BM497" s="1280">
        <v>0</v>
      </c>
      <c r="BN497" s="1280">
        <v>0</v>
      </c>
      <c r="BO497" s="1280">
        <v>0</v>
      </c>
      <c r="BP497" s="1280">
        <v>0</v>
      </c>
      <c r="BQ497" s="1280">
        <v>0</v>
      </c>
      <c r="BR497" s="1280">
        <v>0</v>
      </c>
      <c r="BS497" s="1280">
        <v>0</v>
      </c>
      <c r="BT497" s="1280">
        <v>0</v>
      </c>
      <c r="BU497" s="1280">
        <v>0</v>
      </c>
      <c r="BV497" s="1280">
        <v>0</v>
      </c>
      <c r="BW497" s="1280">
        <v>0</v>
      </c>
      <c r="BX497" s="1280">
        <v>0</v>
      </c>
      <c r="BY497" s="1280">
        <v>0</v>
      </c>
      <c r="BZ497" s="1280">
        <v>0</v>
      </c>
      <c r="CA497" s="1280">
        <v>0</v>
      </c>
      <c r="CB497" s="1280">
        <v>0</v>
      </c>
      <c r="CC497" s="1280">
        <v>0</v>
      </c>
    </row>
    <row r="498" spans="1:81" s="135" customFormat="1" ht="15">
      <c r="A498" s="1148"/>
      <c r="B498" s="70"/>
      <c r="C498" s="70"/>
      <c r="D498" s="70"/>
      <c r="E498" s="70"/>
      <c r="F498" s="70"/>
      <c r="G498" s="1279"/>
      <c r="H498" s="1279"/>
      <c r="I498" s="1279"/>
      <c r="J498" s="1279"/>
      <c r="K498" s="1279"/>
      <c r="L498" s="1279"/>
      <c r="M498" s="1279"/>
      <c r="N498" s="1279"/>
      <c r="O498" s="1279"/>
      <c r="P498" s="1279"/>
      <c r="Q498" s="1279"/>
      <c r="R498" s="1279"/>
      <c r="S498" s="1279"/>
      <c r="T498" s="1279"/>
      <c r="U498" s="1279"/>
      <c r="V498" s="1279"/>
      <c r="W498" s="1279"/>
      <c r="X498" s="1279"/>
      <c r="Y498" s="1279"/>
      <c r="Z498" s="1279"/>
      <c r="AA498" s="1279"/>
      <c r="AB498" s="1279"/>
      <c r="AC498" s="1279"/>
      <c r="AD498" s="1279"/>
      <c r="AE498" s="1279"/>
      <c r="AF498" s="1279"/>
      <c r="AG498" s="1279"/>
      <c r="AH498" s="1279"/>
      <c r="AI498" s="1279"/>
      <c r="AJ498" s="1279"/>
      <c r="AK498" s="1279"/>
      <c r="AL498" s="1279"/>
      <c r="AM498" s="1279"/>
      <c r="AN498" s="1279"/>
      <c r="AO498" s="1279"/>
      <c r="AP498" s="1279"/>
      <c r="AQ498" s="1279"/>
      <c r="AR498" s="1279"/>
      <c r="AS498" s="1279"/>
      <c r="AT498" s="1279"/>
      <c r="AU498" s="1279"/>
      <c r="AV498" s="1279"/>
      <c r="AW498" s="1279"/>
      <c r="AX498" s="1279"/>
      <c r="AY498" s="1279"/>
      <c r="AZ498" s="1279"/>
      <c r="BA498" s="1279"/>
      <c r="BB498" s="1279"/>
      <c r="BC498" s="1279"/>
      <c r="BD498" s="1279"/>
      <c r="BE498" s="1279"/>
      <c r="BF498" s="1279"/>
      <c r="BG498" s="1279"/>
      <c r="BH498" s="1279"/>
      <c r="BI498" s="1279"/>
      <c r="BJ498" s="1279"/>
      <c r="BK498" s="1279"/>
      <c r="BL498" s="1279"/>
      <c r="BM498" s="1279"/>
      <c r="BN498" s="1279"/>
      <c r="BO498" s="1279"/>
      <c r="BP498" s="1279"/>
      <c r="BQ498" s="1279"/>
      <c r="BR498" s="1279"/>
      <c r="BS498" s="1279"/>
      <c r="BT498" s="1279"/>
      <c r="BU498" s="1279"/>
      <c r="BV498" s="1279"/>
      <c r="BW498" s="1279"/>
      <c r="BX498" s="1279"/>
      <c r="BY498" s="1279"/>
      <c r="BZ498" s="1279"/>
      <c r="CA498" s="1279"/>
      <c r="CB498" s="1279"/>
      <c r="CC498" s="1279"/>
    </row>
    <row r="499" spans="1:81" s="135" customFormat="1" ht="37.5">
      <c r="A499" s="1148"/>
      <c r="B499" s="74"/>
      <c r="C499" s="74"/>
      <c r="D499" s="74" t="s">
        <v>397</v>
      </c>
      <c r="E499" s="74"/>
      <c r="F499" s="74"/>
      <c r="G499" s="1343"/>
      <c r="H499" s="1343"/>
      <c r="I499" s="1343"/>
      <c r="J499" s="1343"/>
      <c r="K499" s="1343"/>
      <c r="L499" s="1343"/>
      <c r="M499" s="1343"/>
      <c r="N499" s="1343"/>
      <c r="O499" s="1343"/>
      <c r="P499" s="1343"/>
      <c r="Q499" s="1343"/>
      <c r="R499" s="1343"/>
      <c r="S499" s="1343"/>
      <c r="T499" s="1343"/>
      <c r="U499" s="1343"/>
      <c r="V499" s="1343"/>
      <c r="W499" s="1343"/>
      <c r="X499" s="1343"/>
      <c r="Y499" s="1343"/>
      <c r="Z499" s="1343"/>
      <c r="AA499" s="1343"/>
      <c r="AB499" s="1343"/>
      <c r="AC499" s="1343"/>
      <c r="AD499" s="1343"/>
      <c r="AE499" s="1343"/>
      <c r="AF499" s="1343"/>
      <c r="AG499" s="1343"/>
      <c r="AH499" s="1343"/>
      <c r="AI499" s="1343"/>
      <c r="AJ499" s="1343"/>
      <c r="AK499" s="1343"/>
      <c r="AL499" s="1343"/>
      <c r="AM499" s="1343"/>
      <c r="AN499" s="1343"/>
      <c r="AO499" s="1343"/>
      <c r="AP499" s="1343"/>
      <c r="AQ499" s="1343"/>
      <c r="AR499" s="1343"/>
      <c r="AS499" s="1343"/>
      <c r="AT499" s="1343"/>
      <c r="AU499" s="1343"/>
      <c r="AV499" s="1343"/>
      <c r="AW499" s="1343"/>
      <c r="AX499" s="1343"/>
      <c r="AY499" s="1343"/>
      <c r="AZ499" s="1343"/>
      <c r="BA499" s="1343"/>
      <c r="BB499" s="1343"/>
      <c r="BC499" s="1343"/>
      <c r="BD499" s="1343"/>
      <c r="BE499" s="1343"/>
      <c r="BF499" s="1343"/>
      <c r="BG499" s="1343"/>
      <c r="BH499" s="1343"/>
      <c r="BI499" s="1343"/>
      <c r="BJ499" s="1343"/>
      <c r="BK499" s="1343"/>
      <c r="BL499" s="1343"/>
      <c r="BM499" s="1343"/>
      <c r="BN499" s="1343"/>
      <c r="BO499" s="1343"/>
      <c r="BP499" s="1343"/>
      <c r="BQ499" s="1343"/>
      <c r="BR499" s="1343"/>
      <c r="BS499" s="1343"/>
      <c r="BT499" s="1343"/>
      <c r="BU499" s="1343"/>
      <c r="BV499" s="1343"/>
      <c r="BW499" s="1343"/>
      <c r="BX499" s="1343"/>
      <c r="BY499" s="1343"/>
      <c r="BZ499" s="1343"/>
      <c r="CA499" s="1343"/>
      <c r="CB499" s="1343"/>
      <c r="CC499" s="1343"/>
    </row>
    <row r="500" spans="1:81" s="135" customFormat="1" ht="45">
      <c r="A500" s="1148"/>
      <c r="B500" s="69"/>
      <c r="C500" s="69"/>
      <c r="D500" s="69" t="s">
        <v>398</v>
      </c>
      <c r="E500" s="69"/>
      <c r="F500" s="69"/>
      <c r="G500" s="1202"/>
      <c r="H500" s="1202"/>
      <c r="I500" s="1202"/>
      <c r="J500" s="1202"/>
      <c r="K500" s="1202"/>
      <c r="L500" s="1202"/>
      <c r="M500" s="1202"/>
      <c r="N500" s="1202"/>
      <c r="O500" s="1202"/>
      <c r="P500" s="1202"/>
      <c r="Q500" s="1202"/>
      <c r="R500" s="1202"/>
      <c r="S500" s="1202"/>
      <c r="T500" s="1202"/>
      <c r="U500" s="1202"/>
      <c r="V500" s="1202"/>
      <c r="W500" s="1202"/>
      <c r="X500" s="1202"/>
      <c r="Y500" s="1202"/>
      <c r="Z500" s="1202"/>
      <c r="AA500" s="1202"/>
      <c r="AB500" s="1202"/>
      <c r="AC500" s="1202"/>
      <c r="AD500" s="1202"/>
      <c r="AE500" s="1202"/>
      <c r="AF500" s="1202"/>
      <c r="AG500" s="1202"/>
      <c r="AH500" s="1202"/>
      <c r="AI500" s="1202"/>
      <c r="AJ500" s="1202"/>
      <c r="AK500" s="1202"/>
      <c r="AL500" s="1202"/>
      <c r="AM500" s="1202"/>
      <c r="AN500" s="1202"/>
      <c r="AO500" s="1202"/>
      <c r="AP500" s="1202"/>
      <c r="AQ500" s="1202"/>
      <c r="AR500" s="1202"/>
      <c r="AS500" s="1202"/>
      <c r="AT500" s="1202"/>
      <c r="AU500" s="1202"/>
      <c r="AV500" s="1202"/>
      <c r="AW500" s="1202"/>
      <c r="AX500" s="1202"/>
      <c r="AY500" s="1202"/>
      <c r="AZ500" s="1202"/>
      <c r="BA500" s="1202"/>
      <c r="BB500" s="1202"/>
      <c r="BC500" s="1202"/>
      <c r="BD500" s="1202"/>
      <c r="BE500" s="1202"/>
      <c r="BF500" s="1202"/>
      <c r="BG500" s="1202"/>
      <c r="BH500" s="1202"/>
      <c r="BI500" s="1202"/>
      <c r="BJ500" s="1202"/>
      <c r="BK500" s="1202"/>
      <c r="BL500" s="1202"/>
      <c r="BM500" s="1202"/>
      <c r="BN500" s="1202"/>
      <c r="BO500" s="1202"/>
      <c r="BP500" s="1202"/>
      <c r="BQ500" s="1202"/>
      <c r="BR500" s="1202"/>
      <c r="BS500" s="1202"/>
      <c r="BT500" s="1202"/>
      <c r="BU500" s="1202"/>
      <c r="BV500" s="1202"/>
      <c r="BW500" s="1202"/>
      <c r="BX500" s="1202"/>
      <c r="BY500" s="1202"/>
      <c r="BZ500" s="1202"/>
      <c r="CA500" s="1202"/>
      <c r="CB500" s="1202"/>
      <c r="CC500" s="1202"/>
    </row>
    <row r="501" spans="1:81" s="135" customFormat="1" ht="15">
      <c r="A501" s="1148"/>
      <c r="B501" s="68"/>
      <c r="C501" s="68"/>
      <c r="D501" s="68" t="s">
        <v>399</v>
      </c>
      <c r="E501" s="68"/>
      <c r="F501" s="68"/>
      <c r="G501" s="1344" t="s">
        <v>146</v>
      </c>
      <c r="H501" s="1344" t="s">
        <v>146</v>
      </c>
      <c r="I501" s="1344" t="s">
        <v>146</v>
      </c>
      <c r="J501" s="1344" t="s">
        <v>146</v>
      </c>
      <c r="K501" s="1344" t="s">
        <v>146</v>
      </c>
      <c r="L501" s="1344" t="s">
        <v>146</v>
      </c>
      <c r="M501" s="1344" t="s">
        <v>146</v>
      </c>
      <c r="N501" s="1344" t="s">
        <v>146</v>
      </c>
      <c r="O501" s="1344" t="s">
        <v>146</v>
      </c>
      <c r="P501" s="1344" t="s">
        <v>146</v>
      </c>
      <c r="Q501" s="1344" t="s">
        <v>146</v>
      </c>
      <c r="R501" s="1344" t="s">
        <v>146</v>
      </c>
      <c r="S501" s="1344" t="s">
        <v>146</v>
      </c>
      <c r="T501" s="1344" t="s">
        <v>146</v>
      </c>
      <c r="U501" s="1344" t="s">
        <v>146</v>
      </c>
      <c r="V501" s="1344" t="s">
        <v>146</v>
      </c>
      <c r="W501" s="1344" t="s">
        <v>146</v>
      </c>
      <c r="X501" s="1344" t="s">
        <v>146</v>
      </c>
      <c r="Y501" s="1344" t="s">
        <v>146</v>
      </c>
      <c r="Z501" s="1344" t="s">
        <v>146</v>
      </c>
      <c r="AA501" s="1344" t="s">
        <v>146</v>
      </c>
      <c r="AB501" s="1344" t="s">
        <v>146</v>
      </c>
      <c r="AC501" s="1344" t="s">
        <v>146</v>
      </c>
      <c r="AD501" s="1344" t="s">
        <v>146</v>
      </c>
      <c r="AE501" s="1344" t="s">
        <v>146</v>
      </c>
      <c r="AF501" s="1344" t="s">
        <v>146</v>
      </c>
      <c r="AG501" s="1344" t="s">
        <v>146</v>
      </c>
      <c r="AH501" s="1344" t="s">
        <v>146</v>
      </c>
      <c r="AI501" s="1344" t="s">
        <v>146</v>
      </c>
      <c r="AJ501" s="1344" t="s">
        <v>146</v>
      </c>
      <c r="AK501" s="1344" t="s">
        <v>146</v>
      </c>
      <c r="AL501" s="1344" t="s">
        <v>146</v>
      </c>
      <c r="AM501" s="1344" t="s">
        <v>146</v>
      </c>
      <c r="AN501" s="1344" t="s">
        <v>146</v>
      </c>
      <c r="AO501" s="1344" t="s">
        <v>146</v>
      </c>
      <c r="AP501" s="1344" t="s">
        <v>146</v>
      </c>
      <c r="AQ501" s="1344" t="s">
        <v>146</v>
      </c>
      <c r="AR501" s="1344" t="s">
        <v>146</v>
      </c>
      <c r="AS501" s="1344" t="s">
        <v>146</v>
      </c>
      <c r="AT501" s="1344" t="s">
        <v>146</v>
      </c>
      <c r="AU501" s="1344" t="s">
        <v>146</v>
      </c>
      <c r="AV501" s="1344" t="s">
        <v>146</v>
      </c>
      <c r="AW501" s="1344" t="s">
        <v>146</v>
      </c>
      <c r="AX501" s="1344" t="s">
        <v>146</v>
      </c>
      <c r="AY501" s="1344" t="s">
        <v>146</v>
      </c>
      <c r="AZ501" s="1344" t="s">
        <v>146</v>
      </c>
      <c r="BA501" s="1344" t="s">
        <v>146</v>
      </c>
      <c r="BB501" s="1344" t="s">
        <v>146</v>
      </c>
      <c r="BC501" s="1344" t="s">
        <v>146</v>
      </c>
      <c r="BD501" s="1344" t="s">
        <v>146</v>
      </c>
      <c r="BE501" s="1344" t="s">
        <v>146</v>
      </c>
      <c r="BF501" s="1344" t="s">
        <v>146</v>
      </c>
      <c r="BG501" s="1344" t="s">
        <v>146</v>
      </c>
      <c r="BH501" s="1344" t="s">
        <v>146</v>
      </c>
      <c r="BI501" s="1344" t="s">
        <v>146</v>
      </c>
      <c r="BJ501" s="1344" t="s">
        <v>146</v>
      </c>
      <c r="BK501" s="1344" t="s">
        <v>146</v>
      </c>
      <c r="BL501" s="1344" t="s">
        <v>146</v>
      </c>
      <c r="BM501" s="1344" t="s">
        <v>146</v>
      </c>
      <c r="BN501" s="1344" t="s">
        <v>146</v>
      </c>
      <c r="BO501" s="1344" t="s">
        <v>146</v>
      </c>
      <c r="BP501" s="1344" t="s">
        <v>146</v>
      </c>
      <c r="BQ501" s="1344" t="s">
        <v>146</v>
      </c>
      <c r="BR501" s="1344" t="s">
        <v>146</v>
      </c>
      <c r="BS501" s="1344" t="s">
        <v>146</v>
      </c>
      <c r="BT501" s="1344" t="s">
        <v>146</v>
      </c>
      <c r="BU501" s="1344" t="s">
        <v>146</v>
      </c>
      <c r="BV501" s="1344" t="s">
        <v>146</v>
      </c>
      <c r="BW501" s="1344" t="s">
        <v>146</v>
      </c>
      <c r="BX501" s="1344" t="s">
        <v>146</v>
      </c>
      <c r="BY501" s="1344" t="s">
        <v>146</v>
      </c>
      <c r="BZ501" s="1344" t="s">
        <v>146</v>
      </c>
      <c r="CA501" s="1344" t="s">
        <v>146</v>
      </c>
      <c r="CB501" s="1344" t="s">
        <v>146</v>
      </c>
      <c r="CC501" s="1344" t="s">
        <v>146</v>
      </c>
    </row>
    <row r="502" spans="1:81" s="135" customFormat="1" ht="15">
      <c r="A502" s="1148"/>
      <c r="B502" s="67"/>
      <c r="C502" s="67"/>
      <c r="D502" s="67" t="s">
        <v>400</v>
      </c>
      <c r="E502" s="67"/>
      <c r="F502" s="67"/>
      <c r="G502" s="1345" t="s">
        <v>6</v>
      </c>
      <c r="H502" s="1345" t="s">
        <v>6</v>
      </c>
      <c r="I502" s="1345" t="s">
        <v>6</v>
      </c>
      <c r="J502" s="1345" t="s">
        <v>6</v>
      </c>
      <c r="K502" s="1345" t="s">
        <v>6</v>
      </c>
      <c r="L502" s="1345" t="s">
        <v>6</v>
      </c>
      <c r="M502" s="1345" t="s">
        <v>6</v>
      </c>
      <c r="N502" s="1345" t="s">
        <v>6</v>
      </c>
      <c r="O502" s="1345" t="s">
        <v>6</v>
      </c>
      <c r="P502" s="1345" t="s">
        <v>6</v>
      </c>
      <c r="Q502" s="1345" t="s">
        <v>6</v>
      </c>
      <c r="R502" s="1345" t="s">
        <v>6</v>
      </c>
      <c r="S502" s="1345" t="s">
        <v>6</v>
      </c>
      <c r="T502" s="1345" t="s">
        <v>6</v>
      </c>
      <c r="U502" s="1345" t="s">
        <v>6</v>
      </c>
      <c r="V502" s="1345" t="s">
        <v>6</v>
      </c>
      <c r="W502" s="1345" t="s">
        <v>6</v>
      </c>
      <c r="X502" s="1345" t="s">
        <v>6</v>
      </c>
      <c r="Y502" s="1345" t="s">
        <v>6</v>
      </c>
      <c r="Z502" s="1345" t="s">
        <v>6</v>
      </c>
      <c r="AA502" s="1345" t="s">
        <v>6</v>
      </c>
      <c r="AB502" s="1345" t="s">
        <v>6</v>
      </c>
      <c r="AC502" s="1345" t="s">
        <v>6</v>
      </c>
      <c r="AD502" s="1345" t="s">
        <v>6</v>
      </c>
      <c r="AE502" s="1345" t="s">
        <v>6</v>
      </c>
      <c r="AF502" s="1345" t="s">
        <v>6</v>
      </c>
      <c r="AG502" s="1345" t="s">
        <v>6</v>
      </c>
      <c r="AH502" s="1345" t="s">
        <v>6</v>
      </c>
      <c r="AI502" s="1345" t="s">
        <v>6</v>
      </c>
      <c r="AJ502" s="1345" t="s">
        <v>6</v>
      </c>
      <c r="AK502" s="1345" t="s">
        <v>6</v>
      </c>
      <c r="AL502" s="1345" t="s">
        <v>6</v>
      </c>
      <c r="AM502" s="1345" t="s">
        <v>6</v>
      </c>
      <c r="AN502" s="1345" t="s">
        <v>6</v>
      </c>
      <c r="AO502" s="1345" t="s">
        <v>6</v>
      </c>
      <c r="AP502" s="1345" t="s">
        <v>6</v>
      </c>
      <c r="AQ502" s="1345" t="s">
        <v>6</v>
      </c>
      <c r="AR502" s="1345" t="s">
        <v>6</v>
      </c>
      <c r="AS502" s="1345" t="s">
        <v>6</v>
      </c>
      <c r="AT502" s="1345" t="s">
        <v>6</v>
      </c>
      <c r="AU502" s="1345" t="s">
        <v>6</v>
      </c>
      <c r="AV502" s="1345" t="s">
        <v>6</v>
      </c>
      <c r="AW502" s="1345" t="s">
        <v>6</v>
      </c>
      <c r="AX502" s="1345" t="s">
        <v>6</v>
      </c>
      <c r="AY502" s="1345" t="s">
        <v>6</v>
      </c>
      <c r="AZ502" s="1345" t="s">
        <v>6</v>
      </c>
      <c r="BA502" s="1345" t="s">
        <v>6</v>
      </c>
      <c r="BB502" s="1345" t="s">
        <v>6</v>
      </c>
      <c r="BC502" s="1345" t="s">
        <v>6</v>
      </c>
      <c r="BD502" s="1345" t="s">
        <v>6</v>
      </c>
      <c r="BE502" s="1345" t="s">
        <v>6</v>
      </c>
      <c r="BF502" s="1345" t="s">
        <v>6</v>
      </c>
      <c r="BG502" s="1345" t="s">
        <v>6</v>
      </c>
      <c r="BH502" s="1345" t="s">
        <v>6</v>
      </c>
      <c r="BI502" s="1345" t="s">
        <v>6</v>
      </c>
      <c r="BJ502" s="1345" t="s">
        <v>6</v>
      </c>
      <c r="BK502" s="1345" t="s">
        <v>6</v>
      </c>
      <c r="BL502" s="1345" t="s">
        <v>6</v>
      </c>
      <c r="BM502" s="1345" t="s">
        <v>6</v>
      </c>
      <c r="BN502" s="1345" t="s">
        <v>6</v>
      </c>
      <c r="BO502" s="1345" t="s">
        <v>6</v>
      </c>
      <c r="BP502" s="1345" t="s">
        <v>6</v>
      </c>
      <c r="BQ502" s="1345" t="s">
        <v>6</v>
      </c>
      <c r="BR502" s="1345" t="s">
        <v>6</v>
      </c>
      <c r="BS502" s="1345" t="s">
        <v>6</v>
      </c>
      <c r="BT502" s="1345" t="s">
        <v>6</v>
      </c>
      <c r="BU502" s="1345" t="s">
        <v>6</v>
      </c>
      <c r="BV502" s="1345" t="s">
        <v>6</v>
      </c>
      <c r="BW502" s="1345" t="s">
        <v>6</v>
      </c>
      <c r="BX502" s="1345" t="s">
        <v>6</v>
      </c>
      <c r="BY502" s="1345" t="s">
        <v>6</v>
      </c>
      <c r="BZ502" s="1345" t="s">
        <v>6</v>
      </c>
      <c r="CA502" s="1345" t="s">
        <v>6</v>
      </c>
      <c r="CB502" s="1345" t="s">
        <v>6</v>
      </c>
      <c r="CC502" s="1345" t="s">
        <v>6</v>
      </c>
    </row>
    <row r="503" spans="1:81" s="135" customFormat="1" ht="15">
      <c r="A503" s="1148"/>
      <c r="B503" s="66"/>
      <c r="C503" s="66"/>
      <c r="D503" s="66" t="s">
        <v>14</v>
      </c>
      <c r="E503" s="66"/>
      <c r="F503" s="66"/>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2"/>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82"/>
      <c r="AX503" s="1282"/>
      <c r="AY503" s="1282"/>
      <c r="AZ503" s="1282"/>
      <c r="BA503" s="1282"/>
      <c r="BB503" s="1282"/>
      <c r="BC503" s="1282"/>
      <c r="BD503" s="1282"/>
      <c r="BE503" s="1282"/>
      <c r="BF503" s="1282"/>
      <c r="BG503" s="1282"/>
      <c r="BH503" s="1282"/>
      <c r="BI503" s="1282"/>
      <c r="BJ503" s="1282"/>
      <c r="BK503" s="1282"/>
      <c r="BL503" s="1282"/>
      <c r="BM503" s="1282"/>
      <c r="BN503" s="1282"/>
      <c r="BO503" s="1282"/>
      <c r="BP503" s="1282"/>
      <c r="BQ503" s="1282"/>
      <c r="BR503" s="1282"/>
      <c r="BS503" s="1282"/>
      <c r="BT503" s="1282"/>
      <c r="BU503" s="1282"/>
      <c r="BV503" s="1282"/>
      <c r="BW503" s="1282"/>
      <c r="BX503" s="1282"/>
      <c r="BY503" s="1282"/>
      <c r="BZ503" s="1282"/>
      <c r="CA503" s="1282"/>
      <c r="CB503" s="1282"/>
      <c r="CC503" s="1282"/>
    </row>
    <row r="504" spans="1:81" s="135" customFormat="1" ht="15">
      <c r="A504" s="1148"/>
      <c r="B504" s="65"/>
      <c r="C504" s="65"/>
      <c r="D504" s="65" t="s">
        <v>7</v>
      </c>
      <c r="E504" s="65"/>
      <c r="F504" s="65"/>
      <c r="G504" s="1282">
        <v>0</v>
      </c>
      <c r="H504" s="1282">
        <v>0</v>
      </c>
      <c r="I504" s="1282">
        <v>0</v>
      </c>
      <c r="J504" s="1282">
        <v>0</v>
      </c>
      <c r="K504" s="1282">
        <v>0</v>
      </c>
      <c r="L504" s="1282">
        <v>0</v>
      </c>
      <c r="M504" s="1282">
        <v>0</v>
      </c>
      <c r="N504" s="1282">
        <v>0</v>
      </c>
      <c r="O504" s="1282">
        <v>0</v>
      </c>
      <c r="P504" s="1282">
        <v>0</v>
      </c>
      <c r="Q504" s="1282">
        <v>0</v>
      </c>
      <c r="R504" s="1282">
        <v>0</v>
      </c>
      <c r="S504" s="1282">
        <v>0</v>
      </c>
      <c r="T504" s="1282">
        <v>0</v>
      </c>
      <c r="U504" s="1282">
        <v>0</v>
      </c>
      <c r="V504" s="1282">
        <v>0</v>
      </c>
      <c r="W504" s="1282">
        <v>0</v>
      </c>
      <c r="X504" s="1282">
        <v>0</v>
      </c>
      <c r="Y504" s="1282">
        <v>0</v>
      </c>
      <c r="Z504" s="1282">
        <v>0</v>
      </c>
      <c r="AA504" s="1282">
        <v>0</v>
      </c>
      <c r="AB504" s="1282">
        <v>0</v>
      </c>
      <c r="AC504" s="1282">
        <v>0</v>
      </c>
      <c r="AD504" s="1282">
        <v>0</v>
      </c>
      <c r="AE504" s="1282">
        <v>0</v>
      </c>
      <c r="AF504" s="1282">
        <v>0</v>
      </c>
      <c r="AG504" s="1282">
        <v>0</v>
      </c>
      <c r="AH504" s="1282">
        <v>0</v>
      </c>
      <c r="AI504" s="1282">
        <v>0</v>
      </c>
      <c r="AJ504" s="1282">
        <v>0</v>
      </c>
      <c r="AK504" s="1282">
        <v>0</v>
      </c>
      <c r="AL504" s="1282">
        <v>0</v>
      </c>
      <c r="AM504" s="1282">
        <v>0</v>
      </c>
      <c r="AN504" s="1282">
        <v>0</v>
      </c>
      <c r="AO504" s="1282">
        <v>0</v>
      </c>
      <c r="AP504" s="1282">
        <v>0</v>
      </c>
      <c r="AQ504" s="1282">
        <v>0</v>
      </c>
      <c r="AR504" s="1282">
        <v>0</v>
      </c>
      <c r="AS504" s="1282">
        <v>0</v>
      </c>
      <c r="AT504" s="1282">
        <v>0</v>
      </c>
      <c r="AU504" s="1282">
        <v>0</v>
      </c>
      <c r="AV504" s="1282">
        <v>0</v>
      </c>
      <c r="AW504" s="1282">
        <v>0</v>
      </c>
      <c r="AX504" s="1282">
        <v>0</v>
      </c>
      <c r="AY504" s="1282">
        <v>0</v>
      </c>
      <c r="AZ504" s="1282">
        <v>0</v>
      </c>
      <c r="BA504" s="1282">
        <v>0</v>
      </c>
      <c r="BB504" s="1282">
        <v>0</v>
      </c>
      <c r="BC504" s="1282">
        <v>0</v>
      </c>
      <c r="BD504" s="1282">
        <v>0</v>
      </c>
      <c r="BE504" s="1282">
        <v>0</v>
      </c>
      <c r="BF504" s="1282">
        <v>0</v>
      </c>
      <c r="BG504" s="1282">
        <v>0</v>
      </c>
      <c r="BH504" s="1282">
        <v>0</v>
      </c>
      <c r="BI504" s="1282">
        <v>0</v>
      </c>
      <c r="BJ504" s="1282">
        <v>0</v>
      </c>
      <c r="BK504" s="1282">
        <v>0</v>
      </c>
      <c r="BL504" s="1282">
        <v>0</v>
      </c>
      <c r="BM504" s="1282">
        <v>0</v>
      </c>
      <c r="BN504" s="1282">
        <v>0</v>
      </c>
      <c r="BO504" s="1282">
        <v>0</v>
      </c>
      <c r="BP504" s="1282">
        <v>0</v>
      </c>
      <c r="BQ504" s="1282">
        <v>0</v>
      </c>
      <c r="BR504" s="1282">
        <v>0</v>
      </c>
      <c r="BS504" s="1282">
        <v>0</v>
      </c>
      <c r="BT504" s="1282">
        <v>0</v>
      </c>
      <c r="BU504" s="1282">
        <v>0</v>
      </c>
      <c r="BV504" s="1282">
        <v>0</v>
      </c>
      <c r="BW504" s="1282">
        <v>0</v>
      </c>
      <c r="BX504" s="1282">
        <v>0</v>
      </c>
      <c r="BY504" s="1282">
        <v>0</v>
      </c>
      <c r="BZ504" s="1282">
        <v>0</v>
      </c>
      <c r="CA504" s="1282">
        <v>0</v>
      </c>
      <c r="CB504" s="1282">
        <v>0</v>
      </c>
      <c r="CC504" s="1282">
        <v>0</v>
      </c>
    </row>
    <row r="505" spans="1:81" s="135" customFormat="1" ht="15">
      <c r="A505" s="1148"/>
      <c r="B505" s="66"/>
      <c r="C505" s="66"/>
      <c r="D505" s="66" t="s">
        <v>15</v>
      </c>
      <c r="E505" s="66"/>
      <c r="F505" s="66"/>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2"/>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82"/>
      <c r="AX505" s="1282"/>
      <c r="AY505" s="1282"/>
      <c r="AZ505" s="1282"/>
      <c r="BA505" s="1282"/>
      <c r="BB505" s="1282"/>
      <c r="BC505" s="1282"/>
      <c r="BD505" s="1282"/>
      <c r="BE505" s="1282"/>
      <c r="BF505" s="1282"/>
      <c r="BG505" s="1282"/>
      <c r="BH505" s="1282"/>
      <c r="BI505" s="1282"/>
      <c r="BJ505" s="1282"/>
      <c r="BK505" s="1282"/>
      <c r="BL505" s="1282"/>
      <c r="BM505" s="1282"/>
      <c r="BN505" s="1282"/>
      <c r="BO505" s="1282"/>
      <c r="BP505" s="1282"/>
      <c r="BQ505" s="1282"/>
      <c r="BR505" s="1282"/>
      <c r="BS505" s="1282"/>
      <c r="BT505" s="1282"/>
      <c r="BU505" s="1282"/>
      <c r="BV505" s="1282"/>
      <c r="BW505" s="1282"/>
      <c r="BX505" s="1282"/>
      <c r="BY505" s="1282"/>
      <c r="BZ505" s="1282"/>
      <c r="CA505" s="1282"/>
      <c r="CB505" s="1282"/>
      <c r="CC505" s="1282"/>
    </row>
    <row r="506" spans="1:81" s="135" customFormat="1" ht="15">
      <c r="A506" s="1148"/>
      <c r="B506" s="73"/>
      <c r="C506" s="73"/>
      <c r="D506" s="73" t="s">
        <v>16</v>
      </c>
      <c r="E506" s="73"/>
      <c r="F506" s="73"/>
      <c r="G506" s="1282">
        <v>1.7095490903310036</v>
      </c>
      <c r="H506" s="1282">
        <v>1.8896147690621754</v>
      </c>
      <c r="I506" s="1282">
        <v>4.1125924593818484</v>
      </c>
      <c r="J506" s="1282">
        <v>1.8720330423645291</v>
      </c>
      <c r="K506" s="1282">
        <v>1.2125670354187927</v>
      </c>
      <c r="L506" s="1282">
        <v>1.23018069759916</v>
      </c>
      <c r="M506" s="1282">
        <v>4.9661050415009971</v>
      </c>
      <c r="N506" s="1282">
        <v>2.947563759337807</v>
      </c>
      <c r="O506" s="1282">
        <v>1.716706784202483</v>
      </c>
      <c r="P506" s="1282">
        <v>3.5634478648390235</v>
      </c>
      <c r="Q506" s="1282">
        <v>1.0174499000185444</v>
      </c>
      <c r="R506" s="1282">
        <v>3.5585470264351931</v>
      </c>
      <c r="S506" s="1282">
        <v>2.0079304558289253</v>
      </c>
      <c r="T506" s="1282">
        <v>2.1974495832450178</v>
      </c>
      <c r="U506" s="1282">
        <v>1.9766305615887412</v>
      </c>
      <c r="V506" s="1282">
        <v>1.7047984706251849</v>
      </c>
      <c r="W506" s="1282">
        <v>5.0184488405580048</v>
      </c>
      <c r="X506" s="1282">
        <v>0.72599074844546707</v>
      </c>
      <c r="Y506" s="1282">
        <v>1.7300269149051646</v>
      </c>
      <c r="Z506" s="1282">
        <v>1.9020630348624523</v>
      </c>
      <c r="AA506" s="1282">
        <v>2.3986165914872251</v>
      </c>
      <c r="AB506" s="1282">
        <v>1.8281040757156646</v>
      </c>
      <c r="AC506" s="1282">
        <v>1.8257000748043579</v>
      </c>
      <c r="AD506" s="1282">
        <v>1.9247389817936376</v>
      </c>
      <c r="AE506" s="1282">
        <v>2.5388916572726861</v>
      </c>
      <c r="AF506" s="1282">
        <v>2.4920396398768223</v>
      </c>
      <c r="AG506" s="1282">
        <v>1.550670111423019</v>
      </c>
      <c r="AH506" s="1282">
        <v>2.3073358755081155</v>
      </c>
      <c r="AI506" s="1282">
        <v>1.8652721949879734</v>
      </c>
      <c r="AJ506" s="1282">
        <v>1.1401916067391971</v>
      </c>
      <c r="AK506" s="1282">
        <v>1.3846279621154054</v>
      </c>
      <c r="AL506" s="1282">
        <v>1.5964294786380822</v>
      </c>
      <c r="AM506" s="1282">
        <v>0.89853902950653775</v>
      </c>
      <c r="AN506" s="1282">
        <v>1.5964294786380822</v>
      </c>
      <c r="AO506" s="1282">
        <v>1.3170089357543799</v>
      </c>
      <c r="AP506" s="1282">
        <v>1.3617503430563251</v>
      </c>
      <c r="AQ506" s="1282">
        <v>1.6557503682737278</v>
      </c>
      <c r="AR506" s="1282">
        <v>1.5005223878193255</v>
      </c>
      <c r="AS506" s="1282">
        <v>2.176276293887609</v>
      </c>
      <c r="AT506" s="1282">
        <v>2.0234767976283594</v>
      </c>
      <c r="AU506" s="1282">
        <v>1.8914968361861848</v>
      </c>
      <c r="AV506" s="1282">
        <v>1.2814739463050251</v>
      </c>
      <c r="AW506" s="1282">
        <v>1.9434431980055225</v>
      </c>
      <c r="AX506" s="1282">
        <v>1.6707793231272858</v>
      </c>
      <c r="AY506" s="1282">
        <v>1.8418566376192291</v>
      </c>
      <c r="AZ506" s="1282">
        <v>2.9260633801537592</v>
      </c>
      <c r="BA506" s="1282">
        <v>2.0408941286129618</v>
      </c>
      <c r="BB506" s="1282">
        <v>1.7978616003659145</v>
      </c>
      <c r="BC506" s="1282">
        <v>1.617982118321077</v>
      </c>
      <c r="BD506" s="1282">
        <v>1.617982118321077</v>
      </c>
      <c r="BE506" s="1282">
        <v>1.1570544450615765</v>
      </c>
      <c r="BF506" s="1282">
        <v>2.0305732841806057</v>
      </c>
      <c r="BG506" s="1282">
        <v>1.9565341971726875</v>
      </c>
      <c r="BH506" s="1282">
        <v>1.2232935803707161</v>
      </c>
      <c r="BI506" s="1282">
        <v>1.4520241818227089</v>
      </c>
      <c r="BJ506" s="1282">
        <v>2.1488512625261755</v>
      </c>
      <c r="BK506" s="1282">
        <v>4.7494958201057136</v>
      </c>
      <c r="BL506" s="1282">
        <v>1.4910594874983889</v>
      </c>
      <c r="BM506" s="1282">
        <v>5.3000439000528123</v>
      </c>
      <c r="BN506" s="1282">
        <v>1.2421712184452685</v>
      </c>
      <c r="BO506" s="1282">
        <v>2.2135834810434916</v>
      </c>
      <c r="BP506" s="1282">
        <v>1.4910594874983889</v>
      </c>
      <c r="BQ506" s="1282">
        <v>4.8321315626371755</v>
      </c>
      <c r="BR506" s="1282">
        <v>2.0698755181874238</v>
      </c>
      <c r="BS506" s="1282">
        <v>1.7420705551385038</v>
      </c>
      <c r="BT506" s="1282">
        <v>4.7556756800492659</v>
      </c>
      <c r="BU506" s="1282">
        <v>3.9713729704449952</v>
      </c>
      <c r="BV506" s="1282">
        <v>3.6828145867125044</v>
      </c>
      <c r="BW506" s="1282">
        <v>1.0085431003501582</v>
      </c>
      <c r="BX506" s="1282">
        <v>1.0099194061010286</v>
      </c>
      <c r="BY506" s="1282">
        <v>1.1712965155818134</v>
      </c>
      <c r="BZ506" s="1282">
        <v>1.5299123095789642</v>
      </c>
      <c r="CA506" s="1282">
        <v>1.508077199344608</v>
      </c>
      <c r="CB506" s="1282">
        <v>2.6896434706030496</v>
      </c>
      <c r="CC506" s="1282">
        <v>3.4774722108403808</v>
      </c>
    </row>
    <row r="507" spans="1:81" s="135" customFormat="1" ht="15">
      <c r="A507" s="1148"/>
      <c r="B507" s="73"/>
      <c r="C507" s="73"/>
      <c r="D507" s="73" t="s">
        <v>17</v>
      </c>
      <c r="E507" s="73"/>
      <c r="F507" s="73"/>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2"/>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82"/>
      <c r="AX507" s="1282"/>
      <c r="AY507" s="1282"/>
      <c r="AZ507" s="1282"/>
      <c r="BA507" s="1282"/>
      <c r="BB507" s="1282"/>
      <c r="BC507" s="1282"/>
      <c r="BD507" s="1282"/>
      <c r="BE507" s="1282"/>
      <c r="BF507" s="1282"/>
      <c r="BG507" s="1282"/>
      <c r="BH507" s="1282"/>
      <c r="BI507" s="1282"/>
      <c r="BJ507" s="1282"/>
      <c r="BK507" s="1282"/>
      <c r="BL507" s="1282"/>
      <c r="BM507" s="1282"/>
      <c r="BN507" s="1282"/>
      <c r="BO507" s="1282"/>
      <c r="BP507" s="1282"/>
      <c r="BQ507" s="1282"/>
      <c r="BR507" s="1282"/>
      <c r="BS507" s="1282"/>
      <c r="BT507" s="1282"/>
      <c r="BU507" s="1282"/>
      <c r="BV507" s="1282"/>
      <c r="BW507" s="1282"/>
      <c r="BX507" s="1282"/>
      <c r="BY507" s="1282"/>
      <c r="BZ507" s="1282"/>
      <c r="CA507" s="1282"/>
      <c r="CB507" s="1282"/>
      <c r="CC507" s="1282"/>
    </row>
    <row r="508" spans="1:81" s="135" customFormat="1" ht="15">
      <c r="A508" s="1148"/>
      <c r="B508" s="64"/>
      <c r="C508" s="64"/>
      <c r="D508" s="64" t="s">
        <v>13</v>
      </c>
      <c r="E508" s="64"/>
      <c r="F508" s="64"/>
      <c r="G508" s="1282">
        <v>10.150195097167424</v>
      </c>
      <c r="H508" s="1282">
        <v>4.7655135851362713</v>
      </c>
      <c r="I508" s="1282">
        <v>16.663759724115828</v>
      </c>
      <c r="J508" s="1282">
        <v>5.4737755864193405</v>
      </c>
      <c r="K508" s="1282">
        <v>5.3904522735902445</v>
      </c>
      <c r="L508" s="1282">
        <v>3.4695677674130296</v>
      </c>
      <c r="M508" s="1282">
        <v>16.947527011454156</v>
      </c>
      <c r="N508" s="1282">
        <v>6.9055218603361244</v>
      </c>
      <c r="O508" s="1282">
        <v>5.0238578942643732</v>
      </c>
      <c r="P508" s="1282">
        <v>15.335253569054354</v>
      </c>
      <c r="Q508" s="1282">
        <v>3.7431150393721206</v>
      </c>
      <c r="R508" s="1282">
        <v>15.006310657046145</v>
      </c>
      <c r="S508" s="1282">
        <v>5.3722787441011199</v>
      </c>
      <c r="T508" s="1282">
        <v>6.5171411534247312</v>
      </c>
      <c r="U508" s="1282">
        <v>5.1571670300036212</v>
      </c>
      <c r="V508" s="1282">
        <v>5.1467248083684209</v>
      </c>
      <c r="W508" s="1282">
        <v>19.228762091761265</v>
      </c>
      <c r="X508" s="1282">
        <v>2.4224036060812475</v>
      </c>
      <c r="Y508" s="1282">
        <v>4.4747495562043937</v>
      </c>
      <c r="Z508" s="1282">
        <v>5.5681939679255512</v>
      </c>
      <c r="AA508" s="1282">
        <v>6.7584862630592291</v>
      </c>
      <c r="AB508" s="1282">
        <v>5.2952123145359797</v>
      </c>
      <c r="AC508" s="1282">
        <v>4.2911904903093703</v>
      </c>
      <c r="AD508" s="1282">
        <v>5.5828937927664626</v>
      </c>
      <c r="AE508" s="1282">
        <v>7.9613927994070002</v>
      </c>
      <c r="AF508" s="1282">
        <v>4.8705706571421832</v>
      </c>
      <c r="AG508" s="1282">
        <v>3.8506100507874819</v>
      </c>
      <c r="AH508" s="1282">
        <v>5.4309988614726512</v>
      </c>
      <c r="AI508" s="1282">
        <v>6.2229890991150167</v>
      </c>
      <c r="AJ508" s="1282">
        <v>4.458697979367809</v>
      </c>
      <c r="AK508" s="1282">
        <v>3.8982416569196281</v>
      </c>
      <c r="AL508" s="1282">
        <v>4.0838026737416371</v>
      </c>
      <c r="AM508" s="1282">
        <v>2.5937825195549316</v>
      </c>
      <c r="AN508" s="1282">
        <v>4.0838026737416371</v>
      </c>
      <c r="AO508" s="1282">
        <v>4.0976087190063915</v>
      </c>
      <c r="AP508" s="1282">
        <v>4.7743388912797222</v>
      </c>
      <c r="AQ508" s="1282">
        <v>5.4900135707788094</v>
      </c>
      <c r="AR508" s="1282">
        <v>4.8750573430353841</v>
      </c>
      <c r="AS508" s="1282">
        <v>5.1244678476253425</v>
      </c>
      <c r="AT508" s="1282">
        <v>6.6248084948407886</v>
      </c>
      <c r="AU508" s="1282">
        <v>5.6474921794763109</v>
      </c>
      <c r="AV508" s="1282">
        <v>4.7637055912187396</v>
      </c>
      <c r="AW508" s="1282">
        <v>5.8516298438991985</v>
      </c>
      <c r="AX508" s="1282">
        <v>4.7963897018473816</v>
      </c>
      <c r="AY508" s="1282">
        <v>5.3101642588382267</v>
      </c>
      <c r="AZ508" s="1282">
        <v>6.6279829625601252</v>
      </c>
      <c r="BA508" s="1282">
        <v>6.8080211068961338</v>
      </c>
      <c r="BB508" s="1282">
        <v>5.4779121657398813</v>
      </c>
      <c r="BC508" s="1282">
        <v>5.2762017057102275</v>
      </c>
      <c r="BD508" s="1282">
        <v>5.2762017057102275</v>
      </c>
      <c r="BE508" s="1282">
        <v>5.1398723889424973</v>
      </c>
      <c r="BF508" s="1282">
        <v>6.9677784821970938</v>
      </c>
      <c r="BG508" s="1282">
        <v>9.9559866520013856</v>
      </c>
      <c r="BH508" s="1282">
        <v>4.278482250548028</v>
      </c>
      <c r="BI508" s="1282">
        <v>4.3798724573862922</v>
      </c>
      <c r="BJ508" s="1282">
        <v>5.8527920079332372</v>
      </c>
      <c r="BK508" s="1282">
        <v>15.616680024338281</v>
      </c>
      <c r="BL508" s="1282">
        <v>4.1450021220311299</v>
      </c>
      <c r="BM508" s="1282">
        <v>18.970106338727962</v>
      </c>
      <c r="BN508" s="1282">
        <v>5.3623596199296415</v>
      </c>
      <c r="BO508" s="1282">
        <v>6.0406647408719332</v>
      </c>
      <c r="BP508" s="1282">
        <v>4.1450021220311299</v>
      </c>
      <c r="BQ508" s="1282">
        <v>17.595602907768345</v>
      </c>
      <c r="BR508" s="1282">
        <v>6.677576261389607</v>
      </c>
      <c r="BS508" s="1282">
        <v>4.5348747489457528</v>
      </c>
      <c r="BT508" s="1282">
        <v>16.043719226262734</v>
      </c>
      <c r="BU508" s="1282">
        <v>13.452090994715222</v>
      </c>
      <c r="BV508" s="1282">
        <v>13.051606560929338</v>
      </c>
      <c r="BW508" s="1282">
        <v>2.6983789728118546</v>
      </c>
      <c r="BX508" s="1282">
        <v>2.9514215975304383</v>
      </c>
      <c r="BY508" s="1282">
        <v>3.8520830027290907</v>
      </c>
      <c r="BZ508" s="1282">
        <v>4.2664570708325815</v>
      </c>
      <c r="CA508" s="1282">
        <v>4.9418256116912316</v>
      </c>
      <c r="CB508" s="1282">
        <v>7.1171690521801318</v>
      </c>
      <c r="CC508" s="1282">
        <v>17.377179407127887</v>
      </c>
    </row>
    <row r="509" spans="1:81" s="135" customFormat="1" ht="15">
      <c r="A509" s="1148"/>
      <c r="B509" s="64"/>
      <c r="C509" s="64"/>
      <c r="D509" s="64" t="s">
        <v>18</v>
      </c>
      <c r="E509" s="64"/>
      <c r="F509" s="64"/>
      <c r="G509" s="1282">
        <v>12.79374010193715</v>
      </c>
      <c r="H509" s="1282">
        <v>8.0568690542435615</v>
      </c>
      <c r="I509" s="1282">
        <v>7.0314850350673872</v>
      </c>
      <c r="J509" s="1282">
        <v>7.3865743812654978</v>
      </c>
      <c r="K509" s="1282">
        <v>8.0949293720312596</v>
      </c>
      <c r="L509" s="1282">
        <v>7.5289103473504584</v>
      </c>
      <c r="M509" s="1282">
        <v>8.8689723608299396</v>
      </c>
      <c r="N509" s="1282">
        <v>10.61284794739356</v>
      </c>
      <c r="O509" s="1282">
        <v>7.7820376225744345</v>
      </c>
      <c r="P509" s="1282">
        <v>5.1048628552793405</v>
      </c>
      <c r="Q509" s="1282">
        <v>7.0481873125038454</v>
      </c>
      <c r="R509" s="1282">
        <v>5.5685547019993695</v>
      </c>
      <c r="S509" s="1282">
        <v>7.7338629613350758</v>
      </c>
      <c r="T509" s="1282">
        <v>10.724164756001038</v>
      </c>
      <c r="U509" s="1282">
        <v>8.7133312421860367</v>
      </c>
      <c r="V509" s="1282">
        <v>9.7284526750421634</v>
      </c>
      <c r="W509" s="1282">
        <v>6.5767929200271507</v>
      </c>
      <c r="X509" s="1282">
        <v>5.1918158084041988</v>
      </c>
      <c r="Y509" s="1282">
        <v>8.2011409272669678</v>
      </c>
      <c r="Z509" s="1282">
        <v>8.9772358184763004</v>
      </c>
      <c r="AA509" s="1282">
        <v>10.699793616069307</v>
      </c>
      <c r="AB509" s="1282">
        <v>8.9086188900058492</v>
      </c>
      <c r="AC509" s="1282">
        <v>7.8559298018953241</v>
      </c>
      <c r="AD509" s="1282">
        <v>9.2528090217405232</v>
      </c>
      <c r="AE509" s="1282">
        <v>10.298775757996992</v>
      </c>
      <c r="AF509" s="1282">
        <v>9.5889215216457799</v>
      </c>
      <c r="AG509" s="1282">
        <v>6.169064832887944</v>
      </c>
      <c r="AH509" s="1282">
        <v>9.5072124483981355</v>
      </c>
      <c r="AI509" s="1282">
        <v>8.3743182493408295</v>
      </c>
      <c r="AJ509" s="1282">
        <v>7.6820361567880022</v>
      </c>
      <c r="AK509" s="1282">
        <v>10.34674006107878</v>
      </c>
      <c r="AL509" s="1282">
        <v>10.117973104588055</v>
      </c>
      <c r="AM509" s="1282">
        <v>5.4947568271215008</v>
      </c>
      <c r="AN509" s="1282">
        <v>10.117973104588055</v>
      </c>
      <c r="AO509" s="1282">
        <v>7.3700647948417659</v>
      </c>
      <c r="AP509" s="1282">
        <v>8.1780516761349666</v>
      </c>
      <c r="AQ509" s="1282">
        <v>9.3854746210882247</v>
      </c>
      <c r="AR509" s="1282">
        <v>8.3691175956368049</v>
      </c>
      <c r="AS509" s="1282">
        <v>9.4287601598253108</v>
      </c>
      <c r="AT509" s="1282">
        <v>10.195303283888807</v>
      </c>
      <c r="AU509" s="1282">
        <v>8.5445702669230492</v>
      </c>
      <c r="AV509" s="1282">
        <v>8.4331080765554116</v>
      </c>
      <c r="AW509" s="1282">
        <v>8.9471505647639109</v>
      </c>
      <c r="AX509" s="1282">
        <v>7.4154903307880193</v>
      </c>
      <c r="AY509" s="1282">
        <v>8.2355487364673685</v>
      </c>
      <c r="AZ509" s="1282">
        <v>11.110727166875156</v>
      </c>
      <c r="BA509" s="1282">
        <v>9.8893251328580334</v>
      </c>
      <c r="BB509" s="1282">
        <v>8.6177991925117912</v>
      </c>
      <c r="BC509" s="1282">
        <v>9.0115622419891768</v>
      </c>
      <c r="BD509" s="1282">
        <v>9.0115622419891768</v>
      </c>
      <c r="BE509" s="1282">
        <v>8.4644770090858845</v>
      </c>
      <c r="BF509" s="1282">
        <v>12.095772985820576</v>
      </c>
      <c r="BG509" s="1282">
        <v>14.08422374482967</v>
      </c>
      <c r="BH509" s="1282">
        <v>8.7006381558970727</v>
      </c>
      <c r="BI509" s="1282">
        <v>8.3625382711256826</v>
      </c>
      <c r="BJ509" s="1282">
        <v>9.3535332133226028</v>
      </c>
      <c r="BK509" s="1282">
        <v>11.006426941304957</v>
      </c>
      <c r="BL509" s="1282">
        <v>9.0686068473110453</v>
      </c>
      <c r="BM509" s="1282">
        <v>7.9977796396433547</v>
      </c>
      <c r="BN509" s="1282">
        <v>8.1684668184879108</v>
      </c>
      <c r="BO509" s="1282">
        <v>10.251131121189482</v>
      </c>
      <c r="BP509" s="1282">
        <v>9.0686068473110453</v>
      </c>
      <c r="BQ509" s="1282">
        <v>9.300380917413257</v>
      </c>
      <c r="BR509" s="1282">
        <v>9.443531897095319</v>
      </c>
      <c r="BS509" s="1282">
        <v>8.7208067597046597</v>
      </c>
      <c r="BT509" s="1282">
        <v>7.783595006793667</v>
      </c>
      <c r="BU509" s="1282">
        <v>9.6698642466680802</v>
      </c>
      <c r="BV509" s="1282">
        <v>9.3825637424626738</v>
      </c>
      <c r="BW509" s="1282">
        <v>8.2412373518417947</v>
      </c>
      <c r="BX509" s="1282">
        <v>7.9433517594487073</v>
      </c>
      <c r="BY509" s="1282">
        <v>6.1949277606989135</v>
      </c>
      <c r="BZ509" s="1282">
        <v>6.8951560800526606</v>
      </c>
      <c r="CA509" s="1282">
        <v>8.489810479994393</v>
      </c>
      <c r="CB509" s="1282">
        <v>12.003431033536053</v>
      </c>
      <c r="CC509" s="1282">
        <v>3.37641947098163</v>
      </c>
    </row>
    <row r="510" spans="1:81" s="135" customFormat="1" ht="15">
      <c r="A510" s="1148"/>
      <c r="B510" s="73"/>
      <c r="C510" s="73"/>
      <c r="D510" s="73" t="s">
        <v>19</v>
      </c>
      <c r="E510" s="73"/>
      <c r="F510" s="73"/>
      <c r="G510" s="1282"/>
      <c r="H510" s="1282"/>
      <c r="I510" s="1282"/>
      <c r="J510" s="1282"/>
      <c r="K510" s="1282"/>
      <c r="L510" s="1282"/>
      <c r="M510" s="1282"/>
      <c r="N510" s="1282"/>
      <c r="O510" s="1282"/>
      <c r="P510" s="1282"/>
      <c r="Q510" s="1282"/>
      <c r="R510" s="1282"/>
      <c r="S510" s="1282"/>
      <c r="T510" s="1282"/>
      <c r="U510" s="1282"/>
      <c r="V510" s="1282"/>
      <c r="W510" s="1282"/>
      <c r="X510" s="1282"/>
      <c r="Y510" s="1282"/>
      <c r="Z510" s="1282"/>
      <c r="AA510" s="1282"/>
      <c r="AB510" s="1282"/>
      <c r="AC510" s="1282"/>
      <c r="AD510" s="1282"/>
      <c r="AE510" s="1282"/>
      <c r="AF510" s="1282"/>
      <c r="AG510" s="1282"/>
      <c r="AH510" s="1282"/>
      <c r="AI510" s="1282"/>
      <c r="AJ510" s="1282"/>
      <c r="AK510" s="1282"/>
      <c r="AL510" s="1282"/>
      <c r="AM510" s="1282"/>
      <c r="AN510" s="1282"/>
      <c r="AO510" s="1282"/>
      <c r="AP510" s="1282"/>
      <c r="AQ510" s="1282"/>
      <c r="AR510" s="1282"/>
      <c r="AS510" s="1282"/>
      <c r="AT510" s="1282"/>
      <c r="AU510" s="1282"/>
      <c r="AV510" s="1282"/>
      <c r="AW510" s="1282"/>
      <c r="AX510" s="1282"/>
      <c r="AY510" s="1282"/>
      <c r="AZ510" s="1282"/>
      <c r="BA510" s="1282"/>
      <c r="BB510" s="1282"/>
      <c r="BC510" s="1282"/>
      <c r="BD510" s="1282"/>
      <c r="BE510" s="1282"/>
      <c r="BF510" s="1282"/>
      <c r="BG510" s="1282"/>
      <c r="BH510" s="1282"/>
      <c r="BI510" s="1282"/>
      <c r="BJ510" s="1282"/>
      <c r="BK510" s="1282"/>
      <c r="BL510" s="1282"/>
      <c r="BM510" s="1282"/>
      <c r="BN510" s="1282"/>
      <c r="BO510" s="1282"/>
      <c r="BP510" s="1282"/>
      <c r="BQ510" s="1282"/>
      <c r="BR510" s="1282"/>
      <c r="BS510" s="1282"/>
      <c r="BT510" s="1282"/>
      <c r="BU510" s="1282"/>
      <c r="BV510" s="1282"/>
      <c r="BW510" s="1282"/>
      <c r="BX510" s="1282"/>
      <c r="BY510" s="1282"/>
      <c r="BZ510" s="1282"/>
      <c r="CA510" s="1282"/>
      <c r="CB510" s="1282"/>
      <c r="CC510" s="1282"/>
    </row>
    <row r="511" spans="1:81" s="135" customFormat="1" ht="15">
      <c r="A511" s="1148"/>
      <c r="B511" s="64"/>
      <c r="C511" s="64"/>
      <c r="D511" s="64" t="s">
        <v>13</v>
      </c>
      <c r="E511" s="64"/>
      <c r="F511" s="64"/>
      <c r="G511" s="1282">
        <v>0</v>
      </c>
      <c r="H511" s="1282">
        <v>0</v>
      </c>
      <c r="I511" s="1282">
        <v>0</v>
      </c>
      <c r="J511" s="1282">
        <v>0</v>
      </c>
      <c r="K511" s="1282">
        <v>0</v>
      </c>
      <c r="L511" s="1282">
        <v>0</v>
      </c>
      <c r="M511" s="1282">
        <v>0</v>
      </c>
      <c r="N511" s="1282">
        <v>0</v>
      </c>
      <c r="O511" s="1282">
        <v>0</v>
      </c>
      <c r="P511" s="1282">
        <v>0</v>
      </c>
      <c r="Q511" s="1282">
        <v>0</v>
      </c>
      <c r="R511" s="1282">
        <v>0</v>
      </c>
      <c r="S511" s="1282">
        <v>0</v>
      </c>
      <c r="T511" s="1282">
        <v>0</v>
      </c>
      <c r="U511" s="1282">
        <v>0</v>
      </c>
      <c r="V511" s="1282">
        <v>0</v>
      </c>
      <c r="W511" s="1282">
        <v>0</v>
      </c>
      <c r="X511" s="1282">
        <v>0</v>
      </c>
      <c r="Y511" s="1282">
        <v>0</v>
      </c>
      <c r="Z511" s="1282">
        <v>0</v>
      </c>
      <c r="AA511" s="1282">
        <v>0</v>
      </c>
      <c r="AB511" s="1282">
        <v>0</v>
      </c>
      <c r="AC511" s="1282">
        <v>0</v>
      </c>
      <c r="AD511" s="1282">
        <v>0</v>
      </c>
      <c r="AE511" s="1282">
        <v>0</v>
      </c>
      <c r="AF511" s="1282">
        <v>0</v>
      </c>
      <c r="AG511" s="1282">
        <v>0</v>
      </c>
      <c r="AH511" s="1282">
        <v>0</v>
      </c>
      <c r="AI511" s="1282">
        <v>0</v>
      </c>
      <c r="AJ511" s="1282">
        <v>0</v>
      </c>
      <c r="AK511" s="1282">
        <v>0</v>
      </c>
      <c r="AL511" s="1282">
        <v>0</v>
      </c>
      <c r="AM511" s="1282">
        <v>0</v>
      </c>
      <c r="AN511" s="1282">
        <v>0</v>
      </c>
      <c r="AO511" s="1282">
        <v>0</v>
      </c>
      <c r="AP511" s="1282">
        <v>0</v>
      </c>
      <c r="AQ511" s="1282">
        <v>0</v>
      </c>
      <c r="AR511" s="1282">
        <v>0</v>
      </c>
      <c r="AS511" s="1282">
        <v>0</v>
      </c>
      <c r="AT511" s="1282">
        <v>0</v>
      </c>
      <c r="AU511" s="1282">
        <v>0</v>
      </c>
      <c r="AV511" s="1282">
        <v>0</v>
      </c>
      <c r="AW511" s="1282">
        <v>0</v>
      </c>
      <c r="AX511" s="1282">
        <v>0</v>
      </c>
      <c r="AY511" s="1282">
        <v>0</v>
      </c>
      <c r="AZ511" s="1282">
        <v>0</v>
      </c>
      <c r="BA511" s="1282">
        <v>0</v>
      </c>
      <c r="BB511" s="1282">
        <v>0</v>
      </c>
      <c r="BC511" s="1282">
        <v>0</v>
      </c>
      <c r="BD511" s="1282">
        <v>0</v>
      </c>
      <c r="BE511" s="1282">
        <v>0</v>
      </c>
      <c r="BF511" s="1282">
        <v>0</v>
      </c>
      <c r="BG511" s="1282">
        <v>0</v>
      </c>
      <c r="BH511" s="1282">
        <v>0</v>
      </c>
      <c r="BI511" s="1282">
        <v>0</v>
      </c>
      <c r="BJ511" s="1282">
        <v>0</v>
      </c>
      <c r="BK511" s="1282">
        <v>0</v>
      </c>
      <c r="BL511" s="1282">
        <v>0</v>
      </c>
      <c r="BM511" s="1282">
        <v>0</v>
      </c>
      <c r="BN511" s="1282">
        <v>0</v>
      </c>
      <c r="BO511" s="1282">
        <v>0</v>
      </c>
      <c r="BP511" s="1282">
        <v>0</v>
      </c>
      <c r="BQ511" s="1282">
        <v>0</v>
      </c>
      <c r="BR511" s="1282">
        <v>0</v>
      </c>
      <c r="BS511" s="1282">
        <v>0</v>
      </c>
      <c r="BT511" s="1282">
        <v>0</v>
      </c>
      <c r="BU511" s="1282">
        <v>0</v>
      </c>
      <c r="BV511" s="1282">
        <v>0</v>
      </c>
      <c r="BW511" s="1282">
        <v>0</v>
      </c>
      <c r="BX511" s="1282">
        <v>0</v>
      </c>
      <c r="BY511" s="1282">
        <v>0</v>
      </c>
      <c r="BZ511" s="1282">
        <v>0</v>
      </c>
      <c r="CA511" s="1282">
        <v>0</v>
      </c>
      <c r="CB511" s="1282">
        <v>0</v>
      </c>
      <c r="CC511" s="1282">
        <v>0</v>
      </c>
    </row>
    <row r="512" spans="1:81" s="135" customFormat="1" ht="15">
      <c r="A512" s="1148"/>
      <c r="B512" s="64"/>
      <c r="C512" s="64"/>
      <c r="D512" s="64" t="s">
        <v>18</v>
      </c>
      <c r="E512" s="64"/>
      <c r="F512" s="64"/>
      <c r="G512" s="1282">
        <v>1.9812934994794194</v>
      </c>
      <c r="H512" s="1282">
        <v>2.6904392846731517</v>
      </c>
      <c r="I512" s="1282">
        <v>4.9551896815982621</v>
      </c>
      <c r="J512" s="1282">
        <v>2.7335503986642542</v>
      </c>
      <c r="K512" s="1282">
        <v>1.665139749494291</v>
      </c>
      <c r="L512" s="1282">
        <v>1.4948698792803754</v>
      </c>
      <c r="M512" s="1282">
        <v>6.1279288115899213</v>
      </c>
      <c r="N512" s="1282">
        <v>3.4996764068665658</v>
      </c>
      <c r="O512" s="1282">
        <v>2.426689610080369</v>
      </c>
      <c r="P512" s="1282">
        <v>4.7513344673925593</v>
      </c>
      <c r="Q512" s="1282">
        <v>1.509295657762278</v>
      </c>
      <c r="R512" s="1282">
        <v>4.8315461995893836</v>
      </c>
      <c r="S512" s="1282">
        <v>2.6317077617075033</v>
      </c>
      <c r="T512" s="1282">
        <v>2.7393500139746085</v>
      </c>
      <c r="U512" s="1282">
        <v>2.445997135734471</v>
      </c>
      <c r="V512" s="1282">
        <v>1.7389318264447406</v>
      </c>
      <c r="W512" s="1282">
        <v>6.4234622430174291</v>
      </c>
      <c r="X512" s="1282">
        <v>1.3398874817973436</v>
      </c>
      <c r="Y512" s="1282">
        <v>2.4315834749487593</v>
      </c>
      <c r="Z512" s="1282">
        <v>2.5476144769107401</v>
      </c>
      <c r="AA512" s="1282">
        <v>2.7430173772318764</v>
      </c>
      <c r="AB512" s="1282">
        <v>2.4880749852501451</v>
      </c>
      <c r="AC512" s="1282">
        <v>2.418100379020113</v>
      </c>
      <c r="AD512" s="1282">
        <v>2.5657182410359258</v>
      </c>
      <c r="AE512" s="1282">
        <v>2.8632194409611946</v>
      </c>
      <c r="AF512" s="1282">
        <v>2.8794211469560267</v>
      </c>
      <c r="AG512" s="1282">
        <v>2.2609652012053707</v>
      </c>
      <c r="AH512" s="1282">
        <v>2.5683377059992845</v>
      </c>
      <c r="AI512" s="1282">
        <v>2.6201069504009502</v>
      </c>
      <c r="AJ512" s="1282">
        <v>1.5992959101746023</v>
      </c>
      <c r="AK512" s="1282">
        <v>1.6383864801422556</v>
      </c>
      <c r="AL512" s="1282">
        <v>1.6440287165229373</v>
      </c>
      <c r="AM512" s="1282">
        <v>1.3370127875535558</v>
      </c>
      <c r="AN512" s="1282">
        <v>1.6440287165229373</v>
      </c>
      <c r="AO512" s="1282">
        <v>1.5840373334901594</v>
      </c>
      <c r="AP512" s="1282">
        <v>1.5387572587697655</v>
      </c>
      <c r="AQ512" s="1282">
        <v>1.7203508071307971</v>
      </c>
      <c r="AR512" s="1282">
        <v>1.6545233803357466</v>
      </c>
      <c r="AS512" s="1282">
        <v>2.5470971975277283</v>
      </c>
      <c r="AT512" s="1282">
        <v>2.5669473461423409</v>
      </c>
      <c r="AU512" s="1282">
        <v>2.6015907087950789</v>
      </c>
      <c r="AV512" s="1282">
        <v>1.7017741718226913</v>
      </c>
      <c r="AW512" s="1282">
        <v>2.6207309582807157</v>
      </c>
      <c r="AX512" s="1282">
        <v>2.4509364293765885</v>
      </c>
      <c r="AY512" s="1282">
        <v>2.5704078298520772</v>
      </c>
      <c r="AZ512" s="1282">
        <v>2.9445109948561741</v>
      </c>
      <c r="BA512" s="1282">
        <v>2.6676733681009956</v>
      </c>
      <c r="BB512" s="1282">
        <v>2.4708712802756825</v>
      </c>
      <c r="BC512" s="1282">
        <v>1.7236096897543853</v>
      </c>
      <c r="BD512" s="1282">
        <v>1.7236096897543853</v>
      </c>
      <c r="BE512" s="1282">
        <v>1.5569018775070269</v>
      </c>
      <c r="BF512" s="1282">
        <v>1.7987189397024523</v>
      </c>
      <c r="BG512" s="1282">
        <v>2.0840540624663704</v>
      </c>
      <c r="BH512" s="1282">
        <v>1.5869954554316943</v>
      </c>
      <c r="BI512" s="1282">
        <v>1.6354436968391157</v>
      </c>
      <c r="BJ512" s="1282">
        <v>2.6433007872018734</v>
      </c>
      <c r="BK512" s="1282">
        <v>5.4486571193670388</v>
      </c>
      <c r="BL512" s="1282">
        <v>1.6152473473177646</v>
      </c>
      <c r="BM512" s="1282">
        <v>6.4256658148220511</v>
      </c>
      <c r="BN512" s="1282">
        <v>1.6846559604790463</v>
      </c>
      <c r="BO512" s="1282">
        <v>2.6830040906344794</v>
      </c>
      <c r="BP512" s="1282">
        <v>1.6152473473177646</v>
      </c>
      <c r="BQ512" s="1282">
        <v>5.6954622518073554</v>
      </c>
      <c r="BR512" s="1282">
        <v>2.7673940178105774</v>
      </c>
      <c r="BS512" s="1282">
        <v>2.4206932291737013</v>
      </c>
      <c r="BT512" s="1282">
        <v>5.325999972810874</v>
      </c>
      <c r="BU512" s="1282">
        <v>4.1609791736021657</v>
      </c>
      <c r="BV512" s="1282">
        <v>4.0275629819245999</v>
      </c>
      <c r="BW512" s="1282">
        <v>1.3077682393287542</v>
      </c>
      <c r="BX512" s="1282">
        <v>1.3542771352946747</v>
      </c>
      <c r="BY512" s="1282">
        <v>1.6005566272708032</v>
      </c>
      <c r="BZ512" s="1282">
        <v>2.2780538586873456</v>
      </c>
      <c r="CA512" s="1282">
        <v>1.670855594128666</v>
      </c>
      <c r="CB512" s="1282">
        <v>2.707303456834786</v>
      </c>
      <c r="CC512" s="1282">
        <v>4.3599573913632499</v>
      </c>
    </row>
    <row r="513" spans="1:81" s="135" customFormat="1" ht="15">
      <c r="A513" s="1148"/>
      <c r="B513" s="64"/>
      <c r="C513" s="64"/>
      <c r="D513" s="64" t="s">
        <v>16</v>
      </c>
      <c r="E513" s="64"/>
      <c r="F513" s="64"/>
      <c r="G513" s="1282">
        <v>2.2288222338206071E-2</v>
      </c>
      <c r="H513" s="1282">
        <v>3.0265636555106567E-2</v>
      </c>
      <c r="I513" s="1282">
        <v>5.5742558778124056E-2</v>
      </c>
      <c r="J513" s="1282">
        <v>3.0750607658142994E-2</v>
      </c>
      <c r="K513" s="1282">
        <v>1.8731704803283754E-2</v>
      </c>
      <c r="L513" s="1282">
        <v>1.6816283021592968E-2</v>
      </c>
      <c r="M513" s="1282">
        <v>6.893508703344628E-2</v>
      </c>
      <c r="N513" s="1282">
        <v>3.9369011147773372E-2</v>
      </c>
      <c r="O513" s="1282">
        <v>2.729862970301826E-2</v>
      </c>
      <c r="P513" s="1282">
        <v>5.3449324413698415E-2</v>
      </c>
      <c r="Q513" s="1282">
        <v>1.6978563349212699E-2</v>
      </c>
      <c r="R513" s="1282">
        <v>5.4351652575480205E-2</v>
      </c>
      <c r="S513" s="1282">
        <v>2.9604946333055271E-2</v>
      </c>
      <c r="T513" s="1282">
        <v>3.0815849438599649E-2</v>
      </c>
      <c r="U513" s="1282">
        <v>2.7515826410468375E-2</v>
      </c>
      <c r="V513" s="1282">
        <v>1.9561816151401425E-2</v>
      </c>
      <c r="W513" s="1282">
        <v>7.2259639821692923E-2</v>
      </c>
      <c r="X513" s="1282">
        <v>1.5072835049590009E-2</v>
      </c>
      <c r="Y513" s="1282">
        <v>2.7353682398799317E-2</v>
      </c>
      <c r="Z513" s="1282">
        <v>2.8658953309208573E-2</v>
      </c>
      <c r="AA513" s="1282">
        <v>3.0857104814289531E-2</v>
      </c>
      <c r="AB513" s="1282">
        <v>2.7989173981519972E-2</v>
      </c>
      <c r="AC513" s="1282">
        <v>2.7202006617324245E-2</v>
      </c>
      <c r="AD513" s="1282">
        <v>2.8862608507232792E-2</v>
      </c>
      <c r="AE513" s="1282">
        <v>3.2209297370624161E-2</v>
      </c>
      <c r="AF513" s="1282">
        <v>3.2391555691042594E-2</v>
      </c>
      <c r="AG513" s="1282">
        <v>2.5434341311195319E-2</v>
      </c>
      <c r="AH513" s="1282">
        <v>2.8892075730299862E-2</v>
      </c>
      <c r="AI513" s="1282">
        <v>2.9474444990486921E-2</v>
      </c>
      <c r="AJ513" s="1282">
        <v>1.7991005794911735E-2</v>
      </c>
      <c r="AK513" s="1282">
        <v>1.8430748475637825E-2</v>
      </c>
      <c r="AL513" s="1282">
        <v>1.8494219848743523E-2</v>
      </c>
      <c r="AM513" s="1282">
        <v>1.5040496668387663E-2</v>
      </c>
      <c r="AN513" s="1282">
        <v>1.8494219848743523E-2</v>
      </c>
      <c r="AO513" s="1282">
        <v>1.7819357046355913E-2</v>
      </c>
      <c r="AP513" s="1282">
        <v>1.7309986590578471E-2</v>
      </c>
      <c r="AQ513" s="1282">
        <v>1.9352792152761908E-2</v>
      </c>
      <c r="AR513" s="1282">
        <v>1.8612277774278572E-2</v>
      </c>
      <c r="AS513" s="1282">
        <v>2.865313426326583E-2</v>
      </c>
      <c r="AT513" s="1282">
        <v>2.8876435114898943E-2</v>
      </c>
      <c r="AU513" s="1282">
        <v>2.9266149697594661E-2</v>
      </c>
      <c r="AV513" s="1282">
        <v>1.9143817471246216E-2</v>
      </c>
      <c r="AW513" s="1282">
        <v>2.9481464660398842E-2</v>
      </c>
      <c r="AX513" s="1282">
        <v>2.7571390149469244E-2</v>
      </c>
      <c r="AY513" s="1282">
        <v>2.8915363234503947E-2</v>
      </c>
      <c r="AZ513" s="1282">
        <v>3.3123772801904594E-2</v>
      </c>
      <c r="BA513" s="1282">
        <v>3.0009535270553524E-2</v>
      </c>
      <c r="BB513" s="1282">
        <v>2.7795643844964E-2</v>
      </c>
      <c r="BC513" s="1282">
        <v>1.9389452395430516E-2</v>
      </c>
      <c r="BD513" s="1282">
        <v>1.9389452395430516E-2</v>
      </c>
      <c r="BE513" s="1282">
        <v>1.7514101375573386E-2</v>
      </c>
      <c r="BF513" s="1282">
        <v>2.0234381055893116E-2</v>
      </c>
      <c r="BG513" s="1282">
        <v>2.3444209715166722E-2</v>
      </c>
      <c r="BH513" s="1282">
        <v>1.7852633933174437E-2</v>
      </c>
      <c r="BI513" s="1282">
        <v>1.839764413820838E-2</v>
      </c>
      <c r="BJ513" s="1282">
        <v>2.9735360090461176E-2</v>
      </c>
      <c r="BK513" s="1282">
        <v>6.1293736315699975E-2</v>
      </c>
      <c r="BL513" s="1282">
        <v>1.8170448758689766E-2</v>
      </c>
      <c r="BM513" s="1282">
        <v>7.228442852580591E-2</v>
      </c>
      <c r="BN513" s="1282">
        <v>1.8951249080667122E-2</v>
      </c>
      <c r="BO513" s="1282">
        <v>3.0181995611498168E-2</v>
      </c>
      <c r="BP513" s="1282">
        <v>1.8170448758689766E-2</v>
      </c>
      <c r="BQ513" s="1282">
        <v>6.4070128439070659E-2</v>
      </c>
      <c r="BR513" s="1282">
        <v>3.1131325663052919E-2</v>
      </c>
      <c r="BS513" s="1282">
        <v>2.723117444164103E-2</v>
      </c>
      <c r="BT513" s="1282">
        <v>5.9913925725026754E-2</v>
      </c>
      <c r="BU513" s="1282">
        <v>4.6808223511689465E-2</v>
      </c>
      <c r="BV513" s="1282">
        <v>4.5307380883170455E-2</v>
      </c>
      <c r="BW513" s="1282">
        <v>1.4711515125175599E-2</v>
      </c>
      <c r="BX513" s="1282">
        <v>1.5234708995374683E-2</v>
      </c>
      <c r="BY513" s="1282">
        <v>1.800518801625001E-2</v>
      </c>
      <c r="BZ513" s="1282">
        <v>2.5626577240662498E-2</v>
      </c>
      <c r="CA513" s="1282">
        <v>1.8796004219849286E-2</v>
      </c>
      <c r="CB513" s="1282">
        <v>3.0455347175358968E-2</v>
      </c>
      <c r="CC513" s="1282">
        <v>4.9046594938782072E-2</v>
      </c>
    </row>
    <row r="514" spans="1:81" s="135" customFormat="1" ht="15">
      <c r="A514" s="1148"/>
      <c r="B514" s="73"/>
      <c r="C514" s="73"/>
      <c r="D514" s="73" t="s">
        <v>20</v>
      </c>
      <c r="E514" s="73"/>
      <c r="F514" s="73"/>
      <c r="G514" s="1282"/>
      <c r="H514" s="1282"/>
      <c r="I514" s="1282"/>
      <c r="J514" s="1282"/>
      <c r="K514" s="1282"/>
      <c r="L514" s="1282"/>
      <c r="M514" s="1282"/>
      <c r="N514" s="1282"/>
      <c r="O514" s="1282"/>
      <c r="P514" s="1282"/>
      <c r="Q514" s="1282"/>
      <c r="R514" s="1282"/>
      <c r="S514" s="1282"/>
      <c r="T514" s="1282"/>
      <c r="U514" s="1282"/>
      <c r="V514" s="1282"/>
      <c r="W514" s="1282"/>
      <c r="X514" s="1282"/>
      <c r="Y514" s="1282"/>
      <c r="Z514" s="1282"/>
      <c r="AA514" s="1282"/>
      <c r="AB514" s="1282"/>
      <c r="AC514" s="1282"/>
      <c r="AD514" s="1282"/>
      <c r="AE514" s="1282"/>
      <c r="AF514" s="1282"/>
      <c r="AG514" s="1282"/>
      <c r="AH514" s="1282"/>
      <c r="AI514" s="1282"/>
      <c r="AJ514" s="1282"/>
      <c r="AK514" s="1282"/>
      <c r="AL514" s="1282"/>
      <c r="AM514" s="1282"/>
      <c r="AN514" s="1282"/>
      <c r="AO514" s="1282"/>
      <c r="AP514" s="1282"/>
      <c r="AQ514" s="1282"/>
      <c r="AR514" s="1282"/>
      <c r="AS514" s="1282"/>
      <c r="AT514" s="1282"/>
      <c r="AU514" s="1282"/>
      <c r="AV514" s="1282"/>
      <c r="AW514" s="1282"/>
      <c r="AX514" s="1282"/>
      <c r="AY514" s="1282"/>
      <c r="AZ514" s="1282"/>
      <c r="BA514" s="1282"/>
      <c r="BB514" s="1282"/>
      <c r="BC514" s="1282"/>
      <c r="BD514" s="1282"/>
      <c r="BE514" s="1282"/>
      <c r="BF514" s="1282"/>
      <c r="BG514" s="1282"/>
      <c r="BH514" s="1282"/>
      <c r="BI514" s="1282"/>
      <c r="BJ514" s="1282"/>
      <c r="BK514" s="1282"/>
      <c r="BL514" s="1282"/>
      <c r="BM514" s="1282"/>
      <c r="BN514" s="1282"/>
      <c r="BO514" s="1282"/>
      <c r="BP514" s="1282"/>
      <c r="BQ514" s="1282"/>
      <c r="BR514" s="1282"/>
      <c r="BS514" s="1282"/>
      <c r="BT514" s="1282"/>
      <c r="BU514" s="1282"/>
      <c r="BV514" s="1282"/>
      <c r="BW514" s="1282"/>
      <c r="BX514" s="1282"/>
      <c r="BY514" s="1282"/>
      <c r="BZ514" s="1282"/>
      <c r="CA514" s="1282"/>
      <c r="CB514" s="1282"/>
      <c r="CC514" s="1282"/>
    </row>
    <row r="515" spans="1:81" s="135" customFormat="1" ht="15">
      <c r="A515" s="1148"/>
      <c r="B515" s="64"/>
      <c r="C515" s="64"/>
      <c r="D515" s="64" t="s">
        <v>21</v>
      </c>
      <c r="E515" s="64"/>
      <c r="F515" s="64"/>
      <c r="G515" s="1282">
        <v>0</v>
      </c>
      <c r="H515" s="1282">
        <v>0</v>
      </c>
      <c r="I515" s="1282">
        <v>0</v>
      </c>
      <c r="J515" s="1282">
        <v>0</v>
      </c>
      <c r="K515" s="1282">
        <v>0</v>
      </c>
      <c r="L515" s="1282">
        <v>0</v>
      </c>
      <c r="M515" s="1282">
        <v>0</v>
      </c>
      <c r="N515" s="1282">
        <v>0</v>
      </c>
      <c r="O515" s="1282">
        <v>0</v>
      </c>
      <c r="P515" s="1282">
        <v>0</v>
      </c>
      <c r="Q515" s="1282">
        <v>0</v>
      </c>
      <c r="R515" s="1282">
        <v>0</v>
      </c>
      <c r="S515" s="1282">
        <v>-1.2264710928297588E-15</v>
      </c>
      <c r="T515" s="1282">
        <v>0</v>
      </c>
      <c r="U515" s="1282">
        <v>-1.2651836626159558E-15</v>
      </c>
      <c r="V515" s="1282">
        <v>-1.2740335651936376E-15</v>
      </c>
      <c r="W515" s="1282">
        <v>0</v>
      </c>
      <c r="X515" s="1282">
        <v>0</v>
      </c>
      <c r="Y515" s="1282">
        <v>0</v>
      </c>
      <c r="Z515" s="1282">
        <v>0</v>
      </c>
      <c r="AA515" s="1282">
        <v>0</v>
      </c>
      <c r="AB515" s="1282">
        <v>0</v>
      </c>
      <c r="AC515" s="1282">
        <v>0</v>
      </c>
      <c r="AD515" s="1282">
        <v>0</v>
      </c>
      <c r="AE515" s="1282">
        <v>0</v>
      </c>
      <c r="AF515" s="1282">
        <v>0</v>
      </c>
      <c r="AG515" s="1282">
        <v>0</v>
      </c>
      <c r="AH515" s="1282">
        <v>0</v>
      </c>
      <c r="AI515" s="1282">
        <v>0</v>
      </c>
      <c r="AJ515" s="1282">
        <v>-6.6746817942691672E-16</v>
      </c>
      <c r="AK515" s="1282">
        <v>0</v>
      </c>
      <c r="AL515" s="1282">
        <v>0</v>
      </c>
      <c r="AM515" s="1282">
        <v>0</v>
      </c>
      <c r="AN515" s="1282">
        <v>0</v>
      </c>
      <c r="AO515" s="1282">
        <v>-6.6824946744984882E-16</v>
      </c>
      <c r="AP515" s="1282">
        <v>0</v>
      </c>
      <c r="AQ515" s="1282">
        <v>0</v>
      </c>
      <c r="AR515" s="1282">
        <v>-1.284677641673217E-15</v>
      </c>
      <c r="AS515" s="1282">
        <v>0</v>
      </c>
      <c r="AT515" s="1282">
        <v>-1.2975975609165764E-15</v>
      </c>
      <c r="AU515" s="1282">
        <v>0</v>
      </c>
      <c r="AV515" s="1282">
        <v>0</v>
      </c>
      <c r="AW515" s="1282">
        <v>0</v>
      </c>
      <c r="AX515" s="1282">
        <v>0</v>
      </c>
      <c r="AY515" s="1282">
        <v>-1.2465835514409018E-15</v>
      </c>
      <c r="AZ515" s="1282">
        <v>0</v>
      </c>
      <c r="BA515" s="1282">
        <v>0</v>
      </c>
      <c r="BB515" s="1282">
        <v>0</v>
      </c>
      <c r="BC515" s="1282">
        <v>0</v>
      </c>
      <c r="BD515" s="1282">
        <v>0</v>
      </c>
      <c r="BE515" s="1282">
        <v>0</v>
      </c>
      <c r="BF515" s="1282">
        <v>-1.2692689009255224E-15</v>
      </c>
      <c r="BG515" s="1282">
        <v>0</v>
      </c>
      <c r="BH515" s="1282">
        <v>0</v>
      </c>
      <c r="BI515" s="1282">
        <v>0</v>
      </c>
      <c r="BJ515" s="1282">
        <v>0</v>
      </c>
      <c r="BK515" s="1282">
        <v>0</v>
      </c>
      <c r="BL515" s="1282">
        <v>0</v>
      </c>
      <c r="BM515" s="1282">
        <v>0</v>
      </c>
      <c r="BN515" s="1282">
        <v>-1.2687571929353055E-15</v>
      </c>
      <c r="BO515" s="1282">
        <v>0</v>
      </c>
      <c r="BP515" s="1282">
        <v>0</v>
      </c>
      <c r="BQ515" s="1282">
        <v>0</v>
      </c>
      <c r="BR515" s="1282">
        <v>0</v>
      </c>
      <c r="BS515" s="1282">
        <v>0</v>
      </c>
      <c r="BT515" s="1282">
        <v>0</v>
      </c>
      <c r="BU515" s="1282">
        <v>0</v>
      </c>
      <c r="BV515" s="1282">
        <v>-2.4597954213582259E-15</v>
      </c>
      <c r="BW515" s="1282">
        <v>0</v>
      </c>
      <c r="BX515" s="1282">
        <v>0</v>
      </c>
      <c r="BY515" s="1282">
        <v>0</v>
      </c>
      <c r="BZ515" s="1282">
        <v>0</v>
      </c>
      <c r="CA515" s="1282">
        <v>0</v>
      </c>
      <c r="CB515" s="1282">
        <v>-1.2999824499676999E-15</v>
      </c>
      <c r="CC515" s="1282">
        <v>0</v>
      </c>
    </row>
    <row r="516" spans="1:81" s="135" customFormat="1" ht="15">
      <c r="A516" s="1148"/>
      <c r="B516" s="64"/>
      <c r="C516" s="64"/>
      <c r="D516" s="64" t="s">
        <v>22</v>
      </c>
      <c r="E516" s="64"/>
      <c r="F516" s="64"/>
      <c r="G516" s="1282">
        <v>0</v>
      </c>
      <c r="H516" s="1282">
        <v>0</v>
      </c>
      <c r="I516" s="1282">
        <v>0</v>
      </c>
      <c r="J516" s="1282">
        <v>0</v>
      </c>
      <c r="K516" s="1282">
        <v>0</v>
      </c>
      <c r="L516" s="1282">
        <v>0</v>
      </c>
      <c r="M516" s="1282">
        <v>0</v>
      </c>
      <c r="N516" s="1282">
        <v>0</v>
      </c>
      <c r="O516" s="1282">
        <v>0</v>
      </c>
      <c r="P516" s="1282">
        <v>0</v>
      </c>
      <c r="Q516" s="1282">
        <v>0</v>
      </c>
      <c r="R516" s="1282">
        <v>0</v>
      </c>
      <c r="S516" s="1282">
        <v>1.2433322283488035E-15</v>
      </c>
      <c r="T516" s="1282">
        <v>0</v>
      </c>
      <c r="U516" s="1282">
        <v>1.2535662390013593E-15</v>
      </c>
      <c r="V516" s="1282">
        <v>1.257724165749062E-15</v>
      </c>
      <c r="W516" s="1282">
        <v>0</v>
      </c>
      <c r="X516" s="1282">
        <v>0</v>
      </c>
      <c r="Y516" s="1282">
        <v>0</v>
      </c>
      <c r="Z516" s="1282">
        <v>0</v>
      </c>
      <c r="AA516" s="1282">
        <v>0</v>
      </c>
      <c r="AB516" s="1282">
        <v>0</v>
      </c>
      <c r="AC516" s="1282">
        <v>0</v>
      </c>
      <c r="AD516" s="1282">
        <v>0</v>
      </c>
      <c r="AE516" s="1282">
        <v>0</v>
      </c>
      <c r="AF516" s="1282">
        <v>0</v>
      </c>
      <c r="AG516" s="1282">
        <v>0</v>
      </c>
      <c r="AH516" s="1282">
        <v>0</v>
      </c>
      <c r="AI516" s="1282">
        <v>0</v>
      </c>
      <c r="AJ516" s="1282">
        <v>6.6555257781590918E-16</v>
      </c>
      <c r="AK516" s="1282">
        <v>0</v>
      </c>
      <c r="AL516" s="1282">
        <v>0</v>
      </c>
      <c r="AM516" s="1282">
        <v>0</v>
      </c>
      <c r="AN516" s="1282">
        <v>0</v>
      </c>
      <c r="AO516" s="1282">
        <v>6.6021539329568864E-16</v>
      </c>
      <c r="AP516" s="1282">
        <v>0</v>
      </c>
      <c r="AQ516" s="1282">
        <v>0</v>
      </c>
      <c r="AR516" s="1282">
        <v>1.2692711392416014E-15</v>
      </c>
      <c r="AS516" s="1282">
        <v>0</v>
      </c>
      <c r="AT516" s="1282">
        <v>1.3001999918146953E-15</v>
      </c>
      <c r="AU516" s="1282">
        <v>0</v>
      </c>
      <c r="AV516" s="1282">
        <v>0</v>
      </c>
      <c r="AW516" s="1282">
        <v>0</v>
      </c>
      <c r="AX516" s="1282">
        <v>0</v>
      </c>
      <c r="AY516" s="1282">
        <v>1.2456366588025155E-15</v>
      </c>
      <c r="AZ516" s="1282">
        <v>0</v>
      </c>
      <c r="BA516" s="1282">
        <v>0</v>
      </c>
      <c r="BB516" s="1282">
        <v>0</v>
      </c>
      <c r="BC516" s="1282">
        <v>0</v>
      </c>
      <c r="BD516" s="1282">
        <v>0</v>
      </c>
      <c r="BE516" s="1282">
        <v>0</v>
      </c>
      <c r="BF516" s="1282">
        <v>1.2702687168050041E-15</v>
      </c>
      <c r="BG516" s="1282">
        <v>0</v>
      </c>
      <c r="BH516" s="1282">
        <v>0</v>
      </c>
      <c r="BI516" s="1282">
        <v>0</v>
      </c>
      <c r="BJ516" s="1282">
        <v>0</v>
      </c>
      <c r="BK516" s="1282">
        <v>0</v>
      </c>
      <c r="BL516" s="1282">
        <v>0</v>
      </c>
      <c r="BM516" s="1282">
        <v>0</v>
      </c>
      <c r="BN516" s="1282">
        <v>1.2735158813676347E-15</v>
      </c>
      <c r="BO516" s="1282">
        <v>0</v>
      </c>
      <c r="BP516" s="1282">
        <v>0</v>
      </c>
      <c r="BQ516" s="1282">
        <v>0</v>
      </c>
      <c r="BR516" s="1282">
        <v>0</v>
      </c>
      <c r="BS516" s="1282">
        <v>0</v>
      </c>
      <c r="BT516" s="1282">
        <v>0</v>
      </c>
      <c r="BU516" s="1282">
        <v>0</v>
      </c>
      <c r="BV516" s="1282">
        <v>2.4721310896793738E-15</v>
      </c>
      <c r="BW516" s="1282">
        <v>0</v>
      </c>
      <c r="BX516" s="1282">
        <v>0</v>
      </c>
      <c r="BY516" s="1282">
        <v>0</v>
      </c>
      <c r="BZ516" s="1282">
        <v>0</v>
      </c>
      <c r="CA516" s="1282">
        <v>0</v>
      </c>
      <c r="CB516" s="1282">
        <v>1.2770762882281436E-15</v>
      </c>
      <c r="CC516" s="1282">
        <v>0</v>
      </c>
    </row>
    <row r="517" spans="1:81" s="135" customFormat="1" ht="15">
      <c r="A517" s="1148"/>
      <c r="B517" s="64"/>
      <c r="C517" s="64"/>
      <c r="D517" s="64" t="s">
        <v>23</v>
      </c>
      <c r="E517" s="64"/>
      <c r="F517" s="64"/>
      <c r="G517" s="1282">
        <v>0</v>
      </c>
      <c r="H517" s="1282">
        <v>0.103143624408113</v>
      </c>
      <c r="I517" s="1282">
        <v>0.49677154903782228</v>
      </c>
      <c r="J517" s="1282">
        <v>0.1099349810435494</v>
      </c>
      <c r="K517" s="1282">
        <v>0</v>
      </c>
      <c r="L517" s="1282">
        <v>0</v>
      </c>
      <c r="M517" s="1282">
        <v>0.55526097368359462</v>
      </c>
      <c r="N517" s="1282">
        <v>0.24966848615845932</v>
      </c>
      <c r="O517" s="1282">
        <v>7.3633089554738546E-2</v>
      </c>
      <c r="P517" s="1282">
        <v>0.43069100275118077</v>
      </c>
      <c r="Q517" s="1282">
        <v>0</v>
      </c>
      <c r="R517" s="1282">
        <v>0.43553011069814052</v>
      </c>
      <c r="S517" s="1282">
        <v>7.7942807832583713E-2</v>
      </c>
      <c r="T517" s="1282">
        <v>0.10213952892247248</v>
      </c>
      <c r="U517" s="1282">
        <v>0.10194692578811322</v>
      </c>
      <c r="V517" s="1282">
        <v>7.5418475506314241E-3</v>
      </c>
      <c r="W517" s="1282">
        <v>0.59368398808250999</v>
      </c>
      <c r="X517" s="1282">
        <v>0</v>
      </c>
      <c r="Y517" s="1282">
        <v>0.11614563418413455</v>
      </c>
      <c r="Z517" s="1282">
        <v>9.9103712507314826E-2</v>
      </c>
      <c r="AA517" s="1282">
        <v>0.18554859297597495</v>
      </c>
      <c r="AB517" s="1282">
        <v>8.443976740132754E-2</v>
      </c>
      <c r="AC517" s="1282">
        <v>0.12209868408177268</v>
      </c>
      <c r="AD517" s="1282">
        <v>0.10863784004152376</v>
      </c>
      <c r="AE517" s="1282">
        <v>5.0220726010192764E-2</v>
      </c>
      <c r="AF517" s="1282">
        <v>0.21274736769324132</v>
      </c>
      <c r="AG517" s="1282">
        <v>7.2619594646832084E-2</v>
      </c>
      <c r="AH517" s="1282">
        <v>0.10341587848511088</v>
      </c>
      <c r="AI517" s="1282">
        <v>1.5977058525417961E-2</v>
      </c>
      <c r="AJ517" s="1282">
        <v>0</v>
      </c>
      <c r="AK517" s="1282">
        <v>3.6202443544282162E-2</v>
      </c>
      <c r="AL517" s="1282">
        <v>5.1150178228835622E-2</v>
      </c>
      <c r="AM517" s="1282">
        <v>0</v>
      </c>
      <c r="AN517" s="1282">
        <v>5.1150178228835622E-2</v>
      </c>
      <c r="AO517" s="1282">
        <v>0</v>
      </c>
      <c r="AP517" s="1282">
        <v>0.149190402509283</v>
      </c>
      <c r="AQ517" s="1282">
        <v>0</v>
      </c>
      <c r="AR517" s="1282">
        <v>0</v>
      </c>
      <c r="AS517" s="1282">
        <v>0.15015103719797041</v>
      </c>
      <c r="AT517" s="1282">
        <v>5.8648363694495845E-2</v>
      </c>
      <c r="AU517" s="1282">
        <v>9.1922154885148974E-2</v>
      </c>
      <c r="AV517" s="1282">
        <v>0</v>
      </c>
      <c r="AW517" s="1282">
        <v>8.1208605319945129E-2</v>
      </c>
      <c r="AX517" s="1282">
        <v>7.1594110727680738E-2</v>
      </c>
      <c r="AY517" s="1282">
        <v>8.2182990514459708E-2</v>
      </c>
      <c r="AZ517" s="1282">
        <v>0.19958545341453235</v>
      </c>
      <c r="BA517" s="1282">
        <v>5.8467905832948724E-2</v>
      </c>
      <c r="BB517" s="1282">
        <v>5.8180996115191209E-2</v>
      </c>
      <c r="BC517" s="1282">
        <v>0</v>
      </c>
      <c r="BD517" s="1282">
        <v>0</v>
      </c>
      <c r="BE517" s="1282">
        <v>0</v>
      </c>
      <c r="BF517" s="1282">
        <v>0</v>
      </c>
      <c r="BG517" s="1282">
        <v>0</v>
      </c>
      <c r="BH517" s="1282">
        <v>0</v>
      </c>
      <c r="BI517" s="1282">
        <v>0</v>
      </c>
      <c r="BJ517" s="1282">
        <v>9.454042842839934E-2</v>
      </c>
      <c r="BK517" s="1282">
        <v>0.53719971820910972</v>
      </c>
      <c r="BL517" s="1282">
        <v>0</v>
      </c>
      <c r="BM517" s="1282">
        <v>0.71564918006130318</v>
      </c>
      <c r="BN517" s="1282">
        <v>0</v>
      </c>
      <c r="BO517" s="1282">
        <v>0.10653243393438984</v>
      </c>
      <c r="BP517" s="1282">
        <v>0</v>
      </c>
      <c r="BQ517" s="1282">
        <v>0.64302844384412272</v>
      </c>
      <c r="BR517" s="1282">
        <v>9.6184161842954655E-2</v>
      </c>
      <c r="BS517" s="1282">
        <v>-5.3922649575410229E-3</v>
      </c>
      <c r="BT517" s="1282">
        <v>0.59409599334102436</v>
      </c>
      <c r="BU517" s="1282">
        <v>0.38774010117342361</v>
      </c>
      <c r="BV517" s="1282">
        <v>0.354993462414121</v>
      </c>
      <c r="BW517" s="1282">
        <v>0</v>
      </c>
      <c r="BX517" s="1282">
        <v>0</v>
      </c>
      <c r="BY517" s="1282">
        <v>0</v>
      </c>
      <c r="BZ517" s="1282">
        <v>6.0202662990929558E-2</v>
      </c>
      <c r="CA517" s="1282">
        <v>5.8488795228798188E-3</v>
      </c>
      <c r="CB517" s="1282">
        <v>0.14673402856737808</v>
      </c>
      <c r="CC517" s="1282">
        <v>0.39218373186148592</v>
      </c>
    </row>
    <row r="518" spans="1:81" s="135" customFormat="1" ht="15">
      <c r="A518" s="1148"/>
      <c r="B518" s="64"/>
      <c r="C518" s="64"/>
      <c r="D518" s="64" t="s">
        <v>24</v>
      </c>
      <c r="E518" s="64"/>
      <c r="F518" s="64"/>
      <c r="G518" s="1282">
        <v>0</v>
      </c>
      <c r="H518" s="1282">
        <v>0</v>
      </c>
      <c r="I518" s="1282">
        <v>0</v>
      </c>
      <c r="J518" s="1282">
        <v>0</v>
      </c>
      <c r="K518" s="1282">
        <v>0</v>
      </c>
      <c r="L518" s="1282">
        <v>0</v>
      </c>
      <c r="M518" s="1282">
        <v>2.435226788613654E-15</v>
      </c>
      <c r="N518" s="1282">
        <v>1.2222472924250726E-15</v>
      </c>
      <c r="O518" s="1282">
        <v>1.2303976801211845E-15</v>
      </c>
      <c r="P518" s="1282">
        <v>0</v>
      </c>
      <c r="Q518" s="1282">
        <v>0</v>
      </c>
      <c r="R518" s="1282">
        <v>0</v>
      </c>
      <c r="S518" s="1282">
        <v>-1.361656446296776E-31</v>
      </c>
      <c r="T518" s="1282">
        <v>0</v>
      </c>
      <c r="U518" s="1282">
        <v>-1.40463603261582E-31</v>
      </c>
      <c r="V518" s="1282">
        <v>2.8289227964465038E-31</v>
      </c>
      <c r="W518" s="1282">
        <v>0</v>
      </c>
      <c r="X518" s="1282">
        <v>0</v>
      </c>
      <c r="Y518" s="1282">
        <v>6.3116249409107331E-16</v>
      </c>
      <c r="Z518" s="1282">
        <v>0</v>
      </c>
      <c r="AA518" s="1282">
        <v>1.3594710917097655E-15</v>
      </c>
      <c r="AB518" s="1282">
        <v>0</v>
      </c>
      <c r="AC518" s="1282">
        <v>6.9519500563685515E-16</v>
      </c>
      <c r="AD518" s="1282">
        <v>6.3746089378052689E-16</v>
      </c>
      <c r="AE518" s="1282">
        <v>1.3433475408346435E-15</v>
      </c>
      <c r="AF518" s="1282">
        <v>0</v>
      </c>
      <c r="AG518" s="1282">
        <v>6.6950773458710322E-16</v>
      </c>
      <c r="AH518" s="1282">
        <v>0</v>
      </c>
      <c r="AI518" s="1282">
        <v>0</v>
      </c>
      <c r="AJ518" s="1282">
        <v>0</v>
      </c>
      <c r="AK518" s="1282">
        <v>6.0498176290730811E-16</v>
      </c>
      <c r="AL518" s="1282">
        <v>0</v>
      </c>
      <c r="AM518" s="1282">
        <v>0</v>
      </c>
      <c r="AN518" s="1282">
        <v>0</v>
      </c>
      <c r="AO518" s="1282">
        <v>0</v>
      </c>
      <c r="AP518" s="1282">
        <v>0</v>
      </c>
      <c r="AQ518" s="1282">
        <v>0</v>
      </c>
      <c r="AR518" s="1282">
        <v>0</v>
      </c>
      <c r="AS518" s="1282">
        <v>0</v>
      </c>
      <c r="AT518" s="1282">
        <v>-1.4406226888270272E-31</v>
      </c>
      <c r="AU518" s="1282">
        <v>0</v>
      </c>
      <c r="AV518" s="1282">
        <v>0</v>
      </c>
      <c r="AW518" s="1282">
        <v>1.2518485161876698E-15</v>
      </c>
      <c r="AX518" s="1282">
        <v>0</v>
      </c>
      <c r="AY518" s="1282">
        <v>-1.3839857609286874E-31</v>
      </c>
      <c r="AZ518" s="1282">
        <v>0</v>
      </c>
      <c r="BA518" s="1282">
        <v>0</v>
      </c>
      <c r="BB518" s="1282">
        <v>0</v>
      </c>
      <c r="BC518" s="1282">
        <v>0</v>
      </c>
      <c r="BD518" s="1282">
        <v>0</v>
      </c>
      <c r="BE518" s="1282">
        <v>0</v>
      </c>
      <c r="BF518" s="1282">
        <v>-2.8183431164963633E-31</v>
      </c>
      <c r="BG518" s="1282">
        <v>0</v>
      </c>
      <c r="BH518" s="1282">
        <v>0</v>
      </c>
      <c r="BI518" s="1282">
        <v>0</v>
      </c>
      <c r="BJ518" s="1282">
        <v>0</v>
      </c>
      <c r="BK518" s="1282">
        <v>0</v>
      </c>
      <c r="BL518" s="1282">
        <v>0</v>
      </c>
      <c r="BM518" s="1282">
        <v>0</v>
      </c>
      <c r="BN518" s="1282">
        <v>0</v>
      </c>
      <c r="BO518" s="1282">
        <v>0</v>
      </c>
      <c r="BP518" s="1282">
        <v>0</v>
      </c>
      <c r="BQ518" s="1282">
        <v>0</v>
      </c>
      <c r="BR518" s="1282">
        <v>0</v>
      </c>
      <c r="BS518" s="1282">
        <v>-0.20026542141172601</v>
      </c>
      <c r="BT518" s="1282">
        <v>2.4105645536945561E-15</v>
      </c>
      <c r="BU518" s="1282">
        <v>2.4867971606434153E-15</v>
      </c>
      <c r="BV518" s="1282">
        <v>0</v>
      </c>
      <c r="BW518" s="1282">
        <v>0</v>
      </c>
      <c r="BX518" s="1282">
        <v>0</v>
      </c>
      <c r="BY518" s="1282">
        <v>0</v>
      </c>
      <c r="BZ518" s="1282">
        <v>0</v>
      </c>
      <c r="CA518" s="1282">
        <v>6.4987144807348579E-16</v>
      </c>
      <c r="CB518" s="1282">
        <v>0</v>
      </c>
      <c r="CC518" s="1282">
        <v>0</v>
      </c>
    </row>
    <row r="519" spans="1:81" s="135" customFormat="1" ht="15">
      <c r="A519" s="1148"/>
      <c r="B519" s="64"/>
      <c r="C519" s="64"/>
      <c r="D519" s="64" t="s">
        <v>25</v>
      </c>
      <c r="E519" s="64"/>
      <c r="F519" s="64"/>
      <c r="G519" s="1282">
        <v>0</v>
      </c>
      <c r="H519" s="1282">
        <v>4.0389738221647651</v>
      </c>
      <c r="I519" s="1282">
        <v>19.452945285507948</v>
      </c>
      <c r="J519" s="1282">
        <v>4.3049147547713087</v>
      </c>
      <c r="K519" s="1282">
        <v>0</v>
      </c>
      <c r="L519" s="1282">
        <v>0</v>
      </c>
      <c r="M519" s="1282">
        <v>21.743317146816818</v>
      </c>
      <c r="N519" s="1282">
        <v>9.7767020075184075</v>
      </c>
      <c r="O519" s="1282">
        <v>2.8833786175668834</v>
      </c>
      <c r="P519" s="1282">
        <v>16.865314705938179</v>
      </c>
      <c r="Q519" s="1282">
        <v>0</v>
      </c>
      <c r="R519" s="1282">
        <v>17.054808050122642</v>
      </c>
      <c r="S519" s="1282">
        <v>3.0521417321559858</v>
      </c>
      <c r="T519" s="1282">
        <v>3.9996547134488525</v>
      </c>
      <c r="U519" s="1282">
        <v>3.9921126184118783</v>
      </c>
      <c r="V519" s="1282">
        <v>0.29532920723466233</v>
      </c>
      <c r="W519" s="1282">
        <v>23.247913773282392</v>
      </c>
      <c r="X519" s="1282">
        <v>0</v>
      </c>
      <c r="Y519" s="1282">
        <v>4.5481160732950316</v>
      </c>
      <c r="Z519" s="1282">
        <v>3.8807759839095066</v>
      </c>
      <c r="AA519" s="1282">
        <v>7.2658481226544893</v>
      </c>
      <c r="AB519" s="1282">
        <v>3.3065544481372475</v>
      </c>
      <c r="AC519" s="1282">
        <v>4.7812299747754006</v>
      </c>
      <c r="AD519" s="1282">
        <v>4.254120354430011</v>
      </c>
      <c r="AE519" s="1282">
        <v>1.966580085286616</v>
      </c>
      <c r="AF519" s="1282">
        <v>8.3309177254379545</v>
      </c>
      <c r="AG519" s="1282">
        <v>2.8436914393683099</v>
      </c>
      <c r="AH519" s="1282">
        <v>4.0496349473315636</v>
      </c>
      <c r="AI519" s="1282">
        <v>0.62564139576892441</v>
      </c>
      <c r="AJ519" s="1282">
        <v>0</v>
      </c>
      <c r="AK519" s="1282">
        <v>1.4176418815301202</v>
      </c>
      <c r="AL519" s="1282">
        <v>2.0029762581144959</v>
      </c>
      <c r="AM519" s="1282">
        <v>0</v>
      </c>
      <c r="AN519" s="1282">
        <v>2.0029762581144959</v>
      </c>
      <c r="AO519" s="1282">
        <v>0</v>
      </c>
      <c r="AP519" s="1282">
        <v>5.8421073887124466</v>
      </c>
      <c r="AQ519" s="1282">
        <v>0</v>
      </c>
      <c r="AR519" s="1282">
        <v>0</v>
      </c>
      <c r="AS519" s="1282">
        <v>5.8797246276114787</v>
      </c>
      <c r="AT519" s="1282">
        <v>2.2965957133481805</v>
      </c>
      <c r="AU519" s="1282">
        <v>3.5995552743916219</v>
      </c>
      <c r="AV519" s="1282">
        <v>0</v>
      </c>
      <c r="AW519" s="1282">
        <v>3.1800262294832549</v>
      </c>
      <c r="AX519" s="1282">
        <v>2.8035347866593203</v>
      </c>
      <c r="AY519" s="1282">
        <v>3.2181819207916922</v>
      </c>
      <c r="AZ519" s="1282">
        <v>7.8155138163127615</v>
      </c>
      <c r="BA519" s="1282">
        <v>2.2895292118268786</v>
      </c>
      <c r="BB519" s="1282">
        <v>2.2782941903120038</v>
      </c>
      <c r="BC519" s="1282">
        <v>0</v>
      </c>
      <c r="BD519" s="1282">
        <v>0</v>
      </c>
      <c r="BE519" s="1282">
        <v>0</v>
      </c>
      <c r="BF519" s="1282">
        <v>2.8205631537159362E-31</v>
      </c>
      <c r="BG519" s="1282">
        <v>0</v>
      </c>
      <c r="BH519" s="1282">
        <v>0</v>
      </c>
      <c r="BI519" s="1282">
        <v>0</v>
      </c>
      <c r="BJ519" s="1282">
        <v>3.702083553392288</v>
      </c>
      <c r="BK519" s="1282">
        <v>21.036061235697833</v>
      </c>
      <c r="BL519" s="1282">
        <v>0</v>
      </c>
      <c r="BM519" s="1282">
        <v>28.023916366215293</v>
      </c>
      <c r="BN519" s="1282">
        <v>0</v>
      </c>
      <c r="BO519" s="1282">
        <v>4.1716753152864108</v>
      </c>
      <c r="BP519" s="1282">
        <v>0</v>
      </c>
      <c r="BQ519" s="1282">
        <v>25.180180224396594</v>
      </c>
      <c r="BR519" s="1282">
        <v>3.7664500740580498</v>
      </c>
      <c r="BS519" s="1282">
        <v>0</v>
      </c>
      <c r="BT519" s="1282">
        <v>23.264047377887454</v>
      </c>
      <c r="BU519" s="1282">
        <v>15.183411746773869</v>
      </c>
      <c r="BV519" s="1282">
        <v>13.901094807925777</v>
      </c>
      <c r="BW519" s="1282">
        <v>0</v>
      </c>
      <c r="BX519" s="1282">
        <v>0</v>
      </c>
      <c r="BY519" s="1282">
        <v>0</v>
      </c>
      <c r="BZ519" s="1282">
        <v>2.3574601071110504</v>
      </c>
      <c r="CA519" s="1282">
        <v>0.22903472141365722</v>
      </c>
      <c r="CB519" s="1282">
        <v>5.7459188932457197</v>
      </c>
      <c r="CC519" s="1282">
        <v>15.357418701905077</v>
      </c>
    </row>
    <row r="520" spans="1:81" s="135" customFormat="1" ht="15">
      <c r="A520" s="1148"/>
      <c r="B520" s="64"/>
      <c r="C520" s="64"/>
      <c r="D520" s="64" t="s">
        <v>26</v>
      </c>
      <c r="E520" s="64"/>
      <c r="F520" s="64"/>
      <c r="G520" s="1282">
        <v>0</v>
      </c>
      <c r="H520" s="1282">
        <v>0</v>
      </c>
      <c r="I520" s="1282">
        <v>0</v>
      </c>
      <c r="J520" s="1282">
        <v>0</v>
      </c>
      <c r="K520" s="1282">
        <v>0</v>
      </c>
      <c r="L520" s="1282">
        <v>0</v>
      </c>
      <c r="M520" s="1282">
        <v>4.7422365138844231E-31</v>
      </c>
      <c r="N520" s="1282">
        <v>-2.8795737550036428E-31</v>
      </c>
      <c r="O520" s="1282">
        <v>-2.80159120405252E-31</v>
      </c>
      <c r="P520" s="1282">
        <v>0</v>
      </c>
      <c r="Q520" s="1282">
        <v>0</v>
      </c>
      <c r="R520" s="1282">
        <v>0</v>
      </c>
      <c r="S520" s="1282">
        <v>-1.5443860260948379E-47</v>
      </c>
      <c r="T520" s="1282">
        <v>0</v>
      </c>
      <c r="U520" s="1282">
        <v>-1.6647090106081649E-47</v>
      </c>
      <c r="V520" s="1282">
        <v>-6.7681347143739411E-47</v>
      </c>
      <c r="W520" s="1282">
        <v>0</v>
      </c>
      <c r="X520" s="1282">
        <v>0</v>
      </c>
      <c r="Y520" s="1282">
        <v>7.4585807338212405E-32</v>
      </c>
      <c r="Z520" s="1282">
        <v>0</v>
      </c>
      <c r="AA520" s="1282">
        <v>0</v>
      </c>
      <c r="AB520" s="1282">
        <v>0</v>
      </c>
      <c r="AC520" s="1282">
        <v>0</v>
      </c>
      <c r="AD520" s="1282">
        <v>0</v>
      </c>
      <c r="AE520" s="1282">
        <v>1.5434285366285793E-31</v>
      </c>
      <c r="AF520" s="1282">
        <v>0</v>
      </c>
      <c r="AG520" s="1282">
        <v>0</v>
      </c>
      <c r="AH520" s="1282">
        <v>0</v>
      </c>
      <c r="AI520" s="1282">
        <v>0</v>
      </c>
      <c r="AJ520" s="1282">
        <v>0</v>
      </c>
      <c r="AK520" s="1282">
        <v>0</v>
      </c>
      <c r="AL520" s="1282">
        <v>0</v>
      </c>
      <c r="AM520" s="1282">
        <v>0</v>
      </c>
      <c r="AN520" s="1282">
        <v>0</v>
      </c>
      <c r="AO520" s="1282">
        <v>0</v>
      </c>
      <c r="AP520" s="1282">
        <v>0</v>
      </c>
      <c r="AQ520" s="1282">
        <v>0</v>
      </c>
      <c r="AR520" s="1282">
        <v>0</v>
      </c>
      <c r="AS520" s="1282">
        <v>0</v>
      </c>
      <c r="AT520" s="1282">
        <v>-1.6506511220855747E-47</v>
      </c>
      <c r="AU520" s="1282">
        <v>0</v>
      </c>
      <c r="AV520" s="1282">
        <v>0</v>
      </c>
      <c r="AW520" s="1282">
        <v>0</v>
      </c>
      <c r="AX520" s="1282">
        <v>0</v>
      </c>
      <c r="AY520" s="1282">
        <v>-1.6382700806036609E-47</v>
      </c>
      <c r="AZ520" s="1282">
        <v>0</v>
      </c>
      <c r="BA520" s="1282">
        <v>0</v>
      </c>
      <c r="BB520" s="1282">
        <v>0</v>
      </c>
      <c r="BC520" s="1282">
        <v>0</v>
      </c>
      <c r="BD520" s="1282">
        <v>0</v>
      </c>
      <c r="BE520" s="1282">
        <v>0</v>
      </c>
      <c r="BF520" s="1282">
        <v>-6.7500972587333498E-47</v>
      </c>
      <c r="BG520" s="1282">
        <v>0</v>
      </c>
      <c r="BH520" s="1282">
        <v>0</v>
      </c>
      <c r="BI520" s="1282">
        <v>0</v>
      </c>
      <c r="BJ520" s="1282">
        <v>0</v>
      </c>
      <c r="BK520" s="1282">
        <v>0</v>
      </c>
      <c r="BL520" s="1282">
        <v>0</v>
      </c>
      <c r="BM520" s="1282">
        <v>0</v>
      </c>
      <c r="BN520" s="1282">
        <v>0</v>
      </c>
      <c r="BO520" s="1282">
        <v>0</v>
      </c>
      <c r="BP520" s="1282">
        <v>0</v>
      </c>
      <c r="BQ520" s="1282">
        <v>0</v>
      </c>
      <c r="BR520" s="1282">
        <v>0</v>
      </c>
      <c r="BS520" s="1282">
        <v>-0.13777224607867838</v>
      </c>
      <c r="BT520" s="1282">
        <v>-5.594852256093016E-31</v>
      </c>
      <c r="BU520" s="1282">
        <v>0</v>
      </c>
      <c r="BV520" s="1282">
        <v>0</v>
      </c>
      <c r="BW520" s="1282">
        <v>0</v>
      </c>
      <c r="BX520" s="1282">
        <v>0</v>
      </c>
      <c r="BY520" s="1282">
        <v>0</v>
      </c>
      <c r="BZ520" s="1282">
        <v>0</v>
      </c>
      <c r="CA520" s="1282">
        <v>0</v>
      </c>
      <c r="CB520" s="1282">
        <v>0</v>
      </c>
      <c r="CC520" s="1282">
        <v>0</v>
      </c>
    </row>
    <row r="521" spans="1:81" s="135" customFormat="1" ht="15">
      <c r="A521" s="1148"/>
      <c r="B521" s="64"/>
      <c r="C521" s="64"/>
      <c r="D521" s="64" t="s">
        <v>27</v>
      </c>
      <c r="E521" s="64"/>
      <c r="F521" s="64"/>
      <c r="G521" s="1282">
        <v>0</v>
      </c>
      <c r="H521" s="1282">
        <v>3.5610210718467328</v>
      </c>
      <c r="I521" s="1282">
        <v>17.150977233629984</v>
      </c>
      <c r="J521" s="1282">
        <v>3.7954918326329214</v>
      </c>
      <c r="K521" s="1282">
        <v>0</v>
      </c>
      <c r="L521" s="1282">
        <v>0</v>
      </c>
      <c r="M521" s="1282">
        <v>19.170317496675892</v>
      </c>
      <c r="N521" s="1282">
        <v>8.6197740799616103</v>
      </c>
      <c r="O521" s="1282">
        <v>2.5421734498305733</v>
      </c>
      <c r="P521" s="1282">
        <v>14.869554420380803</v>
      </c>
      <c r="Q521" s="1282">
        <v>0</v>
      </c>
      <c r="R521" s="1282">
        <v>15.03662403294242</v>
      </c>
      <c r="S521" s="1282">
        <v>2.6909659485351516</v>
      </c>
      <c r="T521" s="1282">
        <v>3.526354797483866</v>
      </c>
      <c r="U521" s="1282">
        <v>3.5197051977253477</v>
      </c>
      <c r="V521" s="1282">
        <v>0.26038136823842017</v>
      </c>
      <c r="W521" s="1282">
        <v>20.496867389638979</v>
      </c>
      <c r="X521" s="1282">
        <v>0</v>
      </c>
      <c r="Y521" s="1282">
        <v>4.0099138759775155</v>
      </c>
      <c r="Z521" s="1282">
        <v>3.4215436054526478</v>
      </c>
      <c r="AA521" s="1282">
        <v>6.406042576364877</v>
      </c>
      <c r="AB521" s="1282">
        <v>2.9152726864454901</v>
      </c>
      <c r="AC521" s="1282">
        <v>4.215442198730317</v>
      </c>
      <c r="AD521" s="1282">
        <v>3.7507081975039789</v>
      </c>
      <c r="AE521" s="1282">
        <v>1.733864449615665</v>
      </c>
      <c r="AF521" s="1282">
        <v>7.3450769612083411</v>
      </c>
      <c r="AG521" s="1282">
        <v>2.5071826615586379</v>
      </c>
      <c r="AH521" s="1282">
        <v>3.5704206106999505</v>
      </c>
      <c r="AI521" s="1282">
        <v>0.55160599990188697</v>
      </c>
      <c r="AJ521" s="1282">
        <v>0</v>
      </c>
      <c r="AK521" s="1282">
        <v>1.2498849546282784</v>
      </c>
      <c r="AL521" s="1282">
        <v>1.7659536742755035</v>
      </c>
      <c r="AM521" s="1282">
        <v>0</v>
      </c>
      <c r="AN521" s="1282">
        <v>1.7659536742755035</v>
      </c>
      <c r="AO521" s="1282">
        <v>0</v>
      </c>
      <c r="AP521" s="1282">
        <v>5.1507804782072828</v>
      </c>
      <c r="AQ521" s="1282">
        <v>0</v>
      </c>
      <c r="AR521" s="1282">
        <v>0</v>
      </c>
      <c r="AS521" s="1282">
        <v>5.1839462738480035</v>
      </c>
      <c r="AT521" s="1282">
        <v>2.0248276143474668</v>
      </c>
      <c r="AU521" s="1282">
        <v>3.1736012031183489</v>
      </c>
      <c r="AV521" s="1282">
        <v>0</v>
      </c>
      <c r="AW521" s="1282">
        <v>2.8037172090770808</v>
      </c>
      <c r="AX521" s="1282">
        <v>2.471777954133497</v>
      </c>
      <c r="AY521" s="1282">
        <v>2.837357739256948</v>
      </c>
      <c r="AZ521" s="1282">
        <v>6.8906634735954677</v>
      </c>
      <c r="BA521" s="1282">
        <v>2.0185973286537338</v>
      </c>
      <c r="BB521" s="1282">
        <v>2.008691805588056</v>
      </c>
      <c r="BC521" s="1282">
        <v>0</v>
      </c>
      <c r="BD521" s="1282">
        <v>0</v>
      </c>
      <c r="BE521" s="1282">
        <v>0</v>
      </c>
      <c r="BF521" s="1282">
        <v>6.2330813774022713E-47</v>
      </c>
      <c r="BG521" s="1282">
        <v>0</v>
      </c>
      <c r="BH521" s="1282">
        <v>0</v>
      </c>
      <c r="BI521" s="1282">
        <v>0</v>
      </c>
      <c r="BJ521" s="1282">
        <v>3.2639967783453923</v>
      </c>
      <c r="BK521" s="1282">
        <v>18.546754850921225</v>
      </c>
      <c r="BL521" s="1282">
        <v>0</v>
      </c>
      <c r="BM521" s="1282">
        <v>24.707700789770616</v>
      </c>
      <c r="BN521" s="1282">
        <v>0</v>
      </c>
      <c r="BO521" s="1282">
        <v>3.6780193080517969</v>
      </c>
      <c r="BP521" s="1282">
        <v>0</v>
      </c>
      <c r="BQ521" s="1282">
        <v>22.20047871563472</v>
      </c>
      <c r="BR521" s="1282">
        <v>3.3207464743088559</v>
      </c>
      <c r="BS521" s="1282">
        <v>0</v>
      </c>
      <c r="BT521" s="1282">
        <v>20.511091821015143</v>
      </c>
      <c r="BU521" s="1282">
        <v>13.386679773974853</v>
      </c>
      <c r="BV521" s="1282">
        <v>12.256106058699659</v>
      </c>
      <c r="BW521" s="1282">
        <v>0</v>
      </c>
      <c r="BX521" s="1282">
        <v>0</v>
      </c>
      <c r="BY521" s="1282">
        <v>0</v>
      </c>
      <c r="BZ521" s="1282">
        <v>2.0784896082740802</v>
      </c>
      <c r="CA521" s="1282">
        <v>0.20193185325015231</v>
      </c>
      <c r="CB521" s="1282">
        <v>5.0659744670005358</v>
      </c>
      <c r="CC521" s="1282">
        <v>13.540095582334315</v>
      </c>
    </row>
    <row r="522" spans="1:81" s="135" customFormat="1" ht="15">
      <c r="A522" s="1148"/>
      <c r="B522" s="73"/>
      <c r="C522" s="73"/>
      <c r="D522" s="73" t="s">
        <v>28</v>
      </c>
      <c r="E522" s="73"/>
      <c r="F522" s="73"/>
      <c r="G522" s="1282">
        <v>0</v>
      </c>
      <c r="H522" s="1282">
        <v>0</v>
      </c>
      <c r="I522" s="1282">
        <v>0</v>
      </c>
      <c r="J522" s="1282">
        <v>0</v>
      </c>
      <c r="K522" s="1282">
        <v>0</v>
      </c>
      <c r="L522" s="1282">
        <v>0</v>
      </c>
      <c r="M522" s="1282">
        <v>0</v>
      </c>
      <c r="N522" s="1282">
        <v>0</v>
      </c>
      <c r="O522" s="1282">
        <v>0</v>
      </c>
      <c r="P522" s="1282">
        <v>0</v>
      </c>
      <c r="Q522" s="1282">
        <v>0</v>
      </c>
      <c r="R522" s="1282">
        <v>0</v>
      </c>
      <c r="S522" s="1282">
        <v>0</v>
      </c>
      <c r="T522" s="1282">
        <v>0</v>
      </c>
      <c r="U522" s="1282">
        <v>0</v>
      </c>
      <c r="V522" s="1282">
        <v>0</v>
      </c>
      <c r="W522" s="1282">
        <v>0</v>
      </c>
      <c r="X522" s="1282">
        <v>0</v>
      </c>
      <c r="Y522" s="1282">
        <v>0</v>
      </c>
      <c r="Z522" s="1282">
        <v>0</v>
      </c>
      <c r="AA522" s="1282">
        <v>0</v>
      </c>
      <c r="AB522" s="1282">
        <v>0</v>
      </c>
      <c r="AC522" s="1282">
        <v>0</v>
      </c>
      <c r="AD522" s="1282">
        <v>0</v>
      </c>
      <c r="AE522" s="1282">
        <v>0</v>
      </c>
      <c r="AF522" s="1282">
        <v>0</v>
      </c>
      <c r="AG522" s="1282">
        <v>0</v>
      </c>
      <c r="AH522" s="1282">
        <v>0</v>
      </c>
      <c r="AI522" s="1282">
        <v>0</v>
      </c>
      <c r="AJ522" s="1282">
        <v>0</v>
      </c>
      <c r="AK522" s="1282">
        <v>0</v>
      </c>
      <c r="AL522" s="1282">
        <v>0</v>
      </c>
      <c r="AM522" s="1282">
        <v>0</v>
      </c>
      <c r="AN522" s="1282">
        <v>0</v>
      </c>
      <c r="AO522" s="1282">
        <v>0</v>
      </c>
      <c r="AP522" s="1282">
        <v>0</v>
      </c>
      <c r="AQ522" s="1282">
        <v>0</v>
      </c>
      <c r="AR522" s="1282">
        <v>0</v>
      </c>
      <c r="AS522" s="1282">
        <v>0</v>
      </c>
      <c r="AT522" s="1282">
        <v>0</v>
      </c>
      <c r="AU522" s="1282">
        <v>0</v>
      </c>
      <c r="AV522" s="1282">
        <v>0</v>
      </c>
      <c r="AW522" s="1282">
        <v>0</v>
      </c>
      <c r="AX522" s="1282">
        <v>0</v>
      </c>
      <c r="AY522" s="1282">
        <v>0</v>
      </c>
      <c r="AZ522" s="1282">
        <v>0</v>
      </c>
      <c r="BA522" s="1282">
        <v>0</v>
      </c>
      <c r="BB522" s="1282">
        <v>0</v>
      </c>
      <c r="BC522" s="1282">
        <v>0</v>
      </c>
      <c r="BD522" s="1282">
        <v>0</v>
      </c>
      <c r="BE522" s="1282">
        <v>0</v>
      </c>
      <c r="BF522" s="1282">
        <v>0</v>
      </c>
      <c r="BG522" s="1282">
        <v>0</v>
      </c>
      <c r="BH522" s="1282">
        <v>0</v>
      </c>
      <c r="BI522" s="1282">
        <v>0</v>
      </c>
      <c r="BJ522" s="1282">
        <v>0</v>
      </c>
      <c r="BK522" s="1282">
        <v>0</v>
      </c>
      <c r="BL522" s="1282">
        <v>0</v>
      </c>
      <c r="BM522" s="1282">
        <v>0</v>
      </c>
      <c r="BN522" s="1282">
        <v>0</v>
      </c>
      <c r="BO522" s="1282">
        <v>0</v>
      </c>
      <c r="BP522" s="1282">
        <v>0</v>
      </c>
      <c r="BQ522" s="1282">
        <v>0</v>
      </c>
      <c r="BR522" s="1282">
        <v>0</v>
      </c>
      <c r="BS522" s="1282">
        <v>0</v>
      </c>
      <c r="BT522" s="1282">
        <v>0</v>
      </c>
      <c r="BU522" s="1282">
        <v>0</v>
      </c>
      <c r="BV522" s="1282">
        <v>0</v>
      </c>
      <c r="BW522" s="1282">
        <v>0</v>
      </c>
      <c r="BX522" s="1282">
        <v>0</v>
      </c>
      <c r="BY522" s="1282">
        <v>0</v>
      </c>
      <c r="BZ522" s="1282">
        <v>0</v>
      </c>
      <c r="CA522" s="1282">
        <v>0</v>
      </c>
      <c r="CB522" s="1282">
        <v>0</v>
      </c>
      <c r="CC522" s="1282">
        <v>0</v>
      </c>
    </row>
    <row r="523" spans="1:81" s="135" customFormat="1" ht="15">
      <c r="A523" s="1148"/>
      <c r="B523" s="73"/>
      <c r="C523" s="73"/>
      <c r="D523" s="73" t="s">
        <v>29</v>
      </c>
      <c r="E523" s="73"/>
      <c r="F523" s="73"/>
      <c r="G523" s="1282">
        <v>-6.9348240879834724E-19</v>
      </c>
      <c r="H523" s="1282">
        <v>2.995440554761239</v>
      </c>
      <c r="I523" s="1282">
        <v>5.7816585949416091</v>
      </c>
      <c r="J523" s="1282">
        <v>3.045759552958466</v>
      </c>
      <c r="K523" s="1282">
        <v>3.7640136012831686E-20</v>
      </c>
      <c r="L523" s="1282">
        <v>4.1761907069774383E-20</v>
      </c>
      <c r="M523" s="1282">
        <v>6.1542971223831033</v>
      </c>
      <c r="N523" s="1282">
        <v>4.7698708514166226</v>
      </c>
      <c r="O523" s="1282">
        <v>2.2516820467726553</v>
      </c>
      <c r="P523" s="1282">
        <v>6.178560857426727</v>
      </c>
      <c r="Q523" s="1282">
        <v>3.9248410623526511E-20</v>
      </c>
      <c r="R523" s="1282">
        <v>6.3209455310593032</v>
      </c>
      <c r="S523" s="1282">
        <v>2.5755183642471873</v>
      </c>
      <c r="T523" s="1282">
        <v>2.7311803058478166</v>
      </c>
      <c r="U523" s="1282">
        <v>2.1040283203522527</v>
      </c>
      <c r="V523" s="1282">
        <v>3.9538406219534771E-20</v>
      </c>
      <c r="W523" s="1282">
        <v>6.3266016912481966</v>
      </c>
      <c r="X523" s="1282">
        <v>3.9748633959764546E-20</v>
      </c>
      <c r="Y523" s="1282">
        <v>2.501890012181553</v>
      </c>
      <c r="Z523" s="1282">
        <v>2.3544931480339617</v>
      </c>
      <c r="AA523" s="1282">
        <v>2.560620900901772</v>
      </c>
      <c r="AB523" s="1282">
        <v>2.3939298919306893</v>
      </c>
      <c r="AC523" s="1282">
        <v>2.4190898689167919</v>
      </c>
      <c r="AD523" s="1282">
        <v>2.5145307703017057</v>
      </c>
      <c r="AE523" s="1282">
        <v>2.294628937971122</v>
      </c>
      <c r="AF523" s="1282">
        <v>3.3098805751616482</v>
      </c>
      <c r="AG523" s="1282">
        <v>2.008769448646003</v>
      </c>
      <c r="AH523" s="1282">
        <v>2.1953661060112686</v>
      </c>
      <c r="AI523" s="1282">
        <v>2.3894987131219594</v>
      </c>
      <c r="AJ523" s="1282">
        <v>4.4067391261792163E-20</v>
      </c>
      <c r="AK523" s="1282">
        <v>0.64802862809611628</v>
      </c>
      <c r="AL523" s="1282">
        <v>4.0611883084801668E-20</v>
      </c>
      <c r="AM523" s="1282">
        <v>4.4613210494702666E-20</v>
      </c>
      <c r="AN523" s="1282">
        <v>4.0611883084801668E-20</v>
      </c>
      <c r="AO523" s="1282">
        <v>4.1913311261318808E-20</v>
      </c>
      <c r="AP523" s="1282">
        <v>4.1723569445579753E-20</v>
      </c>
      <c r="AQ523" s="1282">
        <v>3.9723579316981253E-20</v>
      </c>
      <c r="AR523" s="1282">
        <v>3.9925843960353474E-20</v>
      </c>
      <c r="AS523" s="1282">
        <v>2.352879945870578</v>
      </c>
      <c r="AT523" s="1282">
        <v>2.1301182322918626</v>
      </c>
      <c r="AU523" s="1282">
        <v>2.5367015218589546</v>
      </c>
      <c r="AV523" s="1282">
        <v>3.8737072604261953E-20</v>
      </c>
      <c r="AW523" s="1282">
        <v>2.4972586461458155</v>
      </c>
      <c r="AX523" s="1282">
        <v>2.4511727111193755</v>
      </c>
      <c r="AY523" s="1282">
        <v>2.5158528959716264</v>
      </c>
      <c r="AZ523" s="1282">
        <v>2.8356895808743019</v>
      </c>
      <c r="BA523" s="1282">
        <v>2.4455573986616024</v>
      </c>
      <c r="BB523" s="1282">
        <v>2.2627740556138214</v>
      </c>
      <c r="BC523" s="1282">
        <v>3.9751625196409937E-20</v>
      </c>
      <c r="BD523" s="1282">
        <v>3.9751625196409937E-20</v>
      </c>
      <c r="BE523" s="1282">
        <v>4.3448554494487134E-20</v>
      </c>
      <c r="BF523" s="1282">
        <v>4.3493345920467772E-20</v>
      </c>
      <c r="BG523" s="1282">
        <v>4.3397968972109816E-20</v>
      </c>
      <c r="BH523" s="1282">
        <v>3.9836996594222171E-20</v>
      </c>
      <c r="BI523" s="1282">
        <v>4.0745541574780704E-20</v>
      </c>
      <c r="BJ523" s="1282">
        <v>2.2896890154537193</v>
      </c>
      <c r="BK523" s="1282">
        <v>4.957893798225208</v>
      </c>
      <c r="BL523" s="1282">
        <v>3.965830819362563E-20</v>
      </c>
      <c r="BM523" s="1282">
        <v>6.4870520873658757</v>
      </c>
      <c r="BN523" s="1282">
        <v>4.1679588528038263E-20</v>
      </c>
      <c r="BO523" s="1282">
        <v>2.625659793436252</v>
      </c>
      <c r="BP523" s="1282">
        <v>3.965830819362563E-20</v>
      </c>
      <c r="BQ523" s="1282">
        <v>5.3183140133645166</v>
      </c>
      <c r="BR523" s="1282">
        <v>2.6762798368398535</v>
      </c>
      <c r="BS523" s="1282">
        <v>2.8928093990910204</v>
      </c>
      <c r="BT523" s="1282">
        <v>5.3742349027809544</v>
      </c>
      <c r="BU523" s="1282">
        <v>3.7278138566908883</v>
      </c>
      <c r="BV523" s="1282">
        <v>3.7059164140172114</v>
      </c>
      <c r="BW523" s="1282">
        <v>4.3195758413883821E-20</v>
      </c>
      <c r="BX523" s="1282">
        <v>4.2009153750634911E-20</v>
      </c>
      <c r="BY523" s="1282">
        <v>4.3284375129577561E-20</v>
      </c>
      <c r="BZ523" s="1282">
        <v>1.927097298700662</v>
      </c>
      <c r="CA523" s="1282">
        <v>4.2496983081600597E-20</v>
      </c>
      <c r="CB523" s="1282">
        <v>2.2956836144597337</v>
      </c>
      <c r="CC523" s="1282">
        <v>4.6425876400825761</v>
      </c>
    </row>
    <row r="524" spans="1:81" s="135" customFormat="1" ht="15">
      <c r="A524" s="1148"/>
      <c r="B524" s="73"/>
      <c r="C524" s="73"/>
      <c r="D524" s="73" t="s">
        <v>30</v>
      </c>
      <c r="E524" s="73"/>
      <c r="F524" s="73"/>
      <c r="G524" s="1282">
        <v>0</v>
      </c>
      <c r="H524" s="1282">
        <v>0</v>
      </c>
      <c r="I524" s="1282">
        <v>0</v>
      </c>
      <c r="J524" s="1282">
        <v>0</v>
      </c>
      <c r="K524" s="1282">
        <v>0</v>
      </c>
      <c r="L524" s="1282">
        <v>0</v>
      </c>
      <c r="M524" s="1282">
        <v>0</v>
      </c>
      <c r="N524" s="1282">
        <v>0</v>
      </c>
      <c r="O524" s="1282">
        <v>0</v>
      </c>
      <c r="P524" s="1282">
        <v>0</v>
      </c>
      <c r="Q524" s="1282">
        <v>0</v>
      </c>
      <c r="R524" s="1282">
        <v>0</v>
      </c>
      <c r="S524" s="1282">
        <v>0</v>
      </c>
      <c r="T524" s="1282">
        <v>0</v>
      </c>
      <c r="U524" s="1282">
        <v>0</v>
      </c>
      <c r="V524" s="1282">
        <v>0</v>
      </c>
      <c r="W524" s="1282">
        <v>0</v>
      </c>
      <c r="X524" s="1282">
        <v>0</v>
      </c>
      <c r="Y524" s="1282">
        <v>0</v>
      </c>
      <c r="Z524" s="1282">
        <v>0</v>
      </c>
      <c r="AA524" s="1282">
        <v>0</v>
      </c>
      <c r="AB524" s="1282">
        <v>0</v>
      </c>
      <c r="AC524" s="1282">
        <v>0</v>
      </c>
      <c r="AD524" s="1282">
        <v>0</v>
      </c>
      <c r="AE524" s="1282">
        <v>0</v>
      </c>
      <c r="AF524" s="1282">
        <v>0</v>
      </c>
      <c r="AG524" s="1282">
        <v>0</v>
      </c>
      <c r="AH524" s="1282">
        <v>0</v>
      </c>
      <c r="AI524" s="1282">
        <v>0</v>
      </c>
      <c r="AJ524" s="1282">
        <v>0</v>
      </c>
      <c r="AK524" s="1282">
        <v>0</v>
      </c>
      <c r="AL524" s="1282">
        <v>0</v>
      </c>
      <c r="AM524" s="1282">
        <v>0</v>
      </c>
      <c r="AN524" s="1282">
        <v>0</v>
      </c>
      <c r="AO524" s="1282">
        <v>0</v>
      </c>
      <c r="AP524" s="1282">
        <v>0</v>
      </c>
      <c r="AQ524" s="1282">
        <v>0</v>
      </c>
      <c r="AR524" s="1282">
        <v>0</v>
      </c>
      <c r="AS524" s="1282">
        <v>0</v>
      </c>
      <c r="AT524" s="1282">
        <v>0</v>
      </c>
      <c r="AU524" s="1282">
        <v>0</v>
      </c>
      <c r="AV524" s="1282">
        <v>0</v>
      </c>
      <c r="AW524" s="1282">
        <v>0</v>
      </c>
      <c r="AX524" s="1282">
        <v>0</v>
      </c>
      <c r="AY524" s="1282">
        <v>0</v>
      </c>
      <c r="AZ524" s="1282">
        <v>0</v>
      </c>
      <c r="BA524" s="1282">
        <v>0</v>
      </c>
      <c r="BB524" s="1282">
        <v>0</v>
      </c>
      <c r="BC524" s="1282">
        <v>0</v>
      </c>
      <c r="BD524" s="1282">
        <v>0</v>
      </c>
      <c r="BE524" s="1282">
        <v>0</v>
      </c>
      <c r="BF524" s="1282">
        <v>0</v>
      </c>
      <c r="BG524" s="1282">
        <v>0</v>
      </c>
      <c r="BH524" s="1282">
        <v>0</v>
      </c>
      <c r="BI524" s="1282">
        <v>0</v>
      </c>
      <c r="BJ524" s="1282">
        <v>0</v>
      </c>
      <c r="BK524" s="1282">
        <v>0</v>
      </c>
      <c r="BL524" s="1282">
        <v>0</v>
      </c>
      <c r="BM524" s="1282">
        <v>0</v>
      </c>
      <c r="BN524" s="1282">
        <v>0</v>
      </c>
      <c r="BO524" s="1282">
        <v>0</v>
      </c>
      <c r="BP524" s="1282">
        <v>0</v>
      </c>
      <c r="BQ524" s="1282">
        <v>0</v>
      </c>
      <c r="BR524" s="1282">
        <v>0</v>
      </c>
      <c r="BS524" s="1282">
        <v>0</v>
      </c>
      <c r="BT524" s="1282">
        <v>0</v>
      </c>
      <c r="BU524" s="1282">
        <v>0</v>
      </c>
      <c r="BV524" s="1282">
        <v>0</v>
      </c>
      <c r="BW524" s="1282">
        <v>0</v>
      </c>
      <c r="BX524" s="1282">
        <v>0</v>
      </c>
      <c r="BY524" s="1282">
        <v>0</v>
      </c>
      <c r="BZ524" s="1282">
        <v>0</v>
      </c>
      <c r="CA524" s="1282">
        <v>0</v>
      </c>
      <c r="CB524" s="1282">
        <v>0</v>
      </c>
      <c r="CC524" s="1282">
        <v>0</v>
      </c>
    </row>
    <row r="525" spans="1:81" s="135" customFormat="1" ht="15">
      <c r="A525" s="1148"/>
      <c r="B525" s="63"/>
      <c r="C525" s="63"/>
      <c r="D525" s="63" t="s">
        <v>401</v>
      </c>
      <c r="E525" s="63"/>
      <c r="F525" s="63"/>
      <c r="G525" s="1281">
        <v>26.657066011253207</v>
      </c>
      <c r="H525" s="1281">
        <v>28.131281402851116</v>
      </c>
      <c r="I525" s="1281">
        <v>75.701122122058806</v>
      </c>
      <c r="J525" s="1281">
        <v>28.752785137778005</v>
      </c>
      <c r="K525" s="1281">
        <v>16.381820135337872</v>
      </c>
      <c r="L525" s="1281">
        <v>13.740344974664616</v>
      </c>
      <c r="M525" s="1281">
        <v>84.602661051967871</v>
      </c>
      <c r="N525" s="1281">
        <v>47.420994410136927</v>
      </c>
      <c r="O525" s="1281">
        <v>24.727457744549529</v>
      </c>
      <c r="P525" s="1281">
        <v>67.152469067475863</v>
      </c>
      <c r="Q525" s="1281">
        <v>13.335026473006003</v>
      </c>
      <c r="R525" s="1281">
        <v>67.867217962468075</v>
      </c>
      <c r="S525" s="1281">
        <v>26.171953722076591</v>
      </c>
      <c r="T525" s="1281">
        <v>32.568250701787001</v>
      </c>
      <c r="U525" s="1281">
        <v>28.038434858200926</v>
      </c>
      <c r="V525" s="1281">
        <v>18.901722019655626</v>
      </c>
      <c r="W525" s="1281">
        <v>87.984792577437617</v>
      </c>
      <c r="X525" s="1281">
        <v>9.6951704797778451</v>
      </c>
      <c r="Y525" s="1281">
        <v>28.040920151362318</v>
      </c>
      <c r="Z525" s="1281">
        <v>28.779682701387681</v>
      </c>
      <c r="AA525" s="1281">
        <v>39.048831145559042</v>
      </c>
      <c r="AB525" s="1281">
        <v>27.248196233403917</v>
      </c>
      <c r="AC525" s="1281">
        <v>27.95598347915077</v>
      </c>
      <c r="AD525" s="1281">
        <v>29.983019808121004</v>
      </c>
      <c r="AE525" s="1281">
        <v>29.739783151892098</v>
      </c>
      <c r="AF525" s="1281">
        <v>39.061967150813032</v>
      </c>
      <c r="AG525" s="1281">
        <v>21.289007681834796</v>
      </c>
      <c r="AH525" s="1281">
        <v>29.761614509636381</v>
      </c>
      <c r="AI525" s="1281">
        <v>22.694884106153449</v>
      </c>
      <c r="AJ525" s="1281">
        <v>14.898212658864521</v>
      </c>
      <c r="AK525" s="1281">
        <v>20.638184816530504</v>
      </c>
      <c r="AL525" s="1281">
        <v>21.280808303958292</v>
      </c>
      <c r="AM525" s="1281">
        <v>10.339131660404913</v>
      </c>
      <c r="AN525" s="1281">
        <v>21.280808303958292</v>
      </c>
      <c r="AO525" s="1281">
        <v>14.386539140139053</v>
      </c>
      <c r="AP525" s="1281">
        <v>27.012286425260367</v>
      </c>
      <c r="AQ525" s="1281">
        <v>18.270942159424322</v>
      </c>
      <c r="AR525" s="1281">
        <v>16.417832984601539</v>
      </c>
      <c r="AS525" s="1281">
        <v>32.871956517657289</v>
      </c>
      <c r="AT525" s="1281">
        <v>27.949602281297203</v>
      </c>
      <c r="AU525" s="1281">
        <v>28.116196295332298</v>
      </c>
      <c r="AV525" s="1281">
        <v>16.199205603373116</v>
      </c>
      <c r="AW525" s="1281">
        <v>27.954646719635839</v>
      </c>
      <c r="AX525" s="1281">
        <v>24.159246737928616</v>
      </c>
      <c r="AY525" s="1281">
        <v>26.640468372546131</v>
      </c>
      <c r="AZ525" s="1281">
        <v>41.383860601444177</v>
      </c>
      <c r="BA525" s="1281">
        <v>28.248075116713842</v>
      </c>
      <c r="BB525" s="1281">
        <v>25.000180930367307</v>
      </c>
      <c r="BC525" s="1281">
        <v>17.648745208170297</v>
      </c>
      <c r="BD525" s="1281">
        <v>17.648745208170297</v>
      </c>
      <c r="BE525" s="1281">
        <v>16.335819821972557</v>
      </c>
      <c r="BF525" s="1281">
        <v>22.913078072956619</v>
      </c>
      <c r="BG525" s="1281">
        <v>28.104242866185277</v>
      </c>
      <c r="BH525" s="1281">
        <v>15.807262076180685</v>
      </c>
      <c r="BI525" s="1281">
        <v>15.848276251312008</v>
      </c>
      <c r="BJ525" s="1281">
        <v>29.378522406694145</v>
      </c>
      <c r="BK525" s="1281">
        <v>81.960463244485069</v>
      </c>
      <c r="BL525" s="1281">
        <v>16.338086252917019</v>
      </c>
      <c r="BM525" s="1281">
        <v>98.700198545185074</v>
      </c>
      <c r="BN525" s="1281">
        <v>16.476604866422534</v>
      </c>
      <c r="BO525" s="1281">
        <v>31.800452280059734</v>
      </c>
      <c r="BP525" s="1281">
        <v>16.338086252917019</v>
      </c>
      <c r="BQ525" s="1281">
        <v>90.82964916530517</v>
      </c>
      <c r="BR525" s="1281">
        <v>30.849169567195695</v>
      </c>
      <c r="BS525" s="1281">
        <v>19.995055934047333</v>
      </c>
      <c r="BT525" s="1281">
        <v>83.712373906666144</v>
      </c>
      <c r="BU525" s="1281">
        <v>63.98676108755518</v>
      </c>
      <c r="BV525" s="1281">
        <v>60.407965995969057</v>
      </c>
      <c r="BW525" s="1281">
        <v>13.270639179457737</v>
      </c>
      <c r="BX525" s="1281">
        <v>13.274204607370224</v>
      </c>
      <c r="BY525" s="1281">
        <v>12.836869094296871</v>
      </c>
      <c r="BZ525" s="1281">
        <v>21.418455573468936</v>
      </c>
      <c r="CA525" s="1281">
        <v>17.066180343565435</v>
      </c>
      <c r="CB525" s="1281">
        <v>37.80231336360275</v>
      </c>
      <c r="CC525" s="1281">
        <v>62.572360731435388</v>
      </c>
    </row>
    <row r="526" spans="1:81" s="135" customFormat="1" ht="15">
      <c r="A526" s="1148"/>
      <c r="B526" s="77"/>
      <c r="C526" s="77"/>
      <c r="D526" s="77"/>
      <c r="E526" s="77"/>
      <c r="F526" s="77"/>
      <c r="G526" s="1282"/>
      <c r="H526" s="1282"/>
      <c r="I526" s="1282"/>
      <c r="J526" s="1282"/>
      <c r="K526" s="1282"/>
      <c r="L526" s="1282"/>
      <c r="M526" s="1282"/>
      <c r="N526" s="1282"/>
      <c r="O526" s="1282"/>
      <c r="P526" s="1282"/>
      <c r="Q526" s="1282"/>
      <c r="R526" s="1282"/>
      <c r="S526" s="1282"/>
      <c r="T526" s="1282"/>
      <c r="U526" s="1282"/>
      <c r="V526" s="1282"/>
      <c r="W526" s="1282"/>
      <c r="X526" s="1282"/>
      <c r="Y526" s="1282"/>
      <c r="Z526" s="1282"/>
      <c r="AA526" s="1282"/>
      <c r="AB526" s="1282"/>
      <c r="AC526" s="1282"/>
      <c r="AD526" s="1282"/>
      <c r="AE526" s="1282"/>
      <c r="AF526" s="1282"/>
      <c r="AG526" s="1282"/>
      <c r="AH526" s="1282"/>
      <c r="AI526" s="1282"/>
      <c r="AJ526" s="1282"/>
      <c r="AK526" s="1282"/>
      <c r="AL526" s="1282"/>
      <c r="AM526" s="1282"/>
      <c r="AN526" s="1282"/>
      <c r="AO526" s="1282"/>
      <c r="AP526" s="1282"/>
      <c r="AQ526" s="1282"/>
      <c r="AR526" s="1282"/>
      <c r="AS526" s="1282"/>
      <c r="AT526" s="1282"/>
      <c r="AU526" s="1282"/>
      <c r="AV526" s="1282"/>
      <c r="AW526" s="1282"/>
      <c r="AX526" s="1282"/>
      <c r="AY526" s="1282"/>
      <c r="AZ526" s="1282"/>
      <c r="BA526" s="1282"/>
      <c r="BB526" s="1282"/>
      <c r="BC526" s="1282"/>
      <c r="BD526" s="1282"/>
      <c r="BE526" s="1282"/>
      <c r="BF526" s="1282"/>
      <c r="BG526" s="1282"/>
      <c r="BH526" s="1282"/>
      <c r="BI526" s="1282"/>
      <c r="BJ526" s="1282"/>
      <c r="BK526" s="1282"/>
      <c r="BL526" s="1282"/>
      <c r="BM526" s="1282"/>
      <c r="BN526" s="1282"/>
      <c r="BO526" s="1282"/>
      <c r="BP526" s="1282"/>
      <c r="BQ526" s="1282"/>
      <c r="BR526" s="1282"/>
      <c r="BS526" s="1282"/>
      <c r="BT526" s="1282"/>
      <c r="BU526" s="1282"/>
      <c r="BV526" s="1282"/>
      <c r="BW526" s="1282"/>
      <c r="BX526" s="1282"/>
      <c r="BY526" s="1282"/>
      <c r="BZ526" s="1282"/>
      <c r="CA526" s="1282"/>
      <c r="CB526" s="1282"/>
      <c r="CC526" s="1282"/>
    </row>
    <row r="527" spans="1:81" s="135" customFormat="1" ht="30">
      <c r="A527" s="1148"/>
      <c r="B527" s="67"/>
      <c r="C527" s="67"/>
      <c r="D527" s="67" t="s">
        <v>402</v>
      </c>
      <c r="E527" s="67"/>
      <c r="F527" s="67"/>
      <c r="G527" s="1285" t="s">
        <v>388</v>
      </c>
      <c r="H527" s="1285" t="s">
        <v>388</v>
      </c>
      <c r="I527" s="1285" t="s">
        <v>388</v>
      </c>
      <c r="J527" s="1285" t="s">
        <v>388</v>
      </c>
      <c r="K527" s="1285" t="s">
        <v>388</v>
      </c>
      <c r="L527" s="1285" t="s">
        <v>388</v>
      </c>
      <c r="M527" s="1285" t="s">
        <v>388</v>
      </c>
      <c r="N527" s="1285" t="s">
        <v>388</v>
      </c>
      <c r="O527" s="1285" t="s">
        <v>388</v>
      </c>
      <c r="P527" s="1285" t="s">
        <v>388</v>
      </c>
      <c r="Q527" s="1285" t="s">
        <v>388</v>
      </c>
      <c r="R527" s="1285" t="s">
        <v>388</v>
      </c>
      <c r="S527" s="1285" t="s">
        <v>388</v>
      </c>
      <c r="T527" s="1285" t="s">
        <v>388</v>
      </c>
      <c r="U527" s="1285" t="s">
        <v>388</v>
      </c>
      <c r="V527" s="1285" t="s">
        <v>388</v>
      </c>
      <c r="W527" s="1285" t="s">
        <v>388</v>
      </c>
      <c r="X527" s="1285" t="s">
        <v>388</v>
      </c>
      <c r="Y527" s="1285" t="s">
        <v>388</v>
      </c>
      <c r="Z527" s="1285" t="s">
        <v>388</v>
      </c>
      <c r="AA527" s="1285" t="s">
        <v>388</v>
      </c>
      <c r="AB527" s="1285" t="s">
        <v>388</v>
      </c>
      <c r="AC527" s="1285" t="s">
        <v>388</v>
      </c>
      <c r="AD527" s="1285" t="s">
        <v>388</v>
      </c>
      <c r="AE527" s="1285" t="s">
        <v>388</v>
      </c>
      <c r="AF527" s="1285" t="s">
        <v>388</v>
      </c>
      <c r="AG527" s="1285" t="s">
        <v>388</v>
      </c>
      <c r="AH527" s="1285" t="s">
        <v>388</v>
      </c>
      <c r="AI527" s="1285" t="s">
        <v>388</v>
      </c>
      <c r="AJ527" s="1285" t="s">
        <v>388</v>
      </c>
      <c r="AK527" s="1285" t="s">
        <v>388</v>
      </c>
      <c r="AL527" s="1285" t="s">
        <v>388</v>
      </c>
      <c r="AM527" s="1285" t="s">
        <v>388</v>
      </c>
      <c r="AN527" s="1285" t="s">
        <v>388</v>
      </c>
      <c r="AO527" s="1285" t="s">
        <v>388</v>
      </c>
      <c r="AP527" s="1285" t="s">
        <v>388</v>
      </c>
      <c r="AQ527" s="1285" t="s">
        <v>388</v>
      </c>
      <c r="AR527" s="1285" t="s">
        <v>388</v>
      </c>
      <c r="AS527" s="1285" t="s">
        <v>388</v>
      </c>
      <c r="AT527" s="1285" t="s">
        <v>388</v>
      </c>
      <c r="AU527" s="1285" t="s">
        <v>388</v>
      </c>
      <c r="AV527" s="1285" t="s">
        <v>388</v>
      </c>
      <c r="AW527" s="1285" t="s">
        <v>388</v>
      </c>
      <c r="AX527" s="1285" t="s">
        <v>388</v>
      </c>
      <c r="AY527" s="1285" t="s">
        <v>388</v>
      </c>
      <c r="AZ527" s="1285" t="s">
        <v>388</v>
      </c>
      <c r="BA527" s="1285" t="s">
        <v>388</v>
      </c>
      <c r="BB527" s="1285" t="s">
        <v>388</v>
      </c>
      <c r="BC527" s="1285" t="s">
        <v>388</v>
      </c>
      <c r="BD527" s="1285" t="s">
        <v>388</v>
      </c>
      <c r="BE527" s="1285" t="s">
        <v>388</v>
      </c>
      <c r="BF527" s="1285" t="s">
        <v>388</v>
      </c>
      <c r="BG527" s="1285" t="s">
        <v>388</v>
      </c>
      <c r="BH527" s="1285" t="s">
        <v>388</v>
      </c>
      <c r="BI527" s="1285" t="s">
        <v>388</v>
      </c>
      <c r="BJ527" s="1285" t="s">
        <v>388</v>
      </c>
      <c r="BK527" s="1285" t="s">
        <v>388</v>
      </c>
      <c r="BL527" s="1285" t="s">
        <v>388</v>
      </c>
      <c r="BM527" s="1285" t="s">
        <v>388</v>
      </c>
      <c r="BN527" s="1285" t="s">
        <v>388</v>
      </c>
      <c r="BO527" s="1285" t="s">
        <v>388</v>
      </c>
      <c r="BP527" s="1285" t="s">
        <v>388</v>
      </c>
      <c r="BQ527" s="1285" t="s">
        <v>388</v>
      </c>
      <c r="BR527" s="1285" t="s">
        <v>388</v>
      </c>
      <c r="BS527" s="1285" t="s">
        <v>388</v>
      </c>
      <c r="BT527" s="1285" t="s">
        <v>388</v>
      </c>
      <c r="BU527" s="1285" t="s">
        <v>388</v>
      </c>
      <c r="BV527" s="1285" t="s">
        <v>388</v>
      </c>
      <c r="BW527" s="1285" t="s">
        <v>388</v>
      </c>
      <c r="BX527" s="1285" t="s">
        <v>388</v>
      </c>
      <c r="BY527" s="1285" t="s">
        <v>388</v>
      </c>
      <c r="BZ527" s="1285" t="s">
        <v>388</v>
      </c>
      <c r="CA527" s="1285" t="s">
        <v>388</v>
      </c>
      <c r="CB527" s="1285" t="s">
        <v>388</v>
      </c>
      <c r="CC527" s="1285" t="s">
        <v>388</v>
      </c>
    </row>
    <row r="528" spans="1:81" s="135" customFormat="1" ht="15">
      <c r="A528" s="1148"/>
      <c r="B528" s="63"/>
      <c r="C528" s="63"/>
      <c r="D528" s="63" t="s">
        <v>642</v>
      </c>
      <c r="E528" s="63"/>
      <c r="F528" s="63"/>
      <c r="G528" s="1281">
        <v>6.4258147385400015</v>
      </c>
      <c r="H528" s="1281">
        <v>9.8318901892605179</v>
      </c>
      <c r="I528" s="1281">
        <v>16.935062865416445</v>
      </c>
      <c r="J528" s="1281">
        <v>9.8355244489243621</v>
      </c>
      <c r="K528" s="1281">
        <v>7.7827868525694388</v>
      </c>
      <c r="L528" s="1281">
        <v>9.1505270250030222</v>
      </c>
      <c r="M528" s="1281">
        <v>18.06212448363609</v>
      </c>
      <c r="N528" s="1281">
        <v>11.484864108642999</v>
      </c>
      <c r="O528" s="1281">
        <v>9.0763319375647011</v>
      </c>
      <c r="P528" s="1281">
        <v>15.697673821941697</v>
      </c>
      <c r="Q528" s="1281">
        <v>8.4639680627447209</v>
      </c>
      <c r="R528" s="1281">
        <v>15.883868632581708</v>
      </c>
      <c r="S528" s="1281">
        <v>10.251299527796952</v>
      </c>
      <c r="T528" s="1281">
        <v>9.423829548977249</v>
      </c>
      <c r="U528" s="1281">
        <v>10.72233208693341</v>
      </c>
      <c r="V528" s="1281">
        <v>8.9658238877550982</v>
      </c>
      <c r="W528" s="1281">
        <v>19.272699164415094</v>
      </c>
      <c r="X528" s="1281">
        <v>8.2493055484617024</v>
      </c>
      <c r="Y528" s="1281">
        <v>9.581417158832334</v>
      </c>
      <c r="Z528" s="1281">
        <v>9.6411545686041187</v>
      </c>
      <c r="AA528" s="1281">
        <v>12.661658923259504</v>
      </c>
      <c r="AB528" s="1281">
        <v>8.8364247877642246</v>
      </c>
      <c r="AC528" s="1281">
        <v>10.908546214538987</v>
      </c>
      <c r="AD528" s="1281">
        <v>9.6276155876871599</v>
      </c>
      <c r="AE528" s="1281">
        <v>9.8059624694546716</v>
      </c>
      <c r="AF528" s="1281">
        <v>12.651866933519827</v>
      </c>
      <c r="AG528" s="1281">
        <v>9.5154208872934571</v>
      </c>
      <c r="AH528" s="1281">
        <v>10.187324612967391</v>
      </c>
      <c r="AI528" s="1281">
        <v>7.3670849161286469</v>
      </c>
      <c r="AJ528" s="1281">
        <v>8.6316770744635765</v>
      </c>
      <c r="AK528" s="1281">
        <v>7.6069364456877011</v>
      </c>
      <c r="AL528" s="1281">
        <v>10.359585951924945</v>
      </c>
      <c r="AM528" s="1281">
        <v>9.5576118424071321</v>
      </c>
      <c r="AN528" s="1281">
        <v>10.359585951924945</v>
      </c>
      <c r="AO528" s="1281">
        <v>9.4509780097304006</v>
      </c>
      <c r="AP528" s="1281">
        <v>14.811385357974618</v>
      </c>
      <c r="AQ528" s="1281">
        <v>8.3914807526236874</v>
      </c>
      <c r="AR528" s="1281">
        <v>8.9351016419762939</v>
      </c>
      <c r="AS528" s="1281">
        <v>10.855007540821219</v>
      </c>
      <c r="AT528" s="1281">
        <v>8.7286037809709409</v>
      </c>
      <c r="AU528" s="1281">
        <v>9.4839037815162683</v>
      </c>
      <c r="AV528" s="1281">
        <v>8.1430531584145758</v>
      </c>
      <c r="AW528" s="1281">
        <v>9.509537757902093</v>
      </c>
      <c r="AX528" s="1281">
        <v>8.3198312203398519</v>
      </c>
      <c r="AY528" s="1281">
        <v>9.279570619299399</v>
      </c>
      <c r="AZ528" s="1281">
        <v>11.050568648661706</v>
      </c>
      <c r="BA528" s="1281">
        <v>8.5168837559951491</v>
      </c>
      <c r="BB528" s="1281">
        <v>8.3447003738889745</v>
      </c>
      <c r="BC528" s="1281">
        <v>8.8807315663730684</v>
      </c>
      <c r="BD528" s="1281">
        <v>8.8807315663730684</v>
      </c>
      <c r="BE528" s="1281">
        <v>6.7841288750631241</v>
      </c>
      <c r="BF528" s="1281">
        <v>7.8094562964606959</v>
      </c>
      <c r="BG528" s="1281">
        <v>6.9844292969702622</v>
      </c>
      <c r="BH528" s="1281">
        <v>7.3993985795578654</v>
      </c>
      <c r="BI528" s="1281">
        <v>9.0463409485552724</v>
      </c>
      <c r="BJ528" s="1281">
        <v>9.950646549703567</v>
      </c>
      <c r="BK528" s="1281">
        <v>17.375479668676917</v>
      </c>
      <c r="BL528" s="1281">
        <v>8.1778101195665833</v>
      </c>
      <c r="BM528" s="1281">
        <v>20.42540155772296</v>
      </c>
      <c r="BN528" s="1281">
        <v>7.8733584297089214</v>
      </c>
      <c r="BO528" s="1281">
        <v>9.5331746018052677</v>
      </c>
      <c r="BP528" s="1281">
        <v>8.1778101195665833</v>
      </c>
      <c r="BQ528" s="1281">
        <v>18.955567760745801</v>
      </c>
      <c r="BR528" s="1281">
        <v>9.4294333212648116</v>
      </c>
      <c r="BS528" s="1281">
        <v>6.0545824378035187</v>
      </c>
      <c r="BT528" s="1281">
        <v>20.704291050036563</v>
      </c>
      <c r="BU528" s="1281">
        <v>14.838301869649658</v>
      </c>
      <c r="BV528" s="1281">
        <v>14.11144755942767</v>
      </c>
      <c r="BW528" s="1281">
        <v>7.9281877538910814</v>
      </c>
      <c r="BX528" s="1281">
        <v>8.0196271340113476</v>
      </c>
      <c r="BY528" s="1281">
        <v>9.3791561035484179</v>
      </c>
      <c r="BZ528" s="1281">
        <v>9.2092622252308853</v>
      </c>
      <c r="CA528" s="1281">
        <v>8.8564559867202384</v>
      </c>
      <c r="CB528" s="1281">
        <v>11.228985756186429</v>
      </c>
      <c r="CC528" s="1281">
        <v>17.384657816496922</v>
      </c>
    </row>
    <row r="529" spans="1:81" s="135" customFormat="1" ht="15">
      <c r="A529" s="1148"/>
      <c r="B529" s="73"/>
      <c r="C529" s="73"/>
      <c r="D529" s="73" t="s">
        <v>643</v>
      </c>
      <c r="E529" s="73"/>
      <c r="F529" s="73"/>
      <c r="G529" s="1282">
        <v>2.4256183084986791</v>
      </c>
      <c r="H529" s="1282">
        <v>2.402347811325837</v>
      </c>
      <c r="I529" s="1282">
        <v>2.9409574597613046</v>
      </c>
      <c r="J529" s="1282">
        <v>2.548038600361576</v>
      </c>
      <c r="K529" s="1282">
        <v>2.3449975540125543</v>
      </c>
      <c r="L529" s="1282">
        <v>2.5548897745924828</v>
      </c>
      <c r="M529" s="1282">
        <v>3.1125141205375697</v>
      </c>
      <c r="N529" s="1282">
        <v>2.5761934052336057</v>
      </c>
      <c r="O529" s="1282">
        <v>2.3753170871562439</v>
      </c>
      <c r="P529" s="1282">
        <v>2.8891418753607527</v>
      </c>
      <c r="Q529" s="1282">
        <v>2.5283488389644839</v>
      </c>
      <c r="R529" s="1282">
        <v>2.7228198934481433</v>
      </c>
      <c r="S529" s="1282">
        <v>2.4884601439700851</v>
      </c>
      <c r="T529" s="1282">
        <v>2.720377823958072</v>
      </c>
      <c r="U529" s="1282">
        <v>2.6249380582424608</v>
      </c>
      <c r="V529" s="1282">
        <v>3.3047996353289109</v>
      </c>
      <c r="W529" s="1282">
        <v>3.0273321713626467</v>
      </c>
      <c r="X529" s="1282">
        <v>2.4487701796315919</v>
      </c>
      <c r="Y529" s="1282">
        <v>2.7549586795282694</v>
      </c>
      <c r="Z529" s="1282">
        <v>2.6686052837016785</v>
      </c>
      <c r="AA529" s="1282">
        <v>2.5627841531231059</v>
      </c>
      <c r="AB529" s="1282">
        <v>2.4469082319679822</v>
      </c>
      <c r="AC529" s="1282">
        <v>2.248148080078384</v>
      </c>
      <c r="AD529" s="1282">
        <v>2.7454292543597512</v>
      </c>
      <c r="AE529" s="1282">
        <v>2.5059208637715966</v>
      </c>
      <c r="AF529" s="1282">
        <v>4.5244330897660472</v>
      </c>
      <c r="AG529" s="1282">
        <v>2.8528179341853792</v>
      </c>
      <c r="AH529" s="1282">
        <v>4.0431338703902533</v>
      </c>
      <c r="AI529" s="1282">
        <v>2.3838246808552817</v>
      </c>
      <c r="AJ529" s="1282">
        <v>2.6306316308357833</v>
      </c>
      <c r="AK529" s="1282">
        <v>2.3075934674734397</v>
      </c>
      <c r="AL529" s="1282">
        <v>3.8072774327892862</v>
      </c>
      <c r="AM529" s="1282">
        <v>2.8517390792182322</v>
      </c>
      <c r="AN529" s="1282">
        <v>3.8072774327892862</v>
      </c>
      <c r="AO529" s="1282">
        <v>2.4269749275407766</v>
      </c>
      <c r="AP529" s="1282">
        <v>2.8617983534318623</v>
      </c>
      <c r="AQ529" s="1282">
        <v>2.4245576841844421</v>
      </c>
      <c r="AR529" s="1282">
        <v>2.4912854521911472</v>
      </c>
      <c r="AS529" s="1282">
        <v>4.4950842594277916</v>
      </c>
      <c r="AT529" s="1282">
        <v>2.3726224645869074</v>
      </c>
      <c r="AU529" s="1282">
        <v>2.5784894878089055</v>
      </c>
      <c r="AV529" s="1282">
        <v>3.0692191768116301</v>
      </c>
      <c r="AW529" s="1282">
        <v>2.6394898308438566</v>
      </c>
      <c r="AX529" s="1282">
        <v>2.6359763782892696</v>
      </c>
      <c r="AY529" s="1282">
        <v>2.702185023761249</v>
      </c>
      <c r="AZ529" s="1282">
        <v>7.1841244294489091</v>
      </c>
      <c r="BA529" s="1282">
        <v>2.5214468479012786</v>
      </c>
      <c r="BB529" s="1282">
        <v>2.3482178514441689</v>
      </c>
      <c r="BC529" s="1282">
        <v>2.5420443049140609</v>
      </c>
      <c r="BD529" s="1282">
        <v>2.5420443049140609</v>
      </c>
      <c r="BE529" s="1282">
        <v>2.55484520056753</v>
      </c>
      <c r="BF529" s="1282">
        <v>2.4578533477753917</v>
      </c>
      <c r="BG529" s="1282">
        <v>2.3803292930642455</v>
      </c>
      <c r="BH529" s="1282">
        <v>3.133488963277224</v>
      </c>
      <c r="BI529" s="1282">
        <v>2.5252507076473303</v>
      </c>
      <c r="BJ529" s="1282">
        <v>2.2941981556549664</v>
      </c>
      <c r="BK529" s="1282">
        <v>6.769901681274737</v>
      </c>
      <c r="BL529" s="1282">
        <v>3.1159013137315523</v>
      </c>
      <c r="BM529" s="1282">
        <v>8.7057847369533654</v>
      </c>
      <c r="BN529" s="1282">
        <v>2.4966967988168145</v>
      </c>
      <c r="BO529" s="1282">
        <v>2.2620160469154795</v>
      </c>
      <c r="BP529" s="1282">
        <v>3.1159013137315523</v>
      </c>
      <c r="BQ529" s="1282">
        <v>7.0859172336657226</v>
      </c>
      <c r="BR529" s="1282">
        <v>2.6004777523528193</v>
      </c>
      <c r="BS529" s="1282">
        <v>2.3812760618229949</v>
      </c>
      <c r="BT529" s="1282">
        <v>8.2476649666213593</v>
      </c>
      <c r="BU529" s="1282">
        <v>6.8280310328734526</v>
      </c>
      <c r="BV529" s="1282">
        <v>4.6353178477826606</v>
      </c>
      <c r="BW529" s="1282">
        <v>2.718669605424521</v>
      </c>
      <c r="BX529" s="1282">
        <v>2.7096255156766711</v>
      </c>
      <c r="BY529" s="1282">
        <v>2.4783490007040982</v>
      </c>
      <c r="BZ529" s="1282">
        <v>1.9452421443230945</v>
      </c>
      <c r="CA529" s="1282">
        <v>2.418728950620137</v>
      </c>
      <c r="CB529" s="1282">
        <v>2.5211683356547154</v>
      </c>
      <c r="CC529" s="1282">
        <v>4.7958697282493841</v>
      </c>
    </row>
    <row r="530" spans="1:81" s="135" customFormat="1" ht="15">
      <c r="A530" s="1148"/>
      <c r="B530" s="80"/>
      <c r="C530" s="80"/>
      <c r="D530" s="80" t="s">
        <v>435</v>
      </c>
      <c r="E530" s="80"/>
      <c r="F530" s="80"/>
      <c r="G530" s="1281">
        <v>2.3023238395672103</v>
      </c>
      <c r="H530" s="1281">
        <v>6.7692188415591534</v>
      </c>
      <c r="I530" s="1281">
        <v>15.12448217601732</v>
      </c>
      <c r="J530" s="1281">
        <v>6.1110222494477586</v>
      </c>
      <c r="K530" s="1281">
        <v>2.3441738482234968</v>
      </c>
      <c r="L530" s="1281">
        <v>2.5581967088326572</v>
      </c>
      <c r="M530" s="1281">
        <v>17.778119070831067</v>
      </c>
      <c r="N530" s="1281">
        <v>10.789684934063537</v>
      </c>
      <c r="O530" s="1281">
        <v>6.0401823650592865</v>
      </c>
      <c r="P530" s="1281">
        <v>13.496899448452927</v>
      </c>
      <c r="Q530" s="1281">
        <v>2.5268436443027018</v>
      </c>
      <c r="R530" s="1281">
        <v>13.670317554969069</v>
      </c>
      <c r="S530" s="1281">
        <v>5.2932486598763688</v>
      </c>
      <c r="T530" s="1281">
        <v>6.7098626936621617</v>
      </c>
      <c r="U530" s="1281">
        <v>6.3489717760191349</v>
      </c>
      <c r="V530" s="1281">
        <v>2.4776722526070545</v>
      </c>
      <c r="W530" s="1281">
        <v>18.922985670624293</v>
      </c>
      <c r="X530" s="1281">
        <v>2.4236378669334089</v>
      </c>
      <c r="Y530" s="1281">
        <v>7.6592919257046734</v>
      </c>
      <c r="Z530" s="1281">
        <v>6.9044207631344001</v>
      </c>
      <c r="AA530" s="1281">
        <v>7.3635825750583139</v>
      </c>
      <c r="AB530" s="1281">
        <v>7.0032624083822697</v>
      </c>
      <c r="AC530" s="1281">
        <v>9.6585284770601554</v>
      </c>
      <c r="AD530" s="1281">
        <v>7.5155047168530995</v>
      </c>
      <c r="AE530" s="1281">
        <v>4.611011462350179</v>
      </c>
      <c r="AF530" s="1281">
        <v>11.433854548468265</v>
      </c>
      <c r="AG530" s="1281">
        <v>8.1400683607747144</v>
      </c>
      <c r="AH530" s="1281">
        <v>7.1524646458006558</v>
      </c>
      <c r="AI530" s="1281">
        <v>4.725528222908479</v>
      </c>
      <c r="AJ530" s="1281">
        <v>2.6316323362795728</v>
      </c>
      <c r="AK530" s="1281">
        <v>2.8876155402006858</v>
      </c>
      <c r="AL530" s="1281">
        <v>3.7487113593526327</v>
      </c>
      <c r="AM530" s="1281">
        <v>2.775309875878929</v>
      </c>
      <c r="AN530" s="1281">
        <v>3.7487113593526327</v>
      </c>
      <c r="AO530" s="1281">
        <v>2.436436050616404</v>
      </c>
      <c r="AP530" s="1281">
        <v>2.626228449439572</v>
      </c>
      <c r="AQ530" s="1281">
        <v>2.373043408489699</v>
      </c>
      <c r="AR530" s="1281">
        <v>2.4263447036335641</v>
      </c>
      <c r="AS530" s="1281">
        <v>10.404263604103033</v>
      </c>
      <c r="AT530" s="1281">
        <v>5.8971750286674229</v>
      </c>
      <c r="AU530" s="1281">
        <v>6.6966415221162947</v>
      </c>
      <c r="AV530" s="1281">
        <v>2.2225589479134311</v>
      </c>
      <c r="AW530" s="1281">
        <v>6.0196095287107934</v>
      </c>
      <c r="AX530" s="1281">
        <v>6.6864522657600114</v>
      </c>
      <c r="AY530" s="1281">
        <v>6.5731320057185343</v>
      </c>
      <c r="AZ530" s="1281">
        <v>9.4558083647407791</v>
      </c>
      <c r="BA530" s="1281">
        <v>4.8296601397170571</v>
      </c>
      <c r="BB530" s="1281">
        <v>5.9720544785616578</v>
      </c>
      <c r="BC530" s="1281">
        <v>2.4873234893815428</v>
      </c>
      <c r="BD530" s="1281">
        <v>2.4873234893815428</v>
      </c>
      <c r="BE530" s="1281">
        <v>2.4762776853743014</v>
      </c>
      <c r="BF530" s="1281">
        <v>2.4834267718071081</v>
      </c>
      <c r="BG530" s="1281">
        <v>2.3188974706872192</v>
      </c>
      <c r="BH530" s="1281">
        <v>2.32373378286476</v>
      </c>
      <c r="BI530" s="1281">
        <v>2.4838381332741761</v>
      </c>
      <c r="BJ530" s="1281">
        <v>7.6770524350184504</v>
      </c>
      <c r="BK530" s="1281">
        <v>18.788947971242255</v>
      </c>
      <c r="BL530" s="1281">
        <v>2.2861720221940183</v>
      </c>
      <c r="BM530" s="1281">
        <v>19.406016680727912</v>
      </c>
      <c r="BN530" s="1281">
        <v>2.4502215062616481</v>
      </c>
      <c r="BO530" s="1281">
        <v>7.9239033132482328</v>
      </c>
      <c r="BP530" s="1281">
        <v>2.2861720221940183</v>
      </c>
      <c r="BQ530" s="1281">
        <v>18.526143516498045</v>
      </c>
      <c r="BR530" s="1281">
        <v>7.052559914656447</v>
      </c>
      <c r="BS530" s="1281">
        <v>3.3513274687561143</v>
      </c>
      <c r="BT530" s="1281">
        <v>18.277361800687988</v>
      </c>
      <c r="BU530" s="1281">
        <v>16.307289358540384</v>
      </c>
      <c r="BV530" s="1281">
        <v>16.763899896541574</v>
      </c>
      <c r="BW530" s="1281">
        <v>2.6444627625531134</v>
      </c>
      <c r="BX530" s="1281">
        <v>2.6338116276741643</v>
      </c>
      <c r="BY530" s="1281">
        <v>2.4157796985769804</v>
      </c>
      <c r="BZ530" s="1281">
        <v>6.0714240513660442</v>
      </c>
      <c r="CA530" s="1281">
        <v>2.367026073217454</v>
      </c>
      <c r="CB530" s="1281">
        <v>7.9962946700475896</v>
      </c>
      <c r="CC530" s="1281">
        <v>12.863082500933608</v>
      </c>
    </row>
    <row r="531" spans="1:81" s="135" customFormat="1" ht="15">
      <c r="A531" s="1148"/>
      <c r="B531" s="73"/>
      <c r="C531" s="73"/>
      <c r="D531" s="73" t="s">
        <v>8</v>
      </c>
      <c r="E531" s="73"/>
      <c r="F531" s="73"/>
      <c r="G531" s="1282">
        <v>0</v>
      </c>
      <c r="H531" s="1282">
        <v>0</v>
      </c>
      <c r="I531" s="1282">
        <v>0</v>
      </c>
      <c r="J531" s="1282">
        <v>0</v>
      </c>
      <c r="K531" s="1282">
        <v>0</v>
      </c>
      <c r="L531" s="1282">
        <v>0</v>
      </c>
      <c r="M531" s="1282">
        <v>0</v>
      </c>
      <c r="N531" s="1282">
        <v>0</v>
      </c>
      <c r="O531" s="1282">
        <v>0</v>
      </c>
      <c r="P531" s="1282">
        <v>0</v>
      </c>
      <c r="Q531" s="1282">
        <v>0</v>
      </c>
      <c r="R531" s="1282">
        <v>0</v>
      </c>
      <c r="S531" s="1282">
        <v>0</v>
      </c>
      <c r="T531" s="1282">
        <v>0</v>
      </c>
      <c r="U531" s="1282">
        <v>0</v>
      </c>
      <c r="V531" s="1282">
        <v>0</v>
      </c>
      <c r="W531" s="1282">
        <v>0</v>
      </c>
      <c r="X531" s="1282">
        <v>0</v>
      </c>
      <c r="Y531" s="1282">
        <v>0</v>
      </c>
      <c r="Z531" s="1282">
        <v>0</v>
      </c>
      <c r="AA531" s="1282">
        <v>0</v>
      </c>
      <c r="AB531" s="1282">
        <v>0</v>
      </c>
      <c r="AC531" s="1282">
        <v>0</v>
      </c>
      <c r="AD531" s="1282">
        <v>0</v>
      </c>
      <c r="AE531" s="1282">
        <v>0</v>
      </c>
      <c r="AF531" s="1282">
        <v>0</v>
      </c>
      <c r="AG531" s="1282">
        <v>0</v>
      </c>
      <c r="AH531" s="1282">
        <v>0</v>
      </c>
      <c r="AI531" s="1282">
        <v>0</v>
      </c>
      <c r="AJ531" s="1282">
        <v>0</v>
      </c>
      <c r="AK531" s="1282">
        <v>0</v>
      </c>
      <c r="AL531" s="1282">
        <v>0</v>
      </c>
      <c r="AM531" s="1282">
        <v>0</v>
      </c>
      <c r="AN531" s="1282">
        <v>0</v>
      </c>
      <c r="AO531" s="1282">
        <v>0</v>
      </c>
      <c r="AP531" s="1282">
        <v>0</v>
      </c>
      <c r="AQ531" s="1282">
        <v>0</v>
      </c>
      <c r="AR531" s="1282">
        <v>0</v>
      </c>
      <c r="AS531" s="1282">
        <v>0</v>
      </c>
      <c r="AT531" s="1282">
        <v>0</v>
      </c>
      <c r="AU531" s="1282">
        <v>0</v>
      </c>
      <c r="AV531" s="1282">
        <v>0</v>
      </c>
      <c r="AW531" s="1282">
        <v>0</v>
      </c>
      <c r="AX531" s="1282">
        <v>0</v>
      </c>
      <c r="AY531" s="1282">
        <v>0</v>
      </c>
      <c r="AZ531" s="1282">
        <v>0</v>
      </c>
      <c r="BA531" s="1282">
        <v>0</v>
      </c>
      <c r="BB531" s="1282">
        <v>0</v>
      </c>
      <c r="BC531" s="1282">
        <v>0</v>
      </c>
      <c r="BD531" s="1282">
        <v>0</v>
      </c>
      <c r="BE531" s="1282">
        <v>0</v>
      </c>
      <c r="BF531" s="1282">
        <v>0</v>
      </c>
      <c r="BG531" s="1282">
        <v>0</v>
      </c>
      <c r="BH531" s="1282">
        <v>0</v>
      </c>
      <c r="BI531" s="1282">
        <v>0</v>
      </c>
      <c r="BJ531" s="1282">
        <v>0</v>
      </c>
      <c r="BK531" s="1282">
        <v>0</v>
      </c>
      <c r="BL531" s="1282">
        <v>0</v>
      </c>
      <c r="BM531" s="1282">
        <v>0</v>
      </c>
      <c r="BN531" s="1282">
        <v>0</v>
      </c>
      <c r="BO531" s="1282">
        <v>0</v>
      </c>
      <c r="BP531" s="1282">
        <v>0</v>
      </c>
      <c r="BQ531" s="1282">
        <v>0</v>
      </c>
      <c r="BR531" s="1282">
        <v>0</v>
      </c>
      <c r="BS531" s="1282">
        <v>0</v>
      </c>
      <c r="BT531" s="1282">
        <v>0</v>
      </c>
      <c r="BU531" s="1282">
        <v>0</v>
      </c>
      <c r="BV531" s="1282">
        <v>0</v>
      </c>
      <c r="BW531" s="1282">
        <v>0</v>
      </c>
      <c r="BX531" s="1282">
        <v>0</v>
      </c>
      <c r="BY531" s="1282">
        <v>0</v>
      </c>
      <c r="BZ531" s="1282">
        <v>0</v>
      </c>
      <c r="CA531" s="1282">
        <v>0</v>
      </c>
      <c r="CB531" s="1282">
        <v>0</v>
      </c>
      <c r="CC531" s="1282">
        <v>0</v>
      </c>
    </row>
    <row r="532" spans="1:81" s="135" customFormat="1" ht="15">
      <c r="A532" s="1148"/>
      <c r="B532" s="73"/>
      <c r="C532" s="73"/>
      <c r="D532" s="73" t="s">
        <v>9</v>
      </c>
      <c r="E532" s="73"/>
      <c r="F532" s="73"/>
      <c r="G532" s="1282">
        <v>0</v>
      </c>
      <c r="H532" s="1282">
        <v>0</v>
      </c>
      <c r="I532" s="1282">
        <v>0</v>
      </c>
      <c r="J532" s="1282">
        <v>0</v>
      </c>
      <c r="K532" s="1282">
        <v>0</v>
      </c>
      <c r="L532" s="1282">
        <v>0</v>
      </c>
      <c r="M532" s="1282">
        <v>0</v>
      </c>
      <c r="N532" s="1282">
        <v>0</v>
      </c>
      <c r="O532" s="1282">
        <v>0</v>
      </c>
      <c r="P532" s="1282">
        <v>0</v>
      </c>
      <c r="Q532" s="1282">
        <v>0</v>
      </c>
      <c r="R532" s="1282">
        <v>0</v>
      </c>
      <c r="S532" s="1282">
        <v>0</v>
      </c>
      <c r="T532" s="1282">
        <v>0</v>
      </c>
      <c r="U532" s="1282">
        <v>0</v>
      </c>
      <c r="V532" s="1282">
        <v>0</v>
      </c>
      <c r="W532" s="1282">
        <v>0</v>
      </c>
      <c r="X532" s="1282">
        <v>0</v>
      </c>
      <c r="Y532" s="1282">
        <v>0</v>
      </c>
      <c r="Z532" s="1282">
        <v>0</v>
      </c>
      <c r="AA532" s="1282">
        <v>0</v>
      </c>
      <c r="AB532" s="1282">
        <v>0</v>
      </c>
      <c r="AC532" s="1282">
        <v>0</v>
      </c>
      <c r="AD532" s="1282">
        <v>0</v>
      </c>
      <c r="AE532" s="1282">
        <v>0</v>
      </c>
      <c r="AF532" s="1282">
        <v>0</v>
      </c>
      <c r="AG532" s="1282">
        <v>0</v>
      </c>
      <c r="AH532" s="1282">
        <v>0</v>
      </c>
      <c r="AI532" s="1282">
        <v>0</v>
      </c>
      <c r="AJ532" s="1282">
        <v>0</v>
      </c>
      <c r="AK532" s="1282">
        <v>0</v>
      </c>
      <c r="AL532" s="1282">
        <v>0</v>
      </c>
      <c r="AM532" s="1282">
        <v>0</v>
      </c>
      <c r="AN532" s="1282">
        <v>0</v>
      </c>
      <c r="AO532" s="1282">
        <v>0</v>
      </c>
      <c r="AP532" s="1282">
        <v>0</v>
      </c>
      <c r="AQ532" s="1282">
        <v>0</v>
      </c>
      <c r="AR532" s="1282">
        <v>0</v>
      </c>
      <c r="AS532" s="1282">
        <v>0</v>
      </c>
      <c r="AT532" s="1282">
        <v>0</v>
      </c>
      <c r="AU532" s="1282">
        <v>0</v>
      </c>
      <c r="AV532" s="1282">
        <v>0</v>
      </c>
      <c r="AW532" s="1282">
        <v>0</v>
      </c>
      <c r="AX532" s="1282">
        <v>0</v>
      </c>
      <c r="AY532" s="1282">
        <v>0</v>
      </c>
      <c r="AZ532" s="1282">
        <v>0</v>
      </c>
      <c r="BA532" s="1282">
        <v>0</v>
      </c>
      <c r="BB532" s="1282">
        <v>0</v>
      </c>
      <c r="BC532" s="1282">
        <v>0</v>
      </c>
      <c r="BD532" s="1282">
        <v>0</v>
      </c>
      <c r="BE532" s="1282">
        <v>0</v>
      </c>
      <c r="BF532" s="1282">
        <v>0</v>
      </c>
      <c r="BG532" s="1282">
        <v>0</v>
      </c>
      <c r="BH532" s="1282">
        <v>0</v>
      </c>
      <c r="BI532" s="1282">
        <v>0</v>
      </c>
      <c r="BJ532" s="1282">
        <v>0</v>
      </c>
      <c r="BK532" s="1282">
        <v>0</v>
      </c>
      <c r="BL532" s="1282">
        <v>0</v>
      </c>
      <c r="BM532" s="1282">
        <v>0</v>
      </c>
      <c r="BN532" s="1282">
        <v>0</v>
      </c>
      <c r="BO532" s="1282">
        <v>0</v>
      </c>
      <c r="BP532" s="1282">
        <v>0</v>
      </c>
      <c r="BQ532" s="1282">
        <v>0</v>
      </c>
      <c r="BR532" s="1282">
        <v>0</v>
      </c>
      <c r="BS532" s="1282">
        <v>0</v>
      </c>
      <c r="BT532" s="1282">
        <v>0</v>
      </c>
      <c r="BU532" s="1282">
        <v>0</v>
      </c>
      <c r="BV532" s="1282">
        <v>0</v>
      </c>
      <c r="BW532" s="1282">
        <v>0</v>
      </c>
      <c r="BX532" s="1282">
        <v>0</v>
      </c>
      <c r="BY532" s="1282">
        <v>0</v>
      </c>
      <c r="BZ532" s="1282">
        <v>0</v>
      </c>
      <c r="CA532" s="1282">
        <v>0</v>
      </c>
      <c r="CB532" s="1282">
        <v>0</v>
      </c>
      <c r="CC532" s="1282">
        <v>0</v>
      </c>
    </row>
    <row r="533" spans="1:81" s="135" customFormat="1" ht="15">
      <c r="A533" s="1148"/>
      <c r="B533" s="73"/>
      <c r="C533" s="73"/>
      <c r="D533" s="73" t="s">
        <v>1033</v>
      </c>
      <c r="E533" s="73"/>
      <c r="F533" s="73"/>
      <c r="G533" s="1282">
        <v>12.411542486979195</v>
      </c>
      <c r="H533" s="1282">
        <v>0.9256973142317948</v>
      </c>
      <c r="I533" s="1282">
        <v>9.8217772120344566</v>
      </c>
      <c r="J533" s="1282">
        <v>0.99842828310556686</v>
      </c>
      <c r="K533" s="1282">
        <v>0.43773565654980412</v>
      </c>
      <c r="L533" s="1282">
        <v>0.24993194373268829</v>
      </c>
      <c r="M533" s="1282">
        <v>10.447237842902666</v>
      </c>
      <c r="N533" s="1282">
        <v>2.2746966108267763</v>
      </c>
      <c r="O533" s="1282">
        <v>0.64125438847466487</v>
      </c>
      <c r="P533" s="1282">
        <v>7.8940867310094536</v>
      </c>
      <c r="Q533" s="1282">
        <v>0.41075879234745138</v>
      </c>
      <c r="R533" s="1282">
        <v>8.0086283143448753</v>
      </c>
      <c r="S533" s="1282">
        <v>0.92882116899611955</v>
      </c>
      <c r="T533" s="1282">
        <v>1.4447349656613266</v>
      </c>
      <c r="U533" s="1282">
        <v>1.0435011654508677</v>
      </c>
      <c r="V533" s="1282">
        <v>0.27941292354373948</v>
      </c>
      <c r="W533" s="1282">
        <v>10.534713556767162</v>
      </c>
      <c r="X533" s="1282">
        <v>0.40617876062779495</v>
      </c>
      <c r="Y533" s="1282">
        <v>1.0026855621437227</v>
      </c>
      <c r="Z533" s="1282">
        <v>1.1220891284490506</v>
      </c>
      <c r="AA533" s="1282">
        <v>1.4885818755277813</v>
      </c>
      <c r="AB533" s="1282">
        <v>1.1361502186988814</v>
      </c>
      <c r="AC533" s="1282">
        <v>0.98698007402909504</v>
      </c>
      <c r="AD533" s="1282">
        <v>1.188356611035617</v>
      </c>
      <c r="AE533" s="1282">
        <v>0.90403208632723531</v>
      </c>
      <c r="AF533" s="1282">
        <v>1.3168448179851295</v>
      </c>
      <c r="AG533" s="1282">
        <v>0.65701223601837744</v>
      </c>
      <c r="AH533" s="1282">
        <v>0.85697397391926877</v>
      </c>
      <c r="AI533" s="1282">
        <v>1.0856816601920334</v>
      </c>
      <c r="AJ533" s="1282">
        <v>0.15116620417080648</v>
      </c>
      <c r="AK533" s="1282">
        <v>0.56525467007386287</v>
      </c>
      <c r="AL533" s="1282">
        <v>0.30336591017438957</v>
      </c>
      <c r="AM533" s="1282">
        <v>7.5252286366787893E-2</v>
      </c>
      <c r="AN533" s="1282">
        <v>0.30336591017438957</v>
      </c>
      <c r="AO533" s="1282">
        <v>0.26024785400924888</v>
      </c>
      <c r="AP533" s="1282">
        <v>0.35367538586220904</v>
      </c>
      <c r="AQ533" s="1282">
        <v>0.35120954232929652</v>
      </c>
      <c r="AR533" s="1282">
        <v>0.30066597879657581</v>
      </c>
      <c r="AS533" s="1282">
        <v>1.0531447181012421</v>
      </c>
      <c r="AT533" s="1282">
        <v>1.0340907370429182</v>
      </c>
      <c r="AU533" s="1282">
        <v>1.0081782305271185</v>
      </c>
      <c r="AV533" s="1282">
        <v>0.44574992468531827</v>
      </c>
      <c r="AW533" s="1282">
        <v>1.1470595608675409</v>
      </c>
      <c r="AX533" s="1282">
        <v>0.98625443933011525</v>
      </c>
      <c r="AY533" s="1282">
        <v>1.0568748319874164</v>
      </c>
      <c r="AZ533" s="1282">
        <v>1.2010123491076816</v>
      </c>
      <c r="BA533" s="1282">
        <v>1.6456212607089646</v>
      </c>
      <c r="BB533" s="1282">
        <v>0.97726233062359946</v>
      </c>
      <c r="BC533" s="1282">
        <v>0.18448283359173012</v>
      </c>
      <c r="BD533" s="1282">
        <v>0.18448283359173012</v>
      </c>
      <c r="BE533" s="1282">
        <v>1.1318258302944166E-2</v>
      </c>
      <c r="BF533" s="1282">
        <v>5.9502053148809786E-19</v>
      </c>
      <c r="BG533" s="1282">
        <v>2.8000950893523713E-3</v>
      </c>
      <c r="BH533" s="1282">
        <v>0.37280275668954205</v>
      </c>
      <c r="BI533" s="1282">
        <v>0.23992955891566534</v>
      </c>
      <c r="BJ533" s="1282">
        <v>1.0991869944732393</v>
      </c>
      <c r="BK533" s="1282">
        <v>11.060630809236768</v>
      </c>
      <c r="BL533" s="1282">
        <v>0.43041072276005571</v>
      </c>
      <c r="BM533" s="1282">
        <v>11.214240643803542</v>
      </c>
      <c r="BN533" s="1282">
        <v>0.23900865164648191</v>
      </c>
      <c r="BO533" s="1282">
        <v>1.2613255712152438</v>
      </c>
      <c r="BP533" s="1282">
        <v>0.43041072276005571</v>
      </c>
      <c r="BQ533" s="1282">
        <v>11.199962307698931</v>
      </c>
      <c r="BR533" s="1282">
        <v>1.2007394465756591</v>
      </c>
      <c r="BS533" s="1282">
        <v>1.1681162921673396</v>
      </c>
      <c r="BT533" s="1282">
        <v>11.131123115094642</v>
      </c>
      <c r="BU533" s="1282">
        <v>10.587596198578019</v>
      </c>
      <c r="BV533" s="1282">
        <v>10.575025751833694</v>
      </c>
      <c r="BW533" s="1282">
        <v>1.2724386816900152E-2</v>
      </c>
      <c r="BX533" s="1282">
        <v>1.7375297489482751E-2</v>
      </c>
      <c r="BY533" s="1282">
        <v>0.23721424857272866</v>
      </c>
      <c r="BZ533" s="1282">
        <v>0.85978496989450315</v>
      </c>
      <c r="CA533" s="1282">
        <v>0.20655736454015386</v>
      </c>
      <c r="CB533" s="1282">
        <v>0</v>
      </c>
      <c r="CC533" s="1282">
        <v>0</v>
      </c>
    </row>
    <row r="534" spans="1:81" s="135" customFormat="1" ht="15">
      <c r="A534" s="1148"/>
      <c r="B534" s="73"/>
      <c r="C534" s="73"/>
      <c r="D534" s="73" t="s">
        <v>403</v>
      </c>
      <c r="E534" s="73"/>
      <c r="F534" s="73"/>
      <c r="G534" s="1282">
        <v>0</v>
      </c>
      <c r="H534" s="1282">
        <v>0</v>
      </c>
      <c r="I534" s="1282">
        <v>0</v>
      </c>
      <c r="J534" s="1282">
        <v>0</v>
      </c>
      <c r="K534" s="1282">
        <v>0</v>
      </c>
      <c r="L534" s="1282">
        <v>0</v>
      </c>
      <c r="M534" s="1282">
        <v>0</v>
      </c>
      <c r="N534" s="1282">
        <v>0</v>
      </c>
      <c r="O534" s="1282">
        <v>0</v>
      </c>
      <c r="P534" s="1282">
        <v>0</v>
      </c>
      <c r="Q534" s="1282">
        <v>0</v>
      </c>
      <c r="R534" s="1282">
        <v>0</v>
      </c>
      <c r="S534" s="1282">
        <v>0</v>
      </c>
      <c r="T534" s="1282">
        <v>0</v>
      </c>
      <c r="U534" s="1282">
        <v>0</v>
      </c>
      <c r="V534" s="1282">
        <v>0</v>
      </c>
      <c r="W534" s="1282">
        <v>0</v>
      </c>
      <c r="X534" s="1282">
        <v>0</v>
      </c>
      <c r="Y534" s="1282">
        <v>0</v>
      </c>
      <c r="Z534" s="1282">
        <v>0</v>
      </c>
      <c r="AA534" s="1282">
        <v>0</v>
      </c>
      <c r="AB534" s="1282">
        <v>0</v>
      </c>
      <c r="AC534" s="1282">
        <v>0</v>
      </c>
      <c r="AD534" s="1282">
        <v>0</v>
      </c>
      <c r="AE534" s="1282">
        <v>0</v>
      </c>
      <c r="AF534" s="1282">
        <v>0</v>
      </c>
      <c r="AG534" s="1282">
        <v>0</v>
      </c>
      <c r="AH534" s="1282">
        <v>0</v>
      </c>
      <c r="AI534" s="1282">
        <v>0</v>
      </c>
      <c r="AJ534" s="1282">
        <v>0</v>
      </c>
      <c r="AK534" s="1282">
        <v>0</v>
      </c>
      <c r="AL534" s="1282">
        <v>0</v>
      </c>
      <c r="AM534" s="1282">
        <v>0</v>
      </c>
      <c r="AN534" s="1282">
        <v>0</v>
      </c>
      <c r="AO534" s="1282">
        <v>0</v>
      </c>
      <c r="AP534" s="1282">
        <v>0</v>
      </c>
      <c r="AQ534" s="1282">
        <v>0</v>
      </c>
      <c r="AR534" s="1282">
        <v>0</v>
      </c>
      <c r="AS534" s="1282">
        <v>0</v>
      </c>
      <c r="AT534" s="1282">
        <v>0</v>
      </c>
      <c r="AU534" s="1282">
        <v>0</v>
      </c>
      <c r="AV534" s="1282">
        <v>0</v>
      </c>
      <c r="AW534" s="1282">
        <v>0</v>
      </c>
      <c r="AX534" s="1282">
        <v>0</v>
      </c>
      <c r="AY534" s="1282">
        <v>0</v>
      </c>
      <c r="AZ534" s="1282">
        <v>0</v>
      </c>
      <c r="BA534" s="1282">
        <v>0</v>
      </c>
      <c r="BB534" s="1282">
        <v>0</v>
      </c>
      <c r="BC534" s="1282">
        <v>0</v>
      </c>
      <c r="BD534" s="1282">
        <v>0</v>
      </c>
      <c r="BE534" s="1282">
        <v>0</v>
      </c>
      <c r="BF534" s="1282">
        <v>0</v>
      </c>
      <c r="BG534" s="1282">
        <v>0</v>
      </c>
      <c r="BH534" s="1282">
        <v>0</v>
      </c>
      <c r="BI534" s="1282">
        <v>0</v>
      </c>
      <c r="BJ534" s="1282">
        <v>0</v>
      </c>
      <c r="BK534" s="1282">
        <v>0</v>
      </c>
      <c r="BL534" s="1282">
        <v>0</v>
      </c>
      <c r="BM534" s="1282">
        <v>0</v>
      </c>
      <c r="BN534" s="1282">
        <v>0</v>
      </c>
      <c r="BO534" s="1282">
        <v>0</v>
      </c>
      <c r="BP534" s="1282">
        <v>0</v>
      </c>
      <c r="BQ534" s="1282">
        <v>0</v>
      </c>
      <c r="BR534" s="1282">
        <v>0</v>
      </c>
      <c r="BS534" s="1282">
        <v>0</v>
      </c>
      <c r="BT534" s="1282">
        <v>0</v>
      </c>
      <c r="BU534" s="1282">
        <v>0</v>
      </c>
      <c r="BV534" s="1282">
        <v>0</v>
      </c>
      <c r="BW534" s="1282">
        <v>0</v>
      </c>
      <c r="BX534" s="1282">
        <v>0</v>
      </c>
      <c r="BY534" s="1282">
        <v>0</v>
      </c>
      <c r="BZ534" s="1282">
        <v>0</v>
      </c>
      <c r="CA534" s="1282">
        <v>0</v>
      </c>
      <c r="CB534" s="1282">
        <v>0</v>
      </c>
      <c r="CC534" s="1282">
        <v>0</v>
      </c>
    </row>
    <row r="535" spans="1:81" s="135" customFormat="1" ht="15">
      <c r="A535" s="1148"/>
      <c r="B535" s="73"/>
      <c r="C535" s="73"/>
      <c r="D535" s="73" t="s">
        <v>13</v>
      </c>
      <c r="E535" s="73"/>
      <c r="F535" s="73"/>
      <c r="G535" s="1282">
        <v>0</v>
      </c>
      <c r="H535" s="1282">
        <v>0</v>
      </c>
      <c r="I535" s="1282">
        <v>0</v>
      </c>
      <c r="J535" s="1282">
        <v>0</v>
      </c>
      <c r="K535" s="1282">
        <v>0</v>
      </c>
      <c r="L535" s="1282">
        <v>0</v>
      </c>
      <c r="M535" s="1282">
        <v>0</v>
      </c>
      <c r="N535" s="1282">
        <v>0</v>
      </c>
      <c r="O535" s="1282">
        <v>0</v>
      </c>
      <c r="P535" s="1282">
        <v>0</v>
      </c>
      <c r="Q535" s="1282">
        <v>0</v>
      </c>
      <c r="R535" s="1282">
        <v>0</v>
      </c>
      <c r="S535" s="1282">
        <v>0</v>
      </c>
      <c r="T535" s="1282">
        <v>0</v>
      </c>
      <c r="U535" s="1282">
        <v>0</v>
      </c>
      <c r="V535" s="1282">
        <v>0</v>
      </c>
      <c r="W535" s="1282">
        <v>0</v>
      </c>
      <c r="X535" s="1282">
        <v>0</v>
      </c>
      <c r="Y535" s="1282">
        <v>0</v>
      </c>
      <c r="Z535" s="1282">
        <v>0</v>
      </c>
      <c r="AA535" s="1282">
        <v>0</v>
      </c>
      <c r="AB535" s="1282">
        <v>0</v>
      </c>
      <c r="AC535" s="1282">
        <v>0</v>
      </c>
      <c r="AD535" s="1282">
        <v>0</v>
      </c>
      <c r="AE535" s="1282">
        <v>0</v>
      </c>
      <c r="AF535" s="1282">
        <v>0</v>
      </c>
      <c r="AG535" s="1282">
        <v>0</v>
      </c>
      <c r="AH535" s="1282">
        <v>0</v>
      </c>
      <c r="AI535" s="1282">
        <v>0</v>
      </c>
      <c r="AJ535" s="1282">
        <v>0</v>
      </c>
      <c r="AK535" s="1282">
        <v>0</v>
      </c>
      <c r="AL535" s="1282">
        <v>0</v>
      </c>
      <c r="AM535" s="1282">
        <v>0</v>
      </c>
      <c r="AN535" s="1282">
        <v>0</v>
      </c>
      <c r="AO535" s="1282">
        <v>0</v>
      </c>
      <c r="AP535" s="1282">
        <v>0</v>
      </c>
      <c r="AQ535" s="1282">
        <v>0</v>
      </c>
      <c r="AR535" s="1282">
        <v>0</v>
      </c>
      <c r="AS535" s="1282">
        <v>0</v>
      </c>
      <c r="AT535" s="1282">
        <v>0</v>
      </c>
      <c r="AU535" s="1282">
        <v>0</v>
      </c>
      <c r="AV535" s="1282">
        <v>0</v>
      </c>
      <c r="AW535" s="1282">
        <v>0</v>
      </c>
      <c r="AX535" s="1282">
        <v>0</v>
      </c>
      <c r="AY535" s="1282">
        <v>0</v>
      </c>
      <c r="AZ535" s="1282">
        <v>0</v>
      </c>
      <c r="BA535" s="1282">
        <v>0</v>
      </c>
      <c r="BB535" s="1282">
        <v>0</v>
      </c>
      <c r="BC535" s="1282">
        <v>0</v>
      </c>
      <c r="BD535" s="1282">
        <v>0</v>
      </c>
      <c r="BE535" s="1282">
        <v>0</v>
      </c>
      <c r="BF535" s="1282">
        <v>0</v>
      </c>
      <c r="BG535" s="1282">
        <v>0</v>
      </c>
      <c r="BH535" s="1282">
        <v>0</v>
      </c>
      <c r="BI535" s="1282">
        <v>0</v>
      </c>
      <c r="BJ535" s="1282">
        <v>0</v>
      </c>
      <c r="BK535" s="1282">
        <v>0</v>
      </c>
      <c r="BL535" s="1282">
        <v>0</v>
      </c>
      <c r="BM535" s="1282">
        <v>0</v>
      </c>
      <c r="BN535" s="1282">
        <v>0</v>
      </c>
      <c r="BO535" s="1282">
        <v>0</v>
      </c>
      <c r="BP535" s="1282">
        <v>0</v>
      </c>
      <c r="BQ535" s="1282">
        <v>0</v>
      </c>
      <c r="BR535" s="1282">
        <v>0</v>
      </c>
      <c r="BS535" s="1282">
        <v>0</v>
      </c>
      <c r="BT535" s="1282">
        <v>0</v>
      </c>
      <c r="BU535" s="1282">
        <v>0</v>
      </c>
      <c r="BV535" s="1282">
        <v>0</v>
      </c>
      <c r="BW535" s="1282">
        <v>0</v>
      </c>
      <c r="BX535" s="1282">
        <v>0</v>
      </c>
      <c r="BY535" s="1282">
        <v>0</v>
      </c>
      <c r="BZ535" s="1282">
        <v>0</v>
      </c>
      <c r="CA535" s="1282">
        <v>0</v>
      </c>
      <c r="CB535" s="1282">
        <v>0</v>
      </c>
      <c r="CC535" s="1282">
        <v>0</v>
      </c>
    </row>
    <row r="536" spans="1:81" s="135" customFormat="1" ht="15">
      <c r="A536" s="1148"/>
      <c r="B536" s="73"/>
      <c r="C536" s="73"/>
      <c r="D536" s="73" t="s">
        <v>404</v>
      </c>
      <c r="E536" s="73"/>
      <c r="F536" s="73"/>
      <c r="G536" s="1282">
        <v>0</v>
      </c>
      <c r="H536" s="1282">
        <v>0</v>
      </c>
      <c r="I536" s="1282">
        <v>0</v>
      </c>
      <c r="J536" s="1282">
        <v>0</v>
      </c>
      <c r="K536" s="1282">
        <v>0</v>
      </c>
      <c r="L536" s="1282">
        <v>0</v>
      </c>
      <c r="M536" s="1282">
        <v>0</v>
      </c>
      <c r="N536" s="1282">
        <v>0</v>
      </c>
      <c r="O536" s="1282">
        <v>0</v>
      </c>
      <c r="P536" s="1282">
        <v>0</v>
      </c>
      <c r="Q536" s="1282">
        <v>0</v>
      </c>
      <c r="R536" s="1282">
        <v>0</v>
      </c>
      <c r="S536" s="1282">
        <v>0</v>
      </c>
      <c r="T536" s="1282">
        <v>0</v>
      </c>
      <c r="U536" s="1282">
        <v>0</v>
      </c>
      <c r="V536" s="1282">
        <v>0</v>
      </c>
      <c r="W536" s="1282">
        <v>0</v>
      </c>
      <c r="X536" s="1282">
        <v>0</v>
      </c>
      <c r="Y536" s="1282">
        <v>0</v>
      </c>
      <c r="Z536" s="1282">
        <v>0</v>
      </c>
      <c r="AA536" s="1282">
        <v>0</v>
      </c>
      <c r="AB536" s="1282">
        <v>0</v>
      </c>
      <c r="AC536" s="1282">
        <v>0</v>
      </c>
      <c r="AD536" s="1282">
        <v>0</v>
      </c>
      <c r="AE536" s="1282">
        <v>0</v>
      </c>
      <c r="AF536" s="1282">
        <v>0</v>
      </c>
      <c r="AG536" s="1282">
        <v>0</v>
      </c>
      <c r="AH536" s="1282">
        <v>0</v>
      </c>
      <c r="AI536" s="1282">
        <v>0</v>
      </c>
      <c r="AJ536" s="1282">
        <v>0</v>
      </c>
      <c r="AK536" s="1282">
        <v>0</v>
      </c>
      <c r="AL536" s="1282">
        <v>0</v>
      </c>
      <c r="AM536" s="1282">
        <v>0</v>
      </c>
      <c r="AN536" s="1282">
        <v>0</v>
      </c>
      <c r="AO536" s="1282">
        <v>0</v>
      </c>
      <c r="AP536" s="1282">
        <v>0</v>
      </c>
      <c r="AQ536" s="1282">
        <v>0</v>
      </c>
      <c r="AR536" s="1282">
        <v>0</v>
      </c>
      <c r="AS536" s="1282">
        <v>0</v>
      </c>
      <c r="AT536" s="1282">
        <v>0</v>
      </c>
      <c r="AU536" s="1282">
        <v>0</v>
      </c>
      <c r="AV536" s="1282">
        <v>0</v>
      </c>
      <c r="AW536" s="1282">
        <v>0</v>
      </c>
      <c r="AX536" s="1282">
        <v>0</v>
      </c>
      <c r="AY536" s="1282">
        <v>0</v>
      </c>
      <c r="AZ536" s="1282">
        <v>0</v>
      </c>
      <c r="BA536" s="1282">
        <v>0</v>
      </c>
      <c r="BB536" s="1282">
        <v>0</v>
      </c>
      <c r="BC536" s="1282">
        <v>0</v>
      </c>
      <c r="BD536" s="1282">
        <v>0</v>
      </c>
      <c r="BE536" s="1282">
        <v>0</v>
      </c>
      <c r="BF536" s="1282">
        <v>0</v>
      </c>
      <c r="BG536" s="1282">
        <v>0</v>
      </c>
      <c r="BH536" s="1282">
        <v>0</v>
      </c>
      <c r="BI536" s="1282">
        <v>0</v>
      </c>
      <c r="BJ536" s="1282">
        <v>0</v>
      </c>
      <c r="BK536" s="1282">
        <v>0</v>
      </c>
      <c r="BL536" s="1282">
        <v>0</v>
      </c>
      <c r="BM536" s="1282">
        <v>0</v>
      </c>
      <c r="BN536" s="1282">
        <v>0</v>
      </c>
      <c r="BO536" s="1282">
        <v>0</v>
      </c>
      <c r="BP536" s="1282">
        <v>0</v>
      </c>
      <c r="BQ536" s="1282">
        <v>0</v>
      </c>
      <c r="BR536" s="1282">
        <v>0</v>
      </c>
      <c r="BS536" s="1282">
        <v>0</v>
      </c>
      <c r="BT536" s="1282">
        <v>0</v>
      </c>
      <c r="BU536" s="1282">
        <v>0</v>
      </c>
      <c r="BV536" s="1282">
        <v>0</v>
      </c>
      <c r="BW536" s="1282">
        <v>0</v>
      </c>
      <c r="BX536" s="1282">
        <v>0</v>
      </c>
      <c r="BY536" s="1282">
        <v>0</v>
      </c>
      <c r="BZ536" s="1282">
        <v>0</v>
      </c>
      <c r="CA536" s="1282">
        <v>0</v>
      </c>
      <c r="CB536" s="1282">
        <v>0</v>
      </c>
      <c r="CC536" s="1282">
        <v>0</v>
      </c>
    </row>
    <row r="537" spans="1:81" s="135" customFormat="1" ht="15">
      <c r="A537" s="1148"/>
      <c r="B537" s="73"/>
      <c r="C537" s="73"/>
      <c r="D537" s="73" t="s">
        <v>996</v>
      </c>
      <c r="E537" s="73"/>
      <c r="F537" s="73"/>
      <c r="G537" s="1282">
        <v>0</v>
      </c>
      <c r="H537" s="1282">
        <v>0</v>
      </c>
      <c r="I537" s="1282">
        <v>0</v>
      </c>
      <c r="J537" s="1282">
        <v>0</v>
      </c>
      <c r="K537" s="1282">
        <v>0</v>
      </c>
      <c r="L537" s="1282">
        <v>0</v>
      </c>
      <c r="M537" s="1282">
        <v>0</v>
      </c>
      <c r="N537" s="1282">
        <v>0</v>
      </c>
      <c r="O537" s="1282">
        <v>0</v>
      </c>
      <c r="P537" s="1282">
        <v>0</v>
      </c>
      <c r="Q537" s="1282">
        <v>0</v>
      </c>
      <c r="R537" s="1282">
        <v>0</v>
      </c>
      <c r="S537" s="1282">
        <v>0</v>
      </c>
      <c r="T537" s="1282">
        <v>0</v>
      </c>
      <c r="U537" s="1282">
        <v>0</v>
      </c>
      <c r="V537" s="1282">
        <v>0</v>
      </c>
      <c r="W537" s="1282">
        <v>0</v>
      </c>
      <c r="X537" s="1282">
        <v>0</v>
      </c>
      <c r="Y537" s="1282">
        <v>0</v>
      </c>
      <c r="Z537" s="1282">
        <v>0</v>
      </c>
      <c r="AA537" s="1282">
        <v>0</v>
      </c>
      <c r="AB537" s="1282">
        <v>0</v>
      </c>
      <c r="AC537" s="1282">
        <v>0</v>
      </c>
      <c r="AD537" s="1282">
        <v>0</v>
      </c>
      <c r="AE537" s="1282">
        <v>0</v>
      </c>
      <c r="AF537" s="1282">
        <v>0</v>
      </c>
      <c r="AG537" s="1282">
        <v>0</v>
      </c>
      <c r="AH537" s="1282">
        <v>0</v>
      </c>
      <c r="AI537" s="1282">
        <v>0</v>
      </c>
      <c r="AJ537" s="1282">
        <v>0</v>
      </c>
      <c r="AK537" s="1282">
        <v>0</v>
      </c>
      <c r="AL537" s="1282">
        <v>0</v>
      </c>
      <c r="AM537" s="1282">
        <v>0</v>
      </c>
      <c r="AN537" s="1282">
        <v>0</v>
      </c>
      <c r="AO537" s="1282">
        <v>0</v>
      </c>
      <c r="AP537" s="1282">
        <v>0</v>
      </c>
      <c r="AQ537" s="1282">
        <v>0</v>
      </c>
      <c r="AR537" s="1282">
        <v>0</v>
      </c>
      <c r="AS537" s="1282">
        <v>0</v>
      </c>
      <c r="AT537" s="1282">
        <v>0</v>
      </c>
      <c r="AU537" s="1282">
        <v>0</v>
      </c>
      <c r="AV537" s="1282">
        <v>0</v>
      </c>
      <c r="AW537" s="1282">
        <v>0</v>
      </c>
      <c r="AX537" s="1282">
        <v>0</v>
      </c>
      <c r="AY537" s="1282">
        <v>0</v>
      </c>
      <c r="AZ537" s="1282">
        <v>0</v>
      </c>
      <c r="BA537" s="1282">
        <v>0</v>
      </c>
      <c r="BB537" s="1282">
        <v>0</v>
      </c>
      <c r="BC537" s="1282">
        <v>0</v>
      </c>
      <c r="BD537" s="1282">
        <v>0</v>
      </c>
      <c r="BE537" s="1282">
        <v>0</v>
      </c>
      <c r="BF537" s="1282">
        <v>0</v>
      </c>
      <c r="BG537" s="1282">
        <v>0</v>
      </c>
      <c r="BH537" s="1282">
        <v>0</v>
      </c>
      <c r="BI537" s="1282">
        <v>0</v>
      </c>
      <c r="BJ537" s="1282">
        <v>0</v>
      </c>
      <c r="BK537" s="1282">
        <v>0</v>
      </c>
      <c r="BL537" s="1282">
        <v>0</v>
      </c>
      <c r="BM537" s="1282">
        <v>0</v>
      </c>
      <c r="BN537" s="1282">
        <v>0</v>
      </c>
      <c r="BO537" s="1282">
        <v>0</v>
      </c>
      <c r="BP537" s="1282">
        <v>0</v>
      </c>
      <c r="BQ537" s="1282">
        <v>0</v>
      </c>
      <c r="BR537" s="1282">
        <v>0</v>
      </c>
      <c r="BS537" s="1282">
        <v>0</v>
      </c>
      <c r="BT537" s="1282">
        <v>0</v>
      </c>
      <c r="BU537" s="1282">
        <v>0</v>
      </c>
      <c r="BV537" s="1282">
        <v>0</v>
      </c>
      <c r="BW537" s="1282">
        <v>0</v>
      </c>
      <c r="BX537" s="1282">
        <v>0</v>
      </c>
      <c r="BY537" s="1282">
        <v>0</v>
      </c>
      <c r="BZ537" s="1282">
        <v>0</v>
      </c>
      <c r="CA537" s="1282">
        <v>0</v>
      </c>
      <c r="CB537" s="1282">
        <v>0</v>
      </c>
      <c r="CC537" s="1282">
        <v>0</v>
      </c>
    </row>
    <row r="538" spans="1:81" s="135" customFormat="1" ht="15">
      <c r="A538" s="1148"/>
      <c r="B538" s="73"/>
      <c r="C538" s="73"/>
      <c r="D538" s="73" t="s">
        <v>986</v>
      </c>
      <c r="E538" s="73"/>
      <c r="F538" s="73"/>
      <c r="G538" s="1282">
        <v>0</v>
      </c>
      <c r="H538" s="1282">
        <v>0</v>
      </c>
      <c r="I538" s="1282">
        <v>0</v>
      </c>
      <c r="J538" s="1282">
        <v>0</v>
      </c>
      <c r="K538" s="1282">
        <v>0</v>
      </c>
      <c r="L538" s="1282">
        <v>0</v>
      </c>
      <c r="M538" s="1282">
        <v>0</v>
      </c>
      <c r="N538" s="1282">
        <v>0</v>
      </c>
      <c r="O538" s="1282">
        <v>0</v>
      </c>
      <c r="P538" s="1282">
        <v>0</v>
      </c>
      <c r="Q538" s="1282">
        <v>0</v>
      </c>
      <c r="R538" s="1282">
        <v>0</v>
      </c>
      <c r="S538" s="1282">
        <v>0</v>
      </c>
      <c r="T538" s="1282">
        <v>0</v>
      </c>
      <c r="U538" s="1282">
        <v>0</v>
      </c>
      <c r="V538" s="1282">
        <v>0</v>
      </c>
      <c r="W538" s="1282">
        <v>0</v>
      </c>
      <c r="X538" s="1282">
        <v>0</v>
      </c>
      <c r="Y538" s="1282">
        <v>0</v>
      </c>
      <c r="Z538" s="1282">
        <v>0</v>
      </c>
      <c r="AA538" s="1282">
        <v>0</v>
      </c>
      <c r="AB538" s="1282">
        <v>0</v>
      </c>
      <c r="AC538" s="1282">
        <v>0</v>
      </c>
      <c r="AD538" s="1282">
        <v>0</v>
      </c>
      <c r="AE538" s="1282">
        <v>0</v>
      </c>
      <c r="AF538" s="1282">
        <v>0</v>
      </c>
      <c r="AG538" s="1282">
        <v>0</v>
      </c>
      <c r="AH538" s="1282">
        <v>0</v>
      </c>
      <c r="AI538" s="1282">
        <v>0</v>
      </c>
      <c r="AJ538" s="1282">
        <v>0</v>
      </c>
      <c r="AK538" s="1282">
        <v>0</v>
      </c>
      <c r="AL538" s="1282">
        <v>0</v>
      </c>
      <c r="AM538" s="1282">
        <v>0</v>
      </c>
      <c r="AN538" s="1282">
        <v>0</v>
      </c>
      <c r="AO538" s="1282">
        <v>0</v>
      </c>
      <c r="AP538" s="1282">
        <v>0</v>
      </c>
      <c r="AQ538" s="1282">
        <v>0</v>
      </c>
      <c r="AR538" s="1282">
        <v>0</v>
      </c>
      <c r="AS538" s="1282">
        <v>0</v>
      </c>
      <c r="AT538" s="1282">
        <v>0</v>
      </c>
      <c r="AU538" s="1282">
        <v>0</v>
      </c>
      <c r="AV538" s="1282">
        <v>0</v>
      </c>
      <c r="AW538" s="1282">
        <v>0</v>
      </c>
      <c r="AX538" s="1282">
        <v>0</v>
      </c>
      <c r="AY538" s="1282">
        <v>0</v>
      </c>
      <c r="AZ538" s="1282">
        <v>0</v>
      </c>
      <c r="BA538" s="1282">
        <v>0</v>
      </c>
      <c r="BB538" s="1282">
        <v>0</v>
      </c>
      <c r="BC538" s="1282">
        <v>0</v>
      </c>
      <c r="BD538" s="1282">
        <v>0</v>
      </c>
      <c r="BE538" s="1282">
        <v>0</v>
      </c>
      <c r="BF538" s="1282">
        <v>0</v>
      </c>
      <c r="BG538" s="1282">
        <v>0</v>
      </c>
      <c r="BH538" s="1282">
        <v>0</v>
      </c>
      <c r="BI538" s="1282">
        <v>0</v>
      </c>
      <c r="BJ538" s="1282">
        <v>0</v>
      </c>
      <c r="BK538" s="1282">
        <v>0</v>
      </c>
      <c r="BL538" s="1282">
        <v>0</v>
      </c>
      <c r="BM538" s="1282">
        <v>0</v>
      </c>
      <c r="BN538" s="1282">
        <v>0</v>
      </c>
      <c r="BO538" s="1282">
        <v>0</v>
      </c>
      <c r="BP538" s="1282">
        <v>0</v>
      </c>
      <c r="BQ538" s="1282">
        <v>0</v>
      </c>
      <c r="BR538" s="1282">
        <v>0</v>
      </c>
      <c r="BS538" s="1282">
        <v>0</v>
      </c>
      <c r="BT538" s="1282">
        <v>0</v>
      </c>
      <c r="BU538" s="1282">
        <v>0</v>
      </c>
      <c r="BV538" s="1282">
        <v>0</v>
      </c>
      <c r="BW538" s="1282">
        <v>0</v>
      </c>
      <c r="BX538" s="1282">
        <v>0</v>
      </c>
      <c r="BY538" s="1282">
        <v>0</v>
      </c>
      <c r="BZ538" s="1282">
        <v>0</v>
      </c>
      <c r="CA538" s="1282">
        <v>0</v>
      </c>
      <c r="CB538" s="1282">
        <v>0</v>
      </c>
      <c r="CC538" s="1282">
        <v>0</v>
      </c>
    </row>
    <row r="539" spans="1:81" s="135" customFormat="1" ht="15">
      <c r="A539" s="1148"/>
      <c r="B539" s="73"/>
      <c r="C539" s="73"/>
      <c r="D539" s="73" t="s">
        <v>168</v>
      </c>
      <c r="E539" s="73"/>
      <c r="F539" s="73"/>
      <c r="G539" s="1282">
        <v>0</v>
      </c>
      <c r="H539" s="1282">
        <v>0</v>
      </c>
      <c r="I539" s="1282">
        <v>0</v>
      </c>
      <c r="J539" s="1282">
        <v>0</v>
      </c>
      <c r="K539" s="1282">
        <v>0</v>
      </c>
      <c r="L539" s="1282">
        <v>0</v>
      </c>
      <c r="M539" s="1282">
        <v>0</v>
      </c>
      <c r="N539" s="1282">
        <v>0</v>
      </c>
      <c r="O539" s="1282">
        <v>0</v>
      </c>
      <c r="P539" s="1282">
        <v>0</v>
      </c>
      <c r="Q539" s="1282">
        <v>0</v>
      </c>
      <c r="R539" s="1282">
        <v>0</v>
      </c>
      <c r="S539" s="1282">
        <v>0</v>
      </c>
      <c r="T539" s="1282">
        <v>0</v>
      </c>
      <c r="U539" s="1282">
        <v>0</v>
      </c>
      <c r="V539" s="1282">
        <v>0</v>
      </c>
      <c r="W539" s="1282">
        <v>0</v>
      </c>
      <c r="X539" s="1282">
        <v>0</v>
      </c>
      <c r="Y539" s="1282">
        <v>0</v>
      </c>
      <c r="Z539" s="1282">
        <v>0</v>
      </c>
      <c r="AA539" s="1282">
        <v>0</v>
      </c>
      <c r="AB539" s="1282">
        <v>0</v>
      </c>
      <c r="AC539" s="1282">
        <v>0</v>
      </c>
      <c r="AD539" s="1282">
        <v>0</v>
      </c>
      <c r="AE539" s="1282">
        <v>0</v>
      </c>
      <c r="AF539" s="1282">
        <v>0</v>
      </c>
      <c r="AG539" s="1282">
        <v>0</v>
      </c>
      <c r="AH539" s="1282">
        <v>0</v>
      </c>
      <c r="AI539" s="1282">
        <v>0</v>
      </c>
      <c r="AJ539" s="1282">
        <v>0</v>
      </c>
      <c r="AK539" s="1282">
        <v>0</v>
      </c>
      <c r="AL539" s="1282">
        <v>0</v>
      </c>
      <c r="AM539" s="1282">
        <v>0</v>
      </c>
      <c r="AN539" s="1282">
        <v>0</v>
      </c>
      <c r="AO539" s="1282">
        <v>0</v>
      </c>
      <c r="AP539" s="1282">
        <v>0</v>
      </c>
      <c r="AQ539" s="1282">
        <v>0</v>
      </c>
      <c r="AR539" s="1282">
        <v>0</v>
      </c>
      <c r="AS539" s="1282">
        <v>0</v>
      </c>
      <c r="AT539" s="1282">
        <v>0</v>
      </c>
      <c r="AU539" s="1282">
        <v>0</v>
      </c>
      <c r="AV539" s="1282">
        <v>0</v>
      </c>
      <c r="AW539" s="1282">
        <v>0</v>
      </c>
      <c r="AX539" s="1282">
        <v>0</v>
      </c>
      <c r="AY539" s="1282">
        <v>0</v>
      </c>
      <c r="AZ539" s="1282">
        <v>0</v>
      </c>
      <c r="BA539" s="1282">
        <v>0</v>
      </c>
      <c r="BB539" s="1282">
        <v>0</v>
      </c>
      <c r="BC539" s="1282">
        <v>0</v>
      </c>
      <c r="BD539" s="1282">
        <v>0</v>
      </c>
      <c r="BE539" s="1282">
        <v>0</v>
      </c>
      <c r="BF539" s="1282">
        <v>0</v>
      </c>
      <c r="BG539" s="1282">
        <v>0</v>
      </c>
      <c r="BH539" s="1282">
        <v>0</v>
      </c>
      <c r="BI539" s="1282">
        <v>0</v>
      </c>
      <c r="BJ539" s="1282">
        <v>0</v>
      </c>
      <c r="BK539" s="1282">
        <v>0</v>
      </c>
      <c r="BL539" s="1282">
        <v>0</v>
      </c>
      <c r="BM539" s="1282">
        <v>0</v>
      </c>
      <c r="BN539" s="1282">
        <v>0</v>
      </c>
      <c r="BO539" s="1282">
        <v>0</v>
      </c>
      <c r="BP539" s="1282">
        <v>0</v>
      </c>
      <c r="BQ539" s="1282">
        <v>0</v>
      </c>
      <c r="BR539" s="1282">
        <v>0</v>
      </c>
      <c r="BS539" s="1282">
        <v>0</v>
      </c>
      <c r="BT539" s="1282">
        <v>0</v>
      </c>
      <c r="BU539" s="1282">
        <v>0</v>
      </c>
      <c r="BV539" s="1282">
        <v>0</v>
      </c>
      <c r="BW539" s="1282">
        <v>0</v>
      </c>
      <c r="BX539" s="1282">
        <v>0</v>
      </c>
      <c r="BY539" s="1282">
        <v>0</v>
      </c>
      <c r="BZ539" s="1282">
        <v>0</v>
      </c>
      <c r="CA539" s="1282">
        <v>0</v>
      </c>
      <c r="CB539" s="1282">
        <v>0</v>
      </c>
      <c r="CC539" s="1282">
        <v>0</v>
      </c>
    </row>
    <row r="540" spans="1:81" s="135" customFormat="1" ht="15">
      <c r="A540" s="1148"/>
      <c r="B540" s="73"/>
      <c r="C540" s="73"/>
      <c r="D540" s="73"/>
      <c r="E540" s="73"/>
      <c r="F540" s="73"/>
      <c r="G540" s="1282"/>
      <c r="H540" s="1282"/>
      <c r="I540" s="1282"/>
      <c r="J540" s="1282"/>
      <c r="K540" s="1282"/>
      <c r="L540" s="1282"/>
      <c r="M540" s="1282"/>
      <c r="N540" s="1282"/>
      <c r="O540" s="1282"/>
      <c r="P540" s="1282"/>
      <c r="Q540" s="1282"/>
      <c r="R540" s="1282"/>
      <c r="S540" s="1282"/>
      <c r="T540" s="1282"/>
      <c r="U540" s="1282"/>
      <c r="V540" s="1282"/>
      <c r="W540" s="1282"/>
      <c r="X540" s="1282"/>
      <c r="Y540" s="1282"/>
      <c r="Z540" s="1282"/>
      <c r="AA540" s="1282"/>
      <c r="AB540" s="1282"/>
      <c r="AC540" s="1282"/>
      <c r="AD540" s="1282"/>
      <c r="AE540" s="1282"/>
      <c r="AF540" s="1282"/>
      <c r="AG540" s="1282"/>
      <c r="AH540" s="1282"/>
      <c r="AI540" s="1282"/>
      <c r="AJ540" s="1282"/>
      <c r="AK540" s="1282"/>
      <c r="AL540" s="1282"/>
      <c r="AM540" s="1282"/>
      <c r="AN540" s="1282"/>
      <c r="AO540" s="1282"/>
      <c r="AP540" s="1282"/>
      <c r="AQ540" s="1282"/>
      <c r="AR540" s="1282"/>
      <c r="AS540" s="1282"/>
      <c r="AT540" s="1282"/>
      <c r="AU540" s="1282"/>
      <c r="AV540" s="1282"/>
      <c r="AW540" s="1282"/>
      <c r="AX540" s="1282"/>
      <c r="AY540" s="1282"/>
      <c r="AZ540" s="1282"/>
      <c r="BA540" s="1282"/>
      <c r="BB540" s="1282"/>
      <c r="BC540" s="1282"/>
      <c r="BD540" s="1282"/>
      <c r="BE540" s="1282"/>
      <c r="BF540" s="1282"/>
      <c r="BG540" s="1282"/>
      <c r="BH540" s="1282"/>
      <c r="BI540" s="1282"/>
      <c r="BJ540" s="1282"/>
      <c r="BK540" s="1282"/>
      <c r="BL540" s="1282"/>
      <c r="BM540" s="1282"/>
      <c r="BN540" s="1282"/>
      <c r="BO540" s="1282"/>
      <c r="BP540" s="1282"/>
      <c r="BQ540" s="1282"/>
      <c r="BR540" s="1282"/>
      <c r="BS540" s="1282"/>
      <c r="BT540" s="1282"/>
      <c r="BU540" s="1282"/>
      <c r="BV540" s="1282"/>
      <c r="BW540" s="1282"/>
      <c r="BX540" s="1282"/>
      <c r="BY540" s="1282"/>
      <c r="BZ540" s="1282"/>
      <c r="CA540" s="1282"/>
      <c r="CB540" s="1282"/>
      <c r="CC540" s="1282"/>
    </row>
    <row r="541" spans="1:81" s="135" customFormat="1" ht="15">
      <c r="A541" s="1148"/>
      <c r="B541" s="81"/>
      <c r="C541" s="81"/>
      <c r="D541" s="81" t="s">
        <v>31</v>
      </c>
      <c r="E541" s="81"/>
      <c r="F541" s="81"/>
      <c r="G541" s="1284">
        <v>5.6573623024763657</v>
      </c>
      <c r="H541" s="1284">
        <v>4.9915977224895478</v>
      </c>
      <c r="I541" s="1284">
        <v>12.514386006647694</v>
      </c>
      <c r="J541" s="1284">
        <v>5.1852690448494005</v>
      </c>
      <c r="K541" s="1284">
        <v>3.0768118488655976</v>
      </c>
      <c r="L541" s="1284">
        <v>2.4871704223532216</v>
      </c>
      <c r="M541" s="1284">
        <v>14.006262906836181</v>
      </c>
      <c r="N541" s="1284">
        <v>8.489220880136493</v>
      </c>
      <c r="O541" s="1284">
        <v>4.4925803418098287</v>
      </c>
      <c r="P541" s="1284">
        <v>11.177723329621346</v>
      </c>
      <c r="Q541" s="1284">
        <v>2.4640914928184863</v>
      </c>
      <c r="R541" s="1284">
        <v>11.341698402238189</v>
      </c>
      <c r="S541" s="1284">
        <v>4.7130954719632348</v>
      </c>
      <c r="T541" s="1284">
        <v>6.0505159898101946</v>
      </c>
      <c r="U541" s="1284">
        <v>5.0086287296347329</v>
      </c>
      <c r="V541" s="1284">
        <v>3.5104361948852274</v>
      </c>
      <c r="W541" s="1284">
        <v>14.686982129397855</v>
      </c>
      <c r="X541" s="1284">
        <v>1.7468744435179282</v>
      </c>
      <c r="Y541" s="1284">
        <v>4.9671051018810788</v>
      </c>
      <c r="Z541" s="1284">
        <v>5.2068595600788923</v>
      </c>
      <c r="AA541" s="1284">
        <v>6.9997419001088828</v>
      </c>
      <c r="AB541" s="1284">
        <v>4.9177206322227871</v>
      </c>
      <c r="AC541" s="1284">
        <v>4.8606984985421473</v>
      </c>
      <c r="AD541" s="1284">
        <v>5.4477053658677672</v>
      </c>
      <c r="AE541" s="1284">
        <v>5.5152710601707486</v>
      </c>
      <c r="AF541" s="1284">
        <v>6.7066841823775629</v>
      </c>
      <c r="AG541" s="1284">
        <v>3.6566118855296681</v>
      </c>
      <c r="AH541" s="1284">
        <v>5.375510436479817</v>
      </c>
      <c r="AI541" s="1284">
        <v>4.1975353555809534</v>
      </c>
      <c r="AJ541" s="1284">
        <v>2.7688019332214062</v>
      </c>
      <c r="AK541" s="1284">
        <v>3.7802015566686511</v>
      </c>
      <c r="AL541" s="1284">
        <v>3.7438498137447658</v>
      </c>
      <c r="AM541" s="1284">
        <v>1.815823282417907</v>
      </c>
      <c r="AN541" s="1284">
        <v>3.7438498137447658</v>
      </c>
      <c r="AO541" s="1284">
        <v>2.5363229646493521</v>
      </c>
      <c r="AP541" s="1284">
        <v>4.8527945008945501</v>
      </c>
      <c r="AQ541" s="1284">
        <v>3.3965791825909148</v>
      </c>
      <c r="AR541" s="1284">
        <v>3.0129409646954537</v>
      </c>
      <c r="AS541" s="1284">
        <v>5.8798445360172797</v>
      </c>
      <c r="AT541" s="1284">
        <v>5.2109531094465629</v>
      </c>
      <c r="AU541" s="1284">
        <v>5.089265545327482</v>
      </c>
      <c r="AV541" s="1284">
        <v>2.9608782256800872</v>
      </c>
      <c r="AW541" s="1284">
        <v>5.1349809100066564</v>
      </c>
      <c r="AX541" s="1284">
        <v>4.3517016368204731</v>
      </c>
      <c r="AY541" s="1284">
        <v>4.8263093417804797</v>
      </c>
      <c r="AZ541" s="1284">
        <v>7.3608587286931479</v>
      </c>
      <c r="BA541" s="1284">
        <v>5.2972340623975764</v>
      </c>
      <c r="BB541" s="1284">
        <v>4.5299721678066804</v>
      </c>
      <c r="BC541" s="1284">
        <v>3.264683360111341</v>
      </c>
      <c r="BD541" s="1284">
        <v>3.264683360111341</v>
      </c>
      <c r="BE541" s="1284">
        <v>3.0776430530661933</v>
      </c>
      <c r="BF541" s="1284">
        <v>4.5070209410205893</v>
      </c>
      <c r="BG541" s="1284">
        <v>5.7615748824582731</v>
      </c>
      <c r="BH541" s="1284">
        <v>2.8972869673783386</v>
      </c>
      <c r="BI541" s="1284">
        <v>2.9111681597705488</v>
      </c>
      <c r="BJ541" s="1284">
        <v>5.2765329229643871</v>
      </c>
      <c r="BK541" s="1284">
        <v>14.064800601558439</v>
      </c>
      <c r="BL541" s="1284">
        <v>2.972496707708828</v>
      </c>
      <c r="BM541" s="1284">
        <v>15.964123971122955</v>
      </c>
      <c r="BN541" s="1284">
        <v>3.079574524335678</v>
      </c>
      <c r="BO541" s="1284">
        <v>5.7942753470625608</v>
      </c>
      <c r="BP541" s="1284">
        <v>2.972496707708828</v>
      </c>
      <c r="BQ541" s="1284">
        <v>15.228983238145036</v>
      </c>
      <c r="BR541" s="1284">
        <v>5.6637370455435194</v>
      </c>
      <c r="BS541" s="1284">
        <v>3.5432988711473552</v>
      </c>
      <c r="BT541" s="1284">
        <v>14.112904122111914</v>
      </c>
      <c r="BU541" s="1284">
        <v>11.353875661910147</v>
      </c>
      <c r="BV541" s="1284">
        <v>10.932547563110091</v>
      </c>
      <c r="BW541" s="1284">
        <v>2.3872110489624405</v>
      </c>
      <c r="BX541" s="1284">
        <v>2.3910595987024053</v>
      </c>
      <c r="BY541" s="1284">
        <v>2.1852618461935744</v>
      </c>
      <c r="BZ541" s="1284">
        <v>3.7341045452995267</v>
      </c>
      <c r="CA541" s="1284">
        <v>3.0877026473743259</v>
      </c>
      <c r="CB541" s="1284">
        <v>6.9846823966949865</v>
      </c>
      <c r="CC541" s="1284">
        <v>10.866438574526775</v>
      </c>
    </row>
    <row r="542" spans="1:81" s="135" customFormat="1" ht="15">
      <c r="A542" s="1148"/>
      <c r="B542" s="67"/>
      <c r="C542" s="67"/>
      <c r="D542" s="67" t="s">
        <v>405</v>
      </c>
      <c r="E542" s="67"/>
      <c r="F542" s="67"/>
      <c r="G542" s="1285" t="s">
        <v>388</v>
      </c>
      <c r="H542" s="1285" t="s">
        <v>388</v>
      </c>
      <c r="I542" s="1285" t="s">
        <v>388</v>
      </c>
      <c r="J542" s="1285" t="s">
        <v>388</v>
      </c>
      <c r="K542" s="1285" t="s">
        <v>388</v>
      </c>
      <c r="L542" s="1285" t="s">
        <v>388</v>
      </c>
      <c r="M542" s="1285" t="s">
        <v>388</v>
      </c>
      <c r="N542" s="1285" t="s">
        <v>388</v>
      </c>
      <c r="O542" s="1285" t="s">
        <v>388</v>
      </c>
      <c r="P542" s="1285" t="s">
        <v>388</v>
      </c>
      <c r="Q542" s="1285" t="s">
        <v>388</v>
      </c>
      <c r="R542" s="1285" t="s">
        <v>388</v>
      </c>
      <c r="S542" s="1285" t="s">
        <v>388</v>
      </c>
      <c r="T542" s="1285" t="s">
        <v>388</v>
      </c>
      <c r="U542" s="1285" t="s">
        <v>388</v>
      </c>
      <c r="V542" s="1285" t="s">
        <v>388</v>
      </c>
      <c r="W542" s="1285" t="s">
        <v>388</v>
      </c>
      <c r="X542" s="1285" t="s">
        <v>388</v>
      </c>
      <c r="Y542" s="1285" t="s">
        <v>388</v>
      </c>
      <c r="Z542" s="1285" t="s">
        <v>388</v>
      </c>
      <c r="AA542" s="1285" t="s">
        <v>388</v>
      </c>
      <c r="AB542" s="1285" t="s">
        <v>388</v>
      </c>
      <c r="AC542" s="1285" t="s">
        <v>388</v>
      </c>
      <c r="AD542" s="1285" t="s">
        <v>388</v>
      </c>
      <c r="AE542" s="1285" t="s">
        <v>388</v>
      </c>
      <c r="AF542" s="1285" t="s">
        <v>388</v>
      </c>
      <c r="AG542" s="1285" t="s">
        <v>388</v>
      </c>
      <c r="AH542" s="1285" t="s">
        <v>388</v>
      </c>
      <c r="AI542" s="1285" t="s">
        <v>388</v>
      </c>
      <c r="AJ542" s="1285" t="s">
        <v>388</v>
      </c>
      <c r="AK542" s="1285" t="s">
        <v>388</v>
      </c>
      <c r="AL542" s="1285" t="s">
        <v>388</v>
      </c>
      <c r="AM542" s="1285" t="s">
        <v>388</v>
      </c>
      <c r="AN542" s="1285" t="s">
        <v>388</v>
      </c>
      <c r="AO542" s="1285" t="s">
        <v>388</v>
      </c>
      <c r="AP542" s="1285" t="s">
        <v>388</v>
      </c>
      <c r="AQ542" s="1285" t="s">
        <v>388</v>
      </c>
      <c r="AR542" s="1285" t="s">
        <v>388</v>
      </c>
      <c r="AS542" s="1285" t="s">
        <v>388</v>
      </c>
      <c r="AT542" s="1285" t="s">
        <v>388</v>
      </c>
      <c r="AU542" s="1285" t="s">
        <v>388</v>
      </c>
      <c r="AV542" s="1285" t="s">
        <v>388</v>
      </c>
      <c r="AW542" s="1285" t="s">
        <v>388</v>
      </c>
      <c r="AX542" s="1285" t="s">
        <v>388</v>
      </c>
      <c r="AY542" s="1285" t="s">
        <v>388</v>
      </c>
      <c r="AZ542" s="1285" t="s">
        <v>388</v>
      </c>
      <c r="BA542" s="1285" t="s">
        <v>388</v>
      </c>
      <c r="BB542" s="1285" t="s">
        <v>388</v>
      </c>
      <c r="BC542" s="1285" t="s">
        <v>388</v>
      </c>
      <c r="BD542" s="1285" t="s">
        <v>388</v>
      </c>
      <c r="BE542" s="1285" t="s">
        <v>388</v>
      </c>
      <c r="BF542" s="1285" t="s">
        <v>388</v>
      </c>
      <c r="BG542" s="1285" t="s">
        <v>388</v>
      </c>
      <c r="BH542" s="1285" t="s">
        <v>388</v>
      </c>
      <c r="BI542" s="1285" t="s">
        <v>388</v>
      </c>
      <c r="BJ542" s="1285" t="s">
        <v>388</v>
      </c>
      <c r="BK542" s="1285" t="s">
        <v>388</v>
      </c>
      <c r="BL542" s="1285" t="s">
        <v>388</v>
      </c>
      <c r="BM542" s="1285" t="s">
        <v>388</v>
      </c>
      <c r="BN542" s="1285" t="s">
        <v>388</v>
      </c>
      <c r="BO542" s="1285" t="s">
        <v>388</v>
      </c>
      <c r="BP542" s="1285" t="s">
        <v>388</v>
      </c>
      <c r="BQ542" s="1285" t="s">
        <v>388</v>
      </c>
      <c r="BR542" s="1285" t="s">
        <v>388</v>
      </c>
      <c r="BS542" s="1285" t="s">
        <v>388</v>
      </c>
      <c r="BT542" s="1285" t="s">
        <v>388</v>
      </c>
      <c r="BU542" s="1285" t="s">
        <v>388</v>
      </c>
      <c r="BV542" s="1285" t="s">
        <v>388</v>
      </c>
      <c r="BW542" s="1285" t="s">
        <v>388</v>
      </c>
      <c r="BX542" s="1285" t="s">
        <v>388</v>
      </c>
      <c r="BY542" s="1285" t="s">
        <v>388</v>
      </c>
      <c r="BZ542" s="1285" t="s">
        <v>388</v>
      </c>
      <c r="CA542" s="1285" t="s">
        <v>388</v>
      </c>
      <c r="CB542" s="1285" t="s">
        <v>388</v>
      </c>
      <c r="CC542" s="1285" t="s">
        <v>388</v>
      </c>
    </row>
    <row r="543" spans="1:81" s="135" customFormat="1" ht="15">
      <c r="A543" s="1148"/>
      <c r="B543" s="66"/>
      <c r="C543" s="66"/>
      <c r="D543" s="66" t="s">
        <v>14</v>
      </c>
      <c r="E543" s="66"/>
      <c r="F543" s="66"/>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2"/>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82"/>
      <c r="AX543" s="1282"/>
      <c r="AY543" s="1282"/>
      <c r="AZ543" s="1282"/>
      <c r="BA543" s="1282"/>
      <c r="BB543" s="1282"/>
      <c r="BC543" s="1282"/>
      <c r="BD543" s="1282"/>
      <c r="BE543" s="1282"/>
      <c r="BF543" s="1282"/>
      <c r="BG543" s="1282"/>
      <c r="BH543" s="1282"/>
      <c r="BI543" s="1282"/>
      <c r="BJ543" s="1282"/>
      <c r="BK543" s="1282"/>
      <c r="BL543" s="1282"/>
      <c r="BM543" s="1282"/>
      <c r="BN543" s="1282"/>
      <c r="BO543" s="1282"/>
      <c r="BP543" s="1282"/>
      <c r="BQ543" s="1282"/>
      <c r="BR543" s="1282"/>
      <c r="BS543" s="1282"/>
      <c r="BT543" s="1282"/>
      <c r="BU543" s="1282"/>
      <c r="BV543" s="1282"/>
      <c r="BW543" s="1282"/>
      <c r="BX543" s="1282"/>
      <c r="BY543" s="1282"/>
      <c r="BZ543" s="1282"/>
      <c r="CA543" s="1282"/>
      <c r="CB543" s="1282"/>
      <c r="CC543" s="1282"/>
    </row>
    <row r="544" spans="1:81" s="135" customFormat="1" ht="15">
      <c r="A544" s="1148"/>
      <c r="B544" s="65"/>
      <c r="C544" s="65"/>
      <c r="D544" s="65" t="s">
        <v>7</v>
      </c>
      <c r="E544" s="65"/>
      <c r="F544" s="65"/>
      <c r="G544" s="1282">
        <v>0</v>
      </c>
      <c r="H544" s="1282">
        <v>0</v>
      </c>
      <c r="I544" s="1282">
        <v>0</v>
      </c>
      <c r="J544" s="1282">
        <v>0</v>
      </c>
      <c r="K544" s="1282">
        <v>0</v>
      </c>
      <c r="L544" s="1282">
        <v>0</v>
      </c>
      <c r="M544" s="1282">
        <v>0</v>
      </c>
      <c r="N544" s="1282">
        <v>0</v>
      </c>
      <c r="O544" s="1282">
        <v>0</v>
      </c>
      <c r="P544" s="1282">
        <v>0</v>
      </c>
      <c r="Q544" s="1282">
        <v>0</v>
      </c>
      <c r="R544" s="1282">
        <v>0</v>
      </c>
      <c r="S544" s="1282">
        <v>0</v>
      </c>
      <c r="T544" s="1282">
        <v>0</v>
      </c>
      <c r="U544" s="1282">
        <v>0</v>
      </c>
      <c r="V544" s="1282">
        <v>0</v>
      </c>
      <c r="W544" s="1282">
        <v>0</v>
      </c>
      <c r="X544" s="1282">
        <v>0</v>
      </c>
      <c r="Y544" s="1282">
        <v>0</v>
      </c>
      <c r="Z544" s="1282">
        <v>0</v>
      </c>
      <c r="AA544" s="1282">
        <v>0</v>
      </c>
      <c r="AB544" s="1282">
        <v>0</v>
      </c>
      <c r="AC544" s="1282">
        <v>0</v>
      </c>
      <c r="AD544" s="1282">
        <v>0</v>
      </c>
      <c r="AE544" s="1282">
        <v>0</v>
      </c>
      <c r="AF544" s="1282">
        <v>0</v>
      </c>
      <c r="AG544" s="1282">
        <v>0</v>
      </c>
      <c r="AH544" s="1282">
        <v>0</v>
      </c>
      <c r="AI544" s="1282">
        <v>0</v>
      </c>
      <c r="AJ544" s="1282">
        <v>0</v>
      </c>
      <c r="AK544" s="1282">
        <v>0</v>
      </c>
      <c r="AL544" s="1282">
        <v>0</v>
      </c>
      <c r="AM544" s="1282">
        <v>0</v>
      </c>
      <c r="AN544" s="1282">
        <v>0</v>
      </c>
      <c r="AO544" s="1282">
        <v>0</v>
      </c>
      <c r="AP544" s="1282">
        <v>0</v>
      </c>
      <c r="AQ544" s="1282">
        <v>0</v>
      </c>
      <c r="AR544" s="1282">
        <v>0</v>
      </c>
      <c r="AS544" s="1282">
        <v>0</v>
      </c>
      <c r="AT544" s="1282">
        <v>0</v>
      </c>
      <c r="AU544" s="1282">
        <v>0</v>
      </c>
      <c r="AV544" s="1282">
        <v>0</v>
      </c>
      <c r="AW544" s="1282">
        <v>0</v>
      </c>
      <c r="AX544" s="1282">
        <v>0</v>
      </c>
      <c r="AY544" s="1282">
        <v>0</v>
      </c>
      <c r="AZ544" s="1282">
        <v>0</v>
      </c>
      <c r="BA544" s="1282">
        <v>0</v>
      </c>
      <c r="BB544" s="1282">
        <v>0</v>
      </c>
      <c r="BC544" s="1282">
        <v>0</v>
      </c>
      <c r="BD544" s="1282">
        <v>0</v>
      </c>
      <c r="BE544" s="1282">
        <v>0</v>
      </c>
      <c r="BF544" s="1282">
        <v>0</v>
      </c>
      <c r="BG544" s="1282">
        <v>0</v>
      </c>
      <c r="BH544" s="1282">
        <v>0</v>
      </c>
      <c r="BI544" s="1282">
        <v>0</v>
      </c>
      <c r="BJ544" s="1282">
        <v>0</v>
      </c>
      <c r="BK544" s="1282">
        <v>0</v>
      </c>
      <c r="BL544" s="1282">
        <v>0</v>
      </c>
      <c r="BM544" s="1282">
        <v>0</v>
      </c>
      <c r="BN544" s="1282">
        <v>0</v>
      </c>
      <c r="BO544" s="1282">
        <v>0</v>
      </c>
      <c r="BP544" s="1282">
        <v>0</v>
      </c>
      <c r="BQ544" s="1282">
        <v>0</v>
      </c>
      <c r="BR544" s="1282">
        <v>0</v>
      </c>
      <c r="BS544" s="1282">
        <v>0</v>
      </c>
      <c r="BT544" s="1282">
        <v>0</v>
      </c>
      <c r="BU544" s="1282">
        <v>0</v>
      </c>
      <c r="BV544" s="1282">
        <v>0</v>
      </c>
      <c r="BW544" s="1282">
        <v>0</v>
      </c>
      <c r="BX544" s="1282">
        <v>0</v>
      </c>
      <c r="BY544" s="1282">
        <v>0</v>
      </c>
      <c r="BZ544" s="1282">
        <v>0</v>
      </c>
      <c r="CA544" s="1282">
        <v>0</v>
      </c>
      <c r="CB544" s="1282">
        <v>0</v>
      </c>
      <c r="CC544" s="1282">
        <v>0</v>
      </c>
    </row>
    <row r="545" spans="1:81" s="135" customFormat="1" ht="15">
      <c r="A545" s="1148"/>
      <c r="B545" s="66"/>
      <c r="C545" s="66"/>
      <c r="D545" s="66" t="s">
        <v>15</v>
      </c>
      <c r="E545" s="66"/>
      <c r="F545" s="66"/>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2"/>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82"/>
      <c r="AX545" s="1282"/>
      <c r="AY545" s="1282"/>
      <c r="AZ545" s="1282"/>
      <c r="BA545" s="1282"/>
      <c r="BB545" s="1282"/>
      <c r="BC545" s="1282"/>
      <c r="BD545" s="1282"/>
      <c r="BE545" s="1282"/>
      <c r="BF545" s="1282"/>
      <c r="BG545" s="1282"/>
      <c r="BH545" s="1282"/>
      <c r="BI545" s="1282"/>
      <c r="BJ545" s="1282"/>
      <c r="BK545" s="1282"/>
      <c r="BL545" s="1282"/>
      <c r="BM545" s="1282"/>
      <c r="BN545" s="1282"/>
      <c r="BO545" s="1282"/>
      <c r="BP545" s="1282"/>
      <c r="BQ545" s="1282"/>
      <c r="BR545" s="1282"/>
      <c r="BS545" s="1282"/>
      <c r="BT545" s="1282"/>
      <c r="BU545" s="1282"/>
      <c r="BV545" s="1282"/>
      <c r="BW545" s="1282"/>
      <c r="BX545" s="1282"/>
      <c r="BY545" s="1282"/>
      <c r="BZ545" s="1282"/>
      <c r="CA545" s="1282"/>
      <c r="CB545" s="1282"/>
      <c r="CC545" s="1282"/>
    </row>
    <row r="546" spans="1:81" s="135" customFormat="1" ht="15">
      <c r="A546" s="1148"/>
      <c r="B546" s="65"/>
      <c r="C546" s="65"/>
      <c r="D546" s="65" t="s">
        <v>16</v>
      </c>
      <c r="E546" s="65"/>
      <c r="F546" s="65"/>
      <c r="G546" s="1282">
        <v>0.40422757628497324</v>
      </c>
      <c r="H546" s="1282">
        <v>0.59238236679183476</v>
      </c>
      <c r="I546" s="1282">
        <v>0.87909656509675538</v>
      </c>
      <c r="J546" s="1282">
        <v>0.60557421444597215</v>
      </c>
      <c r="K546" s="1282">
        <v>0.55884760128775712</v>
      </c>
      <c r="L546" s="1282">
        <v>0.86712220799355899</v>
      </c>
      <c r="M546" s="1282">
        <v>0.96660073820098802</v>
      </c>
      <c r="N546" s="1282">
        <v>0.66406638901808579</v>
      </c>
      <c r="O546" s="1282">
        <v>0.58604296702090009</v>
      </c>
      <c r="P546" s="1282">
        <v>0.74377642465102267</v>
      </c>
      <c r="Q546" s="1282">
        <v>0.62540687492580005</v>
      </c>
      <c r="R546" s="1282">
        <v>0.74762539265450134</v>
      </c>
      <c r="S546" s="1282">
        <v>0.77620851197912488</v>
      </c>
      <c r="T546" s="1282">
        <v>0.58918103199729843</v>
      </c>
      <c r="U546" s="1282">
        <v>0.72006166002820171</v>
      </c>
      <c r="V546" s="1282">
        <v>0.8112536340194797</v>
      </c>
      <c r="W546" s="1282">
        <v>1.0073980428631577</v>
      </c>
      <c r="X546" s="1282">
        <v>0.61427818352983199</v>
      </c>
      <c r="Y546" s="1282">
        <v>0.53544927222753114</v>
      </c>
      <c r="Z546" s="1282">
        <v>0.59086823726098026</v>
      </c>
      <c r="AA546" s="1282">
        <v>0.70815392213131645</v>
      </c>
      <c r="AB546" s="1282">
        <v>0.53798603295203484</v>
      </c>
      <c r="AC546" s="1282">
        <v>0.594828669070259</v>
      </c>
      <c r="AD546" s="1282">
        <v>0.56383204804176645</v>
      </c>
      <c r="AE546" s="1282">
        <v>0.82411241136326396</v>
      </c>
      <c r="AF546" s="1282">
        <v>0.78034719413433207</v>
      </c>
      <c r="AG546" s="1282">
        <v>0.59768357094795277</v>
      </c>
      <c r="AH546" s="1282">
        <v>0.74321339796516039</v>
      </c>
      <c r="AI546" s="1282">
        <v>0.5416813580029215</v>
      </c>
      <c r="AJ546" s="1282">
        <v>0.6282782233343166</v>
      </c>
      <c r="AK546" s="1282">
        <v>0.41364667736567823</v>
      </c>
      <c r="AL546" s="1282">
        <v>0.74335408421499438</v>
      </c>
      <c r="AM546" s="1282">
        <v>0.89086577990184745</v>
      </c>
      <c r="AN546" s="1282">
        <v>0.74335408421499438</v>
      </c>
      <c r="AO546" s="1282">
        <v>0.92594699707484229</v>
      </c>
      <c r="AP546" s="1282">
        <v>0.67334396812570185</v>
      </c>
      <c r="AQ546" s="1282">
        <v>0.78057725379692888</v>
      </c>
      <c r="AR546" s="1282">
        <v>0.85164794196042215</v>
      </c>
      <c r="AS546" s="1282">
        <v>0.67394712547159918</v>
      </c>
      <c r="AT546" s="1282">
        <v>0.57765578843501919</v>
      </c>
      <c r="AU546" s="1282">
        <v>0.57481665112913916</v>
      </c>
      <c r="AV546" s="1282">
        <v>0.59825394808652754</v>
      </c>
      <c r="AW546" s="1282">
        <v>0.61420774130870581</v>
      </c>
      <c r="AX546" s="1282">
        <v>0.52284502027858659</v>
      </c>
      <c r="AY546" s="1282">
        <v>0.58701470347450568</v>
      </c>
      <c r="AZ546" s="1282">
        <v>0.73572913375443316</v>
      </c>
      <c r="BA546" s="1282">
        <v>0.56769206516822146</v>
      </c>
      <c r="BB546" s="1282">
        <v>0.54326207035432639</v>
      </c>
      <c r="BC546" s="1282">
        <v>0.83807543416191599</v>
      </c>
      <c r="BD546" s="1282">
        <v>0.83807543416191599</v>
      </c>
      <c r="BE546" s="1282">
        <v>0.43185307011821078</v>
      </c>
      <c r="BF546" s="1282">
        <v>0.68758941684184549</v>
      </c>
      <c r="BG546" s="1282">
        <v>0.47211725940917987</v>
      </c>
      <c r="BH546" s="1282">
        <v>0.51780160384356988</v>
      </c>
      <c r="BI546" s="1282">
        <v>0.86600383317965868</v>
      </c>
      <c r="BJ546" s="1282">
        <v>0.63085323830144502</v>
      </c>
      <c r="BK546" s="1282">
        <v>0.89092344913857113</v>
      </c>
      <c r="BL546" s="1282">
        <v>0.75626177851323007</v>
      </c>
      <c r="BM546" s="1282">
        <v>0.98399198471730742</v>
      </c>
      <c r="BN546" s="1282">
        <v>0.56560454154387252</v>
      </c>
      <c r="BO546" s="1282">
        <v>0.56287375718593724</v>
      </c>
      <c r="BP546" s="1282">
        <v>0.75626177851323007</v>
      </c>
      <c r="BQ546" s="1282">
        <v>0.87029808775103956</v>
      </c>
      <c r="BR546" s="1282">
        <v>0.57638221108089049</v>
      </c>
      <c r="BS546" s="1282">
        <v>0.4497683777640426</v>
      </c>
      <c r="BT546" s="1282">
        <v>1.0552680647912875</v>
      </c>
      <c r="BU546" s="1282">
        <v>0.81692323601629357</v>
      </c>
      <c r="BV546" s="1282">
        <v>0.78440588261926858</v>
      </c>
      <c r="BW546" s="1282">
        <v>0.54270862521446317</v>
      </c>
      <c r="BX546" s="1282">
        <v>0.55476759743809856</v>
      </c>
      <c r="BY546" s="1282">
        <v>0.9169749486564116</v>
      </c>
      <c r="BZ546" s="1282">
        <v>0.57796142219286462</v>
      </c>
      <c r="CA546" s="1282">
        <v>0.80183759292022727</v>
      </c>
      <c r="CB546" s="1282">
        <v>0.71564765420037824</v>
      </c>
      <c r="CC546" s="1282">
        <v>0.90443493882590298</v>
      </c>
    </row>
    <row r="547" spans="1:81" s="135" customFormat="1" ht="15">
      <c r="A547" s="1148"/>
      <c r="B547" s="73"/>
      <c r="C547" s="73"/>
      <c r="D547" s="73" t="s">
        <v>17</v>
      </c>
      <c r="E547" s="73"/>
      <c r="F547" s="73"/>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2"/>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82"/>
      <c r="AX547" s="1282"/>
      <c r="AY547" s="1282"/>
      <c r="AZ547" s="1282"/>
      <c r="BA547" s="1282"/>
      <c r="BB547" s="1282"/>
      <c r="BC547" s="1282"/>
      <c r="BD547" s="1282"/>
      <c r="BE547" s="1282"/>
      <c r="BF547" s="1282"/>
      <c r="BG547" s="1282"/>
      <c r="BH547" s="1282"/>
      <c r="BI547" s="1282"/>
      <c r="BJ547" s="1282"/>
      <c r="BK547" s="1282"/>
      <c r="BL547" s="1282"/>
      <c r="BM547" s="1282"/>
      <c r="BN547" s="1282"/>
      <c r="BO547" s="1282"/>
      <c r="BP547" s="1282"/>
      <c r="BQ547" s="1282"/>
      <c r="BR547" s="1282"/>
      <c r="BS547" s="1282"/>
      <c r="BT547" s="1282"/>
      <c r="BU547" s="1282"/>
      <c r="BV547" s="1282"/>
      <c r="BW547" s="1282"/>
      <c r="BX547" s="1282"/>
      <c r="BY547" s="1282"/>
      <c r="BZ547" s="1282"/>
      <c r="CA547" s="1282"/>
      <c r="CB547" s="1282"/>
      <c r="CC547" s="1282"/>
    </row>
    <row r="548" spans="1:81" s="135" customFormat="1" ht="15">
      <c r="A548" s="1148"/>
      <c r="B548" s="64"/>
      <c r="C548" s="64"/>
      <c r="D548" s="64" t="s">
        <v>13</v>
      </c>
      <c r="E548" s="64"/>
      <c r="F548" s="64"/>
      <c r="G548" s="1282">
        <v>2.4478853933442175</v>
      </c>
      <c r="H548" s="1282">
        <v>1.6123206689094514</v>
      </c>
      <c r="I548" s="1282">
        <v>3.9695105534931177</v>
      </c>
      <c r="J548" s="1282">
        <v>1.7946048755603123</v>
      </c>
      <c r="K548" s="1282">
        <v>2.5776648122316845</v>
      </c>
      <c r="L548" s="1282">
        <v>2.3234738513604922</v>
      </c>
      <c r="M548" s="1282">
        <v>3.8353480933816271</v>
      </c>
      <c r="N548" s="1282">
        <v>1.7244180030665703</v>
      </c>
      <c r="O548" s="1282">
        <v>1.7741537810388759</v>
      </c>
      <c r="P548" s="1282">
        <v>3.7344333497987345</v>
      </c>
      <c r="Q548" s="1282">
        <v>2.4032940005547667</v>
      </c>
      <c r="R548" s="1282">
        <v>3.6975549066028921</v>
      </c>
      <c r="S548" s="1282">
        <v>1.986764258211982</v>
      </c>
      <c r="T548" s="1282">
        <v>1.9242655546924372</v>
      </c>
      <c r="U548" s="1282">
        <v>1.9041329334978976</v>
      </c>
      <c r="V548" s="1282">
        <v>2.4345731485249793</v>
      </c>
      <c r="W548" s="1282">
        <v>4.4209574197271051</v>
      </c>
      <c r="X548" s="1282">
        <v>2.1285605500788938</v>
      </c>
      <c r="Y548" s="1282">
        <v>1.5385978784799099</v>
      </c>
      <c r="Z548" s="1282">
        <v>1.8797778496101205</v>
      </c>
      <c r="AA548" s="1282">
        <v>2.1034498567395348</v>
      </c>
      <c r="AB548" s="1282">
        <v>1.7807825265627248</v>
      </c>
      <c r="AC548" s="1282">
        <v>1.739488315800664</v>
      </c>
      <c r="AD548" s="1282">
        <v>1.9156374855396427</v>
      </c>
      <c r="AE548" s="1282">
        <v>2.5941234313455426</v>
      </c>
      <c r="AF548" s="1282">
        <v>1.7431829792541629</v>
      </c>
      <c r="AG548" s="1282">
        <v>1.8296684546630246</v>
      </c>
      <c r="AH548" s="1282">
        <v>1.8671727951144583</v>
      </c>
      <c r="AI548" s="1282">
        <v>2.0518859232297002</v>
      </c>
      <c r="AJ548" s="1282">
        <v>2.6031186625435305</v>
      </c>
      <c r="AK548" s="1282">
        <v>1.3929614134633439</v>
      </c>
      <c r="AL548" s="1282">
        <v>1.9222274718640777</v>
      </c>
      <c r="AM548" s="1282">
        <v>2.4322705980655668</v>
      </c>
      <c r="AN548" s="1282">
        <v>1.9222274718640777</v>
      </c>
      <c r="AO548" s="1282">
        <v>2.6982444885246024</v>
      </c>
      <c r="AP548" s="1282">
        <v>2.2980080810705799</v>
      </c>
      <c r="AQ548" s="1282">
        <v>2.5240737351948979</v>
      </c>
      <c r="AR548" s="1282">
        <v>2.6556052404466954</v>
      </c>
      <c r="AS548" s="1282">
        <v>1.9171530845848024</v>
      </c>
      <c r="AT548" s="1282">
        <v>2.0763904603769494</v>
      </c>
      <c r="AU548" s="1282">
        <v>1.9101832128648872</v>
      </c>
      <c r="AV548" s="1282">
        <v>2.4169018234762518</v>
      </c>
      <c r="AW548" s="1282">
        <v>2.0166573300070683</v>
      </c>
      <c r="AX548" s="1282">
        <v>1.6817834871681063</v>
      </c>
      <c r="AY548" s="1282">
        <v>1.8519971223972356</v>
      </c>
      <c r="AZ548" s="1282">
        <v>1.9454757568330199</v>
      </c>
      <c r="BA548" s="1282">
        <v>2.0719197952355177</v>
      </c>
      <c r="BB548" s="1282">
        <v>1.9070484082988408</v>
      </c>
      <c r="BC548" s="1282">
        <v>2.6558809450548959</v>
      </c>
      <c r="BD548" s="1282">
        <v>2.6558809450548959</v>
      </c>
      <c r="BE548" s="1282">
        <v>2.1511725799312575</v>
      </c>
      <c r="BF548" s="1282">
        <v>2.3749340979367015</v>
      </c>
      <c r="BG548" s="1282">
        <v>2.4770008866604685</v>
      </c>
      <c r="BH548" s="1282">
        <v>2.0273823237733328</v>
      </c>
      <c r="BI548" s="1282">
        <v>2.5043923679112656</v>
      </c>
      <c r="BJ548" s="1282">
        <v>2.1316033203694</v>
      </c>
      <c r="BK548" s="1282">
        <v>3.5370117510281016</v>
      </c>
      <c r="BL548" s="1282">
        <v>2.0867772814049772</v>
      </c>
      <c r="BM548" s="1282">
        <v>4.1332189652495197</v>
      </c>
      <c r="BN548" s="1282">
        <v>2.5795395894138262</v>
      </c>
      <c r="BO548" s="1282">
        <v>1.8714727942983103</v>
      </c>
      <c r="BP548" s="1282">
        <v>2.0867772814049772</v>
      </c>
      <c r="BQ548" s="1282">
        <v>3.8055639501360221</v>
      </c>
      <c r="BR548" s="1282">
        <v>2.1017580877454778</v>
      </c>
      <c r="BS548" s="1282">
        <v>1.3351491891675131</v>
      </c>
      <c r="BT548" s="1282">
        <v>4.2238537077473337</v>
      </c>
      <c r="BU548" s="1282">
        <v>3.5629982108724265</v>
      </c>
      <c r="BV548" s="1282">
        <v>3.5497121882150577</v>
      </c>
      <c r="BW548" s="1282">
        <v>1.6296278955311483</v>
      </c>
      <c r="BX548" s="1282">
        <v>1.8030336330618959</v>
      </c>
      <c r="BY548" s="1282">
        <v>2.8507126737289599</v>
      </c>
      <c r="BZ548" s="1282">
        <v>1.8006150070358797</v>
      </c>
      <c r="CA548" s="1282">
        <v>2.5589769951823444</v>
      </c>
      <c r="CB548" s="1282">
        <v>2.1662570256282083</v>
      </c>
      <c r="CC548" s="1282">
        <v>4.5953636760239505</v>
      </c>
    </row>
    <row r="549" spans="1:81" s="135" customFormat="1" ht="15">
      <c r="A549" s="1148"/>
      <c r="B549" s="64"/>
      <c r="C549" s="64"/>
      <c r="D549" s="64" t="s">
        <v>18</v>
      </c>
      <c r="E549" s="64"/>
      <c r="F549" s="64"/>
      <c r="G549" s="1282">
        <v>3.0854194645493855</v>
      </c>
      <c r="H549" s="1282">
        <v>2.7258880434987525</v>
      </c>
      <c r="I549" s="1282">
        <v>1.6749853883835868</v>
      </c>
      <c r="J549" s="1282">
        <v>2.4217255875810091</v>
      </c>
      <c r="K549" s="1282">
        <v>3.8709209433159786</v>
      </c>
      <c r="L549" s="1282">
        <v>5.0419036300736346</v>
      </c>
      <c r="M549" s="1282">
        <v>2.0071126726261399</v>
      </c>
      <c r="N549" s="1282">
        <v>2.6501959496226628</v>
      </c>
      <c r="O549" s="1282">
        <v>2.7481930744975545</v>
      </c>
      <c r="P549" s="1282">
        <v>1.2431336728186571</v>
      </c>
      <c r="Q549" s="1282">
        <v>4.5253394845615258</v>
      </c>
      <c r="R549" s="1282">
        <v>1.3720918639916613</v>
      </c>
      <c r="S549" s="1282">
        <v>2.8601201168799197</v>
      </c>
      <c r="T549" s="1282">
        <v>3.1664406765189077</v>
      </c>
      <c r="U549" s="1282">
        <v>3.2171424509225037</v>
      </c>
      <c r="V549" s="1282">
        <v>4.6018838273309584</v>
      </c>
      <c r="W549" s="1282">
        <v>1.5120953350533406</v>
      </c>
      <c r="X549" s="1282">
        <v>4.5620367660047494</v>
      </c>
      <c r="Y549" s="1282">
        <v>2.8198802800733431</v>
      </c>
      <c r="Z549" s="1282">
        <v>3.030643174340645</v>
      </c>
      <c r="AA549" s="1282">
        <v>3.3301065464733246</v>
      </c>
      <c r="AB549" s="1282">
        <v>2.9959729492960339</v>
      </c>
      <c r="AC549" s="1282">
        <v>3.1845004622859223</v>
      </c>
      <c r="AD549" s="1282">
        <v>3.1748817847029724</v>
      </c>
      <c r="AE549" s="1282">
        <v>3.3557313627313303</v>
      </c>
      <c r="AF549" s="1282">
        <v>3.4318863152977137</v>
      </c>
      <c r="AG549" s="1282">
        <v>2.9313130051166145</v>
      </c>
      <c r="AH549" s="1282">
        <v>3.268571563686363</v>
      </c>
      <c r="AI549" s="1282">
        <v>2.7612366756213165</v>
      </c>
      <c r="AJ549" s="1282">
        <v>4.4849980372306799</v>
      </c>
      <c r="AK549" s="1282">
        <v>3.6972078512974687</v>
      </c>
      <c r="AL549" s="1282">
        <v>4.7624842371244025</v>
      </c>
      <c r="AM549" s="1282">
        <v>5.1526044968569416</v>
      </c>
      <c r="AN549" s="1282">
        <v>4.7624842371244025</v>
      </c>
      <c r="AO549" s="1282">
        <v>4.8531321745071621</v>
      </c>
      <c r="AP549" s="1282">
        <v>3.9362997196316716</v>
      </c>
      <c r="AQ549" s="1282">
        <v>4.3150403324169693</v>
      </c>
      <c r="AR549" s="1282">
        <v>4.5589356147038931</v>
      </c>
      <c r="AS549" s="1282">
        <v>3.5274641507597533</v>
      </c>
      <c r="AT549" s="1282">
        <v>3.1954781026202714</v>
      </c>
      <c r="AU549" s="1282">
        <v>2.8900783155284264</v>
      </c>
      <c r="AV549" s="1282">
        <v>4.2786007442127794</v>
      </c>
      <c r="AW549" s="1282">
        <v>3.0834719984757193</v>
      </c>
      <c r="AX549" s="1282">
        <v>2.6001325919723772</v>
      </c>
      <c r="AY549" s="1282">
        <v>2.8722675642121631</v>
      </c>
      <c r="AZ549" s="1282">
        <v>3.2612712594530238</v>
      </c>
      <c r="BA549" s="1282">
        <v>3.0096687690250539</v>
      </c>
      <c r="BB549" s="1282">
        <v>3.0001503740611528</v>
      </c>
      <c r="BC549" s="1282">
        <v>4.5361488772828364</v>
      </c>
      <c r="BD549" s="1282">
        <v>4.5361488772828364</v>
      </c>
      <c r="BE549" s="1282">
        <v>3.5426075722378814</v>
      </c>
      <c r="BF549" s="1282">
        <v>4.1227865923585965</v>
      </c>
      <c r="BG549" s="1282">
        <v>3.504086126597457</v>
      </c>
      <c r="BH549" s="1282">
        <v>4.1228451983303414</v>
      </c>
      <c r="BI549" s="1282">
        <v>4.781663673163421</v>
      </c>
      <c r="BJ549" s="1282">
        <v>3.4065831192495302</v>
      </c>
      <c r="BK549" s="1282">
        <v>2.4928385141756446</v>
      </c>
      <c r="BL549" s="1282">
        <v>4.5655375282869839</v>
      </c>
      <c r="BM549" s="1282">
        <v>1.7425613697786471</v>
      </c>
      <c r="BN549" s="1282">
        <v>3.9294051567879063</v>
      </c>
      <c r="BO549" s="1282">
        <v>3.1759274561762325</v>
      </c>
      <c r="BP549" s="1282">
        <v>4.5655375282869839</v>
      </c>
      <c r="BQ549" s="1282">
        <v>2.0114794887883618</v>
      </c>
      <c r="BR549" s="1282">
        <v>2.9723388793574181</v>
      </c>
      <c r="BS549" s="1282">
        <v>2.5675633217462264</v>
      </c>
      <c r="BT549" s="1282">
        <v>2.049198578296703</v>
      </c>
      <c r="BU549" s="1282">
        <v>2.5612158751968797</v>
      </c>
      <c r="BV549" s="1282">
        <v>2.5518238477265998</v>
      </c>
      <c r="BW549" s="1282">
        <v>4.977117898402426</v>
      </c>
      <c r="BX549" s="1282">
        <v>4.8526209855993638</v>
      </c>
      <c r="BY549" s="1282">
        <v>4.5845219502664349</v>
      </c>
      <c r="BZ549" s="1282">
        <v>2.9100308071715042</v>
      </c>
      <c r="CA549" s="1282">
        <v>4.3961951349247705</v>
      </c>
      <c r="CB549" s="1282">
        <v>3.653491524144147</v>
      </c>
      <c r="CC549" s="1282">
        <v>0.89288802448598636</v>
      </c>
    </row>
    <row r="550" spans="1:81" s="135" customFormat="1" ht="15">
      <c r="A550" s="1148"/>
      <c r="B550" s="73"/>
      <c r="C550" s="73"/>
      <c r="D550" s="73" t="s">
        <v>19</v>
      </c>
      <c r="E550" s="73"/>
      <c r="F550" s="73"/>
      <c r="G550" s="1282"/>
      <c r="H550" s="1282"/>
      <c r="I550" s="1282"/>
      <c r="J550" s="1282"/>
      <c r="K550" s="1282"/>
      <c r="L550" s="1282"/>
      <c r="M550" s="1282"/>
      <c r="N550" s="1282"/>
      <c r="O550" s="1282"/>
      <c r="P550" s="1282"/>
      <c r="Q550" s="1282"/>
      <c r="R550" s="1282"/>
      <c r="S550" s="1282"/>
      <c r="T550" s="1282"/>
      <c r="U550" s="1282"/>
      <c r="V550" s="1282"/>
      <c r="W550" s="1282"/>
      <c r="X550" s="1282"/>
      <c r="Y550" s="1282"/>
      <c r="Z550" s="1282"/>
      <c r="AA550" s="1282"/>
      <c r="AB550" s="1282"/>
      <c r="AC550" s="1282"/>
      <c r="AD550" s="1282"/>
      <c r="AE550" s="1282"/>
      <c r="AF550" s="1282"/>
      <c r="AG550" s="1282"/>
      <c r="AH550" s="1282"/>
      <c r="AI550" s="1282"/>
      <c r="AJ550" s="1282"/>
      <c r="AK550" s="1282"/>
      <c r="AL550" s="1282"/>
      <c r="AM550" s="1282"/>
      <c r="AN550" s="1282"/>
      <c r="AO550" s="1282"/>
      <c r="AP550" s="1282"/>
      <c r="AQ550" s="1282"/>
      <c r="AR550" s="1282"/>
      <c r="AS550" s="1282"/>
      <c r="AT550" s="1282"/>
      <c r="AU550" s="1282"/>
      <c r="AV550" s="1282"/>
      <c r="AW550" s="1282"/>
      <c r="AX550" s="1282"/>
      <c r="AY550" s="1282"/>
      <c r="AZ550" s="1282"/>
      <c r="BA550" s="1282"/>
      <c r="BB550" s="1282"/>
      <c r="BC550" s="1282"/>
      <c r="BD550" s="1282"/>
      <c r="BE550" s="1282"/>
      <c r="BF550" s="1282"/>
      <c r="BG550" s="1282"/>
      <c r="BH550" s="1282"/>
      <c r="BI550" s="1282"/>
      <c r="BJ550" s="1282"/>
      <c r="BK550" s="1282"/>
      <c r="BL550" s="1282"/>
      <c r="BM550" s="1282"/>
      <c r="BN550" s="1282"/>
      <c r="BO550" s="1282"/>
      <c r="BP550" s="1282"/>
      <c r="BQ550" s="1282"/>
      <c r="BR550" s="1282"/>
      <c r="BS550" s="1282"/>
      <c r="BT550" s="1282"/>
      <c r="BU550" s="1282"/>
      <c r="BV550" s="1282"/>
      <c r="BW550" s="1282"/>
      <c r="BX550" s="1282"/>
      <c r="BY550" s="1282"/>
      <c r="BZ550" s="1282"/>
      <c r="CA550" s="1282"/>
      <c r="CB550" s="1282"/>
      <c r="CC550" s="1282"/>
    </row>
    <row r="551" spans="1:81" s="135" customFormat="1" ht="15">
      <c r="A551" s="1148"/>
      <c r="B551" s="64"/>
      <c r="C551" s="64"/>
      <c r="D551" s="64" t="s">
        <v>13</v>
      </c>
      <c r="E551" s="64"/>
      <c r="F551" s="64"/>
      <c r="G551" s="1282">
        <v>0</v>
      </c>
      <c r="H551" s="1282">
        <v>0</v>
      </c>
      <c r="I551" s="1282">
        <v>0</v>
      </c>
      <c r="J551" s="1282">
        <v>0</v>
      </c>
      <c r="K551" s="1282">
        <v>0</v>
      </c>
      <c r="L551" s="1282">
        <v>0</v>
      </c>
      <c r="M551" s="1282">
        <v>0</v>
      </c>
      <c r="N551" s="1282">
        <v>0</v>
      </c>
      <c r="O551" s="1282">
        <v>0</v>
      </c>
      <c r="P551" s="1282">
        <v>0</v>
      </c>
      <c r="Q551" s="1282">
        <v>0</v>
      </c>
      <c r="R551" s="1282">
        <v>0</v>
      </c>
      <c r="S551" s="1282">
        <v>0</v>
      </c>
      <c r="T551" s="1282">
        <v>0</v>
      </c>
      <c r="U551" s="1282">
        <v>0</v>
      </c>
      <c r="V551" s="1282">
        <v>0</v>
      </c>
      <c r="W551" s="1282">
        <v>0</v>
      </c>
      <c r="X551" s="1282">
        <v>0</v>
      </c>
      <c r="Y551" s="1282">
        <v>0</v>
      </c>
      <c r="Z551" s="1282">
        <v>0</v>
      </c>
      <c r="AA551" s="1282">
        <v>0</v>
      </c>
      <c r="AB551" s="1282">
        <v>0</v>
      </c>
      <c r="AC551" s="1282">
        <v>0</v>
      </c>
      <c r="AD551" s="1282">
        <v>0</v>
      </c>
      <c r="AE551" s="1282">
        <v>0</v>
      </c>
      <c r="AF551" s="1282">
        <v>0</v>
      </c>
      <c r="AG551" s="1282">
        <v>0</v>
      </c>
      <c r="AH551" s="1282">
        <v>0</v>
      </c>
      <c r="AI551" s="1282">
        <v>0</v>
      </c>
      <c r="AJ551" s="1282">
        <v>0</v>
      </c>
      <c r="AK551" s="1282">
        <v>0</v>
      </c>
      <c r="AL551" s="1282">
        <v>0</v>
      </c>
      <c r="AM551" s="1282">
        <v>0</v>
      </c>
      <c r="AN551" s="1282">
        <v>0</v>
      </c>
      <c r="AO551" s="1282">
        <v>0</v>
      </c>
      <c r="AP551" s="1282">
        <v>0</v>
      </c>
      <c r="AQ551" s="1282">
        <v>0</v>
      </c>
      <c r="AR551" s="1282">
        <v>0</v>
      </c>
      <c r="AS551" s="1282">
        <v>0</v>
      </c>
      <c r="AT551" s="1282">
        <v>0</v>
      </c>
      <c r="AU551" s="1282">
        <v>0</v>
      </c>
      <c r="AV551" s="1282">
        <v>0</v>
      </c>
      <c r="AW551" s="1282">
        <v>0</v>
      </c>
      <c r="AX551" s="1282">
        <v>0</v>
      </c>
      <c r="AY551" s="1282">
        <v>0</v>
      </c>
      <c r="AZ551" s="1282">
        <v>0</v>
      </c>
      <c r="BA551" s="1282">
        <v>0</v>
      </c>
      <c r="BB551" s="1282">
        <v>0</v>
      </c>
      <c r="BC551" s="1282">
        <v>0</v>
      </c>
      <c r="BD551" s="1282">
        <v>0</v>
      </c>
      <c r="BE551" s="1282">
        <v>0</v>
      </c>
      <c r="BF551" s="1282">
        <v>0</v>
      </c>
      <c r="BG551" s="1282">
        <v>0</v>
      </c>
      <c r="BH551" s="1282">
        <v>0</v>
      </c>
      <c r="BI551" s="1282">
        <v>0</v>
      </c>
      <c r="BJ551" s="1282">
        <v>0</v>
      </c>
      <c r="BK551" s="1282">
        <v>0</v>
      </c>
      <c r="BL551" s="1282">
        <v>0</v>
      </c>
      <c r="BM551" s="1282">
        <v>0</v>
      </c>
      <c r="BN551" s="1282">
        <v>0</v>
      </c>
      <c r="BO551" s="1282">
        <v>0</v>
      </c>
      <c r="BP551" s="1282">
        <v>0</v>
      </c>
      <c r="BQ551" s="1282">
        <v>0</v>
      </c>
      <c r="BR551" s="1282">
        <v>0</v>
      </c>
      <c r="BS551" s="1282">
        <v>0</v>
      </c>
      <c r="BT551" s="1282">
        <v>0</v>
      </c>
      <c r="BU551" s="1282">
        <v>0</v>
      </c>
      <c r="BV551" s="1282">
        <v>0</v>
      </c>
      <c r="BW551" s="1282">
        <v>0</v>
      </c>
      <c r="BX551" s="1282">
        <v>0</v>
      </c>
      <c r="BY551" s="1282">
        <v>0</v>
      </c>
      <c r="BZ551" s="1282">
        <v>0</v>
      </c>
      <c r="CA551" s="1282">
        <v>0</v>
      </c>
      <c r="CB551" s="1282">
        <v>0</v>
      </c>
      <c r="CC551" s="1282">
        <v>0</v>
      </c>
    </row>
    <row r="552" spans="1:81" s="135" customFormat="1" ht="15">
      <c r="A552" s="1148"/>
      <c r="B552" s="64"/>
      <c r="C552" s="64"/>
      <c r="D552" s="64" t="s">
        <v>18</v>
      </c>
      <c r="E552" s="64"/>
      <c r="F552" s="64"/>
      <c r="G552" s="1282">
        <v>0.4828505595791131</v>
      </c>
      <c r="H552" s="1282">
        <v>0.90214164874360292</v>
      </c>
      <c r="I552" s="1282">
        <v>1.0164383043221838</v>
      </c>
      <c r="J552" s="1282">
        <v>0.91621820948352095</v>
      </c>
      <c r="K552" s="1282">
        <v>0.76672831667820895</v>
      </c>
      <c r="L552" s="1282">
        <v>0.9078150257179205</v>
      </c>
      <c r="M552" s="1282">
        <v>1.1371334076538613</v>
      </c>
      <c r="N552" s="1282">
        <v>0.87276230391932053</v>
      </c>
      <c r="O552" s="1282">
        <v>0.8830366145728854</v>
      </c>
      <c r="P552" s="1282">
        <v>0.99970481912106701</v>
      </c>
      <c r="Q552" s="1282">
        <v>0.89980549469449644</v>
      </c>
      <c r="R552" s="1282">
        <v>1.0260609392642377</v>
      </c>
      <c r="S552" s="1282">
        <v>0.99205060303385895</v>
      </c>
      <c r="T552" s="1282">
        <v>0.80187157615513283</v>
      </c>
      <c r="U552" s="1282">
        <v>0.84986590605484769</v>
      </c>
      <c r="V552" s="1282">
        <v>0.8148003695218704</v>
      </c>
      <c r="W552" s="1282">
        <v>1.2457808104170185</v>
      </c>
      <c r="X552" s="1282">
        <v>0.93392403021050707</v>
      </c>
      <c r="Y552" s="1282">
        <v>0.7834819456789871</v>
      </c>
      <c r="Z552" s="1282">
        <v>0.82624990934447995</v>
      </c>
      <c r="AA552" s="1282">
        <v>0.78300926846161234</v>
      </c>
      <c r="AB552" s="1282">
        <v>0.76587678898249467</v>
      </c>
      <c r="AC552" s="1282">
        <v>0.83242558740670414</v>
      </c>
      <c r="AD552" s="1282">
        <v>0.77221096256019028</v>
      </c>
      <c r="AE552" s="1282">
        <v>0.9265797853195249</v>
      </c>
      <c r="AF552" s="1282">
        <v>0.92173564182103085</v>
      </c>
      <c r="AG552" s="1282">
        <v>0.92198923862840299</v>
      </c>
      <c r="AH552" s="1282">
        <v>0.90622371691678005</v>
      </c>
      <c r="AI552" s="1282">
        <v>0.8309934537618594</v>
      </c>
      <c r="AJ552" s="1282">
        <v>0.90510037944654576</v>
      </c>
      <c r="AK552" s="1282">
        <v>0.53230735186974487</v>
      </c>
      <c r="AL552" s="1282">
        <v>0.76159083392652027</v>
      </c>
      <c r="AM552" s="1282">
        <v>1.0698360301484005</v>
      </c>
      <c r="AN552" s="1282">
        <v>0.76159083392652027</v>
      </c>
      <c r="AO552" s="1282">
        <v>0.96282323433227923</v>
      </c>
      <c r="AP552" s="1282">
        <v>0.67917249592692885</v>
      </c>
      <c r="AQ552" s="1282">
        <v>0.76320389948744494</v>
      </c>
      <c r="AR552" s="1282">
        <v>0.85924689389957332</v>
      </c>
      <c r="AS552" s="1282">
        <v>0.8295633010798199</v>
      </c>
      <c r="AT552" s="1282">
        <v>0.78650928932403752</v>
      </c>
      <c r="AU552" s="1282">
        <v>0.83515609950331871</v>
      </c>
      <c r="AV552" s="1282">
        <v>0.83984890602008933</v>
      </c>
      <c r="AW552" s="1282">
        <v>0.85791193796704857</v>
      </c>
      <c r="AX552" s="1282">
        <v>0.80966049080718128</v>
      </c>
      <c r="AY552" s="1282">
        <v>0.85624461246721795</v>
      </c>
      <c r="AZ552" s="1282">
        <v>0.87875449049635346</v>
      </c>
      <c r="BA552" s="1282">
        <v>0.78647762764858387</v>
      </c>
      <c r="BB552" s="1282">
        <v>0.77532844000393275</v>
      </c>
      <c r="BC552" s="1282">
        <v>0.84116378178447837</v>
      </c>
      <c r="BD552" s="1282">
        <v>0.84116378178447837</v>
      </c>
      <c r="BE552" s="1282">
        <v>0.65117042248544488</v>
      </c>
      <c r="BF552" s="1282">
        <v>0.617203068966791</v>
      </c>
      <c r="BG552" s="1282">
        <v>0.5253155765754417</v>
      </c>
      <c r="BH552" s="1282">
        <v>0.72323356136527861</v>
      </c>
      <c r="BI552" s="1282">
        <v>0.88433292234893868</v>
      </c>
      <c r="BJ552" s="1282">
        <v>0.88166209278075147</v>
      </c>
      <c r="BK552" s="1282">
        <v>1.0689131475589833</v>
      </c>
      <c r="BL552" s="1282">
        <v>0.76067643194773138</v>
      </c>
      <c r="BM552" s="1282">
        <v>1.2095221110397798</v>
      </c>
      <c r="BN552" s="1282">
        <v>0.78992303785885487</v>
      </c>
      <c r="BO552" s="1282">
        <v>0.77002329650160251</v>
      </c>
      <c r="BP552" s="1282">
        <v>0.76067643194773138</v>
      </c>
      <c r="BQ552" s="1282">
        <v>1.0453378772723834</v>
      </c>
      <c r="BR552" s="1282">
        <v>0.82022958202650231</v>
      </c>
      <c r="BS552" s="1282">
        <v>0.6588129715562866</v>
      </c>
      <c r="BT552" s="1282">
        <v>1.1729164610396288</v>
      </c>
      <c r="BU552" s="1282">
        <v>0.88380065651163098</v>
      </c>
      <c r="BV552" s="1282">
        <v>0.84382847714455178</v>
      </c>
      <c r="BW552" s="1282">
        <v>0.77007055771831612</v>
      </c>
      <c r="BX552" s="1282">
        <v>0.80020316922802104</v>
      </c>
      <c r="BY552" s="1282">
        <v>1.0155225832927646</v>
      </c>
      <c r="BZ552" s="1282">
        <v>0.84756472735707455</v>
      </c>
      <c r="CA552" s="1282">
        <v>0.81639971247204146</v>
      </c>
      <c r="CB552" s="1282">
        <v>0.76730651300665942</v>
      </c>
      <c r="CC552" s="1282">
        <v>1.2283335409206289</v>
      </c>
    </row>
    <row r="553" spans="1:81" s="135" customFormat="1" ht="15">
      <c r="A553" s="1148"/>
      <c r="B553" s="64"/>
      <c r="C553" s="64"/>
      <c r="D553" s="64" t="s">
        <v>16</v>
      </c>
      <c r="E553" s="64"/>
      <c r="F553" s="64"/>
      <c r="G553" s="1282">
        <v>5.4317447823122381E-3</v>
      </c>
      <c r="H553" s="1282">
        <v>1.0148488173527212E-2</v>
      </c>
      <c r="I553" s="1282">
        <v>1.1434248850942304E-2</v>
      </c>
      <c r="J553" s="1282">
        <v>1.0306840035889346E-2</v>
      </c>
      <c r="K553" s="1282">
        <v>8.6251790558100044E-3</v>
      </c>
      <c r="L553" s="1282">
        <v>1.021230985741467E-2</v>
      </c>
      <c r="M553" s="1282">
        <v>1.2791987771953244E-2</v>
      </c>
      <c r="N553" s="1282">
        <v>9.8179902590251559E-3</v>
      </c>
      <c r="O553" s="1282">
        <v>9.9335693593849052E-3</v>
      </c>
      <c r="P553" s="1282">
        <v>1.1246008371299295E-2</v>
      </c>
      <c r="Q553" s="1282">
        <v>1.0122208008131996E-2</v>
      </c>
      <c r="R553" s="1282">
        <v>1.1542497036849259E-2</v>
      </c>
      <c r="S553" s="1282">
        <v>1.1159903576617848E-2</v>
      </c>
      <c r="T553" s="1282">
        <v>9.0205171423260871E-3</v>
      </c>
      <c r="U553" s="1282">
        <v>9.5604211474919643E-3</v>
      </c>
      <c r="V553" s="1282">
        <v>9.1659573919399308E-3</v>
      </c>
      <c r="W553" s="1282">
        <v>1.4014198146080117E-2</v>
      </c>
      <c r="X553" s="1282">
        <v>1.0506018637720509E-2</v>
      </c>
      <c r="Y553" s="1282">
        <v>8.8136461396818647E-3</v>
      </c>
      <c r="Z553" s="1282">
        <v>9.2947570318234283E-3</v>
      </c>
      <c r="AA553" s="1282">
        <v>8.8083288381726136E-3</v>
      </c>
      <c r="AB553" s="1282">
        <v>8.615599940643974E-3</v>
      </c>
      <c r="AC553" s="1282">
        <v>9.3642292658847638E-3</v>
      </c>
      <c r="AD553" s="1282">
        <v>8.6868551428972325E-3</v>
      </c>
      <c r="AE553" s="1282">
        <v>1.0423400810992942E-2</v>
      </c>
      <c r="AF553" s="1282">
        <v>1.03689074472581E-2</v>
      </c>
      <c r="AG553" s="1282">
        <v>1.0371760241166955E-2</v>
      </c>
      <c r="AH553" s="1282">
        <v>1.0194408701236706E-2</v>
      </c>
      <c r="AI553" s="1282">
        <v>9.3481187234019311E-3</v>
      </c>
      <c r="AJ553" s="1282">
        <v>1.0181771908503071E-2</v>
      </c>
      <c r="AK553" s="1282">
        <v>5.9881005080024028E-3</v>
      </c>
      <c r="AL553" s="1282">
        <v>8.5673858223196519E-3</v>
      </c>
      <c r="AM553" s="1282">
        <v>1.20349374343763E-2</v>
      </c>
      <c r="AN553" s="1282">
        <v>8.5673858223196519E-3</v>
      </c>
      <c r="AO553" s="1282">
        <v>1.083111529151385E-2</v>
      </c>
      <c r="AP553" s="1282">
        <v>7.6402348259816686E-3</v>
      </c>
      <c r="AQ553" s="1282">
        <v>8.5855317274454879E-3</v>
      </c>
      <c r="AR553" s="1282">
        <v>9.6659509657093003E-3</v>
      </c>
      <c r="AS553" s="1282">
        <v>9.3320304654213454E-3</v>
      </c>
      <c r="AT553" s="1282">
        <v>8.8477017242142766E-3</v>
      </c>
      <c r="AU553" s="1282">
        <v>9.3949456946836752E-3</v>
      </c>
      <c r="AV553" s="1282">
        <v>9.4477366189275862E-3</v>
      </c>
      <c r="AW553" s="1282">
        <v>9.650933607279753E-3</v>
      </c>
      <c r="AX553" s="1282">
        <v>9.1081372054736126E-3</v>
      </c>
      <c r="AY553" s="1282">
        <v>9.6321773142519149E-3</v>
      </c>
      <c r="AZ553" s="1282">
        <v>9.88539833700856E-3</v>
      </c>
      <c r="BA553" s="1282">
        <v>8.847345551611735E-3</v>
      </c>
      <c r="BB553" s="1282">
        <v>8.7219246721813738E-3</v>
      </c>
      <c r="BC553" s="1282">
        <v>9.4625280889402402E-3</v>
      </c>
      <c r="BD553" s="1282">
        <v>9.4625280889402402E-3</v>
      </c>
      <c r="BE553" s="1282">
        <v>7.3252302903293008E-3</v>
      </c>
      <c r="BF553" s="1282">
        <v>6.9431203567615939E-3</v>
      </c>
      <c r="BG553" s="1282">
        <v>5.9094477277156108E-3</v>
      </c>
      <c r="BH553" s="1282">
        <v>8.1358922453424135E-3</v>
      </c>
      <c r="BI553" s="1282">
        <v>9.9481519519886829E-3</v>
      </c>
      <c r="BJ553" s="1282">
        <v>9.918106911585102E-3</v>
      </c>
      <c r="BK553" s="1282">
        <v>1.2024555624538236E-2</v>
      </c>
      <c r="BL553" s="1282">
        <v>8.5570994136603077E-3</v>
      </c>
      <c r="BM553" s="1282">
        <v>1.360631210919239E-2</v>
      </c>
      <c r="BN553" s="1282">
        <v>8.8861041044626995E-3</v>
      </c>
      <c r="BO553" s="1282">
        <v>8.6622453677536893E-3</v>
      </c>
      <c r="BP553" s="1282">
        <v>8.5570994136603077E-3</v>
      </c>
      <c r="BQ553" s="1282">
        <v>1.1759349653807951E-2</v>
      </c>
      <c r="BR553" s="1282">
        <v>9.227032389388011E-3</v>
      </c>
      <c r="BS553" s="1282">
        <v>7.4112038389056844E-3</v>
      </c>
      <c r="BT553" s="1282">
        <v>1.3194523110615305E-2</v>
      </c>
      <c r="BU553" s="1282">
        <v>9.9421643184916444E-3</v>
      </c>
      <c r="BV553" s="1282">
        <v>9.4925041236188501E-3</v>
      </c>
      <c r="BW553" s="1282">
        <v>8.6627770247274614E-3</v>
      </c>
      <c r="BX553" s="1282">
        <v>9.0017486839670206E-3</v>
      </c>
      <c r="BY553" s="1282">
        <v>1.1423947603848508E-2</v>
      </c>
      <c r="BZ553" s="1282">
        <v>9.5345344313293254E-3</v>
      </c>
      <c r="CA553" s="1282">
        <v>9.1839489269032355E-3</v>
      </c>
      <c r="CB553" s="1282">
        <v>8.6316833765111151E-3</v>
      </c>
      <c r="CC553" s="1282">
        <v>1.3817928072094456E-2</v>
      </c>
    </row>
    <row r="554" spans="1:81" s="135" customFormat="1" ht="15">
      <c r="A554" s="1148"/>
      <c r="B554" s="73"/>
      <c r="C554" s="73"/>
      <c r="D554" s="73" t="s">
        <v>20</v>
      </c>
      <c r="E554" s="73"/>
      <c r="F554" s="73"/>
      <c r="G554" s="1282" t="s">
        <v>389</v>
      </c>
      <c r="H554" s="1282" t="s">
        <v>389</v>
      </c>
      <c r="I554" s="1282" t="s">
        <v>389</v>
      </c>
      <c r="J554" s="1282" t="s">
        <v>389</v>
      </c>
      <c r="K554" s="1282" t="s">
        <v>389</v>
      </c>
      <c r="L554" s="1282" t="s">
        <v>389</v>
      </c>
      <c r="M554" s="1282" t="s">
        <v>389</v>
      </c>
      <c r="N554" s="1282" t="s">
        <v>389</v>
      </c>
      <c r="O554" s="1282" t="s">
        <v>389</v>
      </c>
      <c r="P554" s="1282" t="s">
        <v>389</v>
      </c>
      <c r="Q554" s="1282" t="s">
        <v>389</v>
      </c>
      <c r="R554" s="1282" t="s">
        <v>389</v>
      </c>
      <c r="S554" s="1282" t="s">
        <v>389</v>
      </c>
      <c r="T554" s="1282" t="s">
        <v>389</v>
      </c>
      <c r="U554" s="1282" t="s">
        <v>389</v>
      </c>
      <c r="V554" s="1282" t="s">
        <v>389</v>
      </c>
      <c r="W554" s="1282" t="s">
        <v>389</v>
      </c>
      <c r="X554" s="1282" t="s">
        <v>389</v>
      </c>
      <c r="Y554" s="1282" t="s">
        <v>389</v>
      </c>
      <c r="Z554" s="1282" t="s">
        <v>389</v>
      </c>
      <c r="AA554" s="1282" t="s">
        <v>389</v>
      </c>
      <c r="AB554" s="1282" t="s">
        <v>389</v>
      </c>
      <c r="AC554" s="1282" t="s">
        <v>389</v>
      </c>
      <c r="AD554" s="1282" t="s">
        <v>389</v>
      </c>
      <c r="AE554" s="1282" t="s">
        <v>389</v>
      </c>
      <c r="AF554" s="1282" t="s">
        <v>389</v>
      </c>
      <c r="AG554" s="1282" t="s">
        <v>389</v>
      </c>
      <c r="AH554" s="1282" t="s">
        <v>389</v>
      </c>
      <c r="AI554" s="1282" t="s">
        <v>389</v>
      </c>
      <c r="AJ554" s="1282" t="s">
        <v>389</v>
      </c>
      <c r="AK554" s="1282" t="s">
        <v>389</v>
      </c>
      <c r="AL554" s="1282" t="s">
        <v>389</v>
      </c>
      <c r="AM554" s="1282" t="s">
        <v>389</v>
      </c>
      <c r="AN554" s="1282" t="s">
        <v>389</v>
      </c>
      <c r="AO554" s="1282" t="s">
        <v>389</v>
      </c>
      <c r="AP554" s="1282" t="s">
        <v>389</v>
      </c>
      <c r="AQ554" s="1282" t="s">
        <v>389</v>
      </c>
      <c r="AR554" s="1282" t="s">
        <v>389</v>
      </c>
      <c r="AS554" s="1282" t="s">
        <v>389</v>
      </c>
      <c r="AT554" s="1282" t="s">
        <v>389</v>
      </c>
      <c r="AU554" s="1282" t="s">
        <v>389</v>
      </c>
      <c r="AV554" s="1282" t="s">
        <v>389</v>
      </c>
      <c r="AW554" s="1282" t="s">
        <v>389</v>
      </c>
      <c r="AX554" s="1282" t="s">
        <v>389</v>
      </c>
      <c r="AY554" s="1282" t="s">
        <v>389</v>
      </c>
      <c r="AZ554" s="1282" t="s">
        <v>389</v>
      </c>
      <c r="BA554" s="1282" t="s">
        <v>389</v>
      </c>
      <c r="BB554" s="1282" t="s">
        <v>389</v>
      </c>
      <c r="BC554" s="1282" t="s">
        <v>389</v>
      </c>
      <c r="BD554" s="1282" t="s">
        <v>389</v>
      </c>
      <c r="BE554" s="1282" t="s">
        <v>389</v>
      </c>
      <c r="BF554" s="1282" t="s">
        <v>389</v>
      </c>
      <c r="BG554" s="1282" t="s">
        <v>389</v>
      </c>
      <c r="BH554" s="1282" t="s">
        <v>389</v>
      </c>
      <c r="BI554" s="1282" t="s">
        <v>389</v>
      </c>
      <c r="BJ554" s="1282" t="s">
        <v>389</v>
      </c>
      <c r="BK554" s="1282" t="s">
        <v>389</v>
      </c>
      <c r="BL554" s="1282" t="s">
        <v>389</v>
      </c>
      <c r="BM554" s="1282" t="s">
        <v>389</v>
      </c>
      <c r="BN554" s="1282" t="s">
        <v>389</v>
      </c>
      <c r="BO554" s="1282" t="s">
        <v>389</v>
      </c>
      <c r="BP554" s="1282" t="s">
        <v>389</v>
      </c>
      <c r="BQ554" s="1282" t="s">
        <v>389</v>
      </c>
      <c r="BR554" s="1282" t="s">
        <v>389</v>
      </c>
      <c r="BS554" s="1282" t="s">
        <v>389</v>
      </c>
      <c r="BT554" s="1282" t="s">
        <v>389</v>
      </c>
      <c r="BU554" s="1282" t="s">
        <v>389</v>
      </c>
      <c r="BV554" s="1282" t="s">
        <v>389</v>
      </c>
      <c r="BW554" s="1282" t="s">
        <v>389</v>
      </c>
      <c r="BX554" s="1282" t="s">
        <v>389</v>
      </c>
      <c r="BY554" s="1282" t="s">
        <v>389</v>
      </c>
      <c r="BZ554" s="1282" t="s">
        <v>389</v>
      </c>
      <c r="CA554" s="1282" t="s">
        <v>389</v>
      </c>
      <c r="CB554" s="1282" t="s">
        <v>389</v>
      </c>
      <c r="CC554" s="1282" t="s">
        <v>389</v>
      </c>
    </row>
    <row r="555" spans="1:81" s="135" customFormat="1" ht="15">
      <c r="A555" s="1148"/>
      <c r="B555" s="64"/>
      <c r="C555" s="64"/>
      <c r="D555" s="64" t="s">
        <v>21</v>
      </c>
      <c r="E555" s="64"/>
      <c r="F555" s="64"/>
      <c r="G555" s="1282">
        <v>0</v>
      </c>
      <c r="H555" s="1282">
        <v>0</v>
      </c>
      <c r="I555" s="1282">
        <v>0</v>
      </c>
      <c r="J555" s="1282">
        <v>0</v>
      </c>
      <c r="K555" s="1282">
        <v>0</v>
      </c>
      <c r="L555" s="1282">
        <v>0</v>
      </c>
      <c r="M555" s="1282">
        <v>0</v>
      </c>
      <c r="N555" s="1282">
        <v>0</v>
      </c>
      <c r="O555" s="1282">
        <v>0</v>
      </c>
      <c r="P555" s="1282">
        <v>0</v>
      </c>
      <c r="Q555" s="1282">
        <v>0</v>
      </c>
      <c r="R555" s="1282">
        <v>0</v>
      </c>
      <c r="S555" s="1282">
        <v>-5.2245507518191785E-16</v>
      </c>
      <c r="T555" s="1282">
        <v>0</v>
      </c>
      <c r="U555" s="1282">
        <v>-5.0613505648949174E-16</v>
      </c>
      <c r="V555" s="1282">
        <v>-6.6533773013899551E-16</v>
      </c>
      <c r="W555" s="1282">
        <v>0</v>
      </c>
      <c r="X555" s="1282">
        <v>0</v>
      </c>
      <c r="Y555" s="1282">
        <v>0</v>
      </c>
      <c r="Z555" s="1282">
        <v>0</v>
      </c>
      <c r="AA555" s="1282">
        <v>0</v>
      </c>
      <c r="AB555" s="1282">
        <v>0</v>
      </c>
      <c r="AC555" s="1282">
        <v>0</v>
      </c>
      <c r="AD555" s="1282">
        <v>0</v>
      </c>
      <c r="AE555" s="1282">
        <v>0</v>
      </c>
      <c r="AF555" s="1282">
        <v>0</v>
      </c>
      <c r="AG555" s="1282">
        <v>0</v>
      </c>
      <c r="AH555" s="1282">
        <v>0</v>
      </c>
      <c r="AI555" s="1282">
        <v>0</v>
      </c>
      <c r="AJ555" s="1282">
        <v>-5.0587027746599568E-16</v>
      </c>
      <c r="AK555" s="1282">
        <v>0</v>
      </c>
      <c r="AL555" s="1282">
        <v>0</v>
      </c>
      <c r="AM555" s="1282">
        <v>0</v>
      </c>
      <c r="AN555" s="1282">
        <v>0</v>
      </c>
      <c r="AO555" s="1282">
        <v>-6.5775575138311489E-16</v>
      </c>
      <c r="AP555" s="1282">
        <v>0</v>
      </c>
      <c r="AQ555" s="1282">
        <v>0</v>
      </c>
      <c r="AR555" s="1282">
        <v>-9.5778814500123168E-16</v>
      </c>
      <c r="AS555" s="1282">
        <v>0</v>
      </c>
      <c r="AT555" s="1282">
        <v>-4.1070939416302477E-16</v>
      </c>
      <c r="AU555" s="1282">
        <v>0</v>
      </c>
      <c r="AV555" s="1282">
        <v>0</v>
      </c>
      <c r="AW555" s="1282">
        <v>0</v>
      </c>
      <c r="AX555" s="1282">
        <v>0</v>
      </c>
      <c r="AY555" s="1282">
        <v>-4.0679162980183962E-16</v>
      </c>
      <c r="AZ555" s="1282">
        <v>0</v>
      </c>
      <c r="BA555" s="1282">
        <v>0</v>
      </c>
      <c r="BB555" s="1282">
        <v>0</v>
      </c>
      <c r="BC555" s="1282">
        <v>0</v>
      </c>
      <c r="BD555" s="1282">
        <v>0</v>
      </c>
      <c r="BE555" s="1282">
        <v>0</v>
      </c>
      <c r="BF555" s="1282">
        <v>-5.199426010526869E-16</v>
      </c>
      <c r="BG555" s="1282">
        <v>0</v>
      </c>
      <c r="BH555" s="1282">
        <v>0</v>
      </c>
      <c r="BI555" s="1282">
        <v>0</v>
      </c>
      <c r="BJ555" s="1282">
        <v>0</v>
      </c>
      <c r="BK555" s="1282">
        <v>0</v>
      </c>
      <c r="BL555" s="1282">
        <v>0</v>
      </c>
      <c r="BM555" s="1282">
        <v>0</v>
      </c>
      <c r="BN555" s="1282">
        <v>-7.6938081528216109E-16</v>
      </c>
      <c r="BO555" s="1282">
        <v>0</v>
      </c>
      <c r="BP555" s="1282">
        <v>0</v>
      </c>
      <c r="BQ555" s="1282">
        <v>0</v>
      </c>
      <c r="BR555" s="1282">
        <v>0</v>
      </c>
      <c r="BS555" s="1282">
        <v>0</v>
      </c>
      <c r="BT555" s="1282">
        <v>0</v>
      </c>
      <c r="BU555" s="1282">
        <v>0</v>
      </c>
      <c r="BV555" s="1282">
        <v>-4.8565179869959227E-16</v>
      </c>
      <c r="BW555" s="1282">
        <v>0</v>
      </c>
      <c r="BX555" s="1282">
        <v>0</v>
      </c>
      <c r="BY555" s="1282">
        <v>0</v>
      </c>
      <c r="BZ555" s="1282">
        <v>0</v>
      </c>
      <c r="CA555" s="1282">
        <v>0</v>
      </c>
      <c r="CB555" s="1282">
        <v>-3.7177007688214778E-16</v>
      </c>
      <c r="CC555" s="1282">
        <v>0</v>
      </c>
    </row>
    <row r="556" spans="1:81" s="135" customFormat="1" ht="15">
      <c r="A556" s="1148"/>
      <c r="B556" s="64"/>
      <c r="C556" s="64"/>
      <c r="D556" s="64" t="s">
        <v>22</v>
      </c>
      <c r="E556" s="64"/>
      <c r="F556" s="64"/>
      <c r="G556" s="1282">
        <v>0</v>
      </c>
      <c r="H556" s="1282">
        <v>0</v>
      </c>
      <c r="I556" s="1282">
        <v>0</v>
      </c>
      <c r="J556" s="1282">
        <v>0</v>
      </c>
      <c r="K556" s="1282">
        <v>0</v>
      </c>
      <c r="L556" s="1282">
        <v>0</v>
      </c>
      <c r="M556" s="1282">
        <v>0</v>
      </c>
      <c r="N556" s="1282">
        <v>0</v>
      </c>
      <c r="O556" s="1282">
        <v>0</v>
      </c>
      <c r="P556" s="1282">
        <v>0</v>
      </c>
      <c r="Q556" s="1282">
        <v>0</v>
      </c>
      <c r="R556" s="1282">
        <v>0</v>
      </c>
      <c r="S556" s="1282">
        <v>5.2963762182060784E-16</v>
      </c>
      <c r="T556" s="1282">
        <v>0</v>
      </c>
      <c r="U556" s="1282">
        <v>5.0148752148632995E-16</v>
      </c>
      <c r="V556" s="1282">
        <v>6.5682048294642674E-16</v>
      </c>
      <c r="W556" s="1282">
        <v>0</v>
      </c>
      <c r="X556" s="1282">
        <v>0</v>
      </c>
      <c r="Y556" s="1282">
        <v>0</v>
      </c>
      <c r="Z556" s="1282">
        <v>0</v>
      </c>
      <c r="AA556" s="1282">
        <v>0</v>
      </c>
      <c r="AB556" s="1282">
        <v>0</v>
      </c>
      <c r="AC556" s="1282">
        <v>0</v>
      </c>
      <c r="AD556" s="1282">
        <v>0</v>
      </c>
      <c r="AE556" s="1282">
        <v>0</v>
      </c>
      <c r="AF556" s="1282">
        <v>0</v>
      </c>
      <c r="AG556" s="1282">
        <v>0</v>
      </c>
      <c r="AH556" s="1282">
        <v>0</v>
      </c>
      <c r="AI556" s="1282">
        <v>0</v>
      </c>
      <c r="AJ556" s="1282">
        <v>5.0441845407074907E-16</v>
      </c>
      <c r="AK556" s="1282">
        <v>0</v>
      </c>
      <c r="AL556" s="1282">
        <v>0</v>
      </c>
      <c r="AM556" s="1282">
        <v>0</v>
      </c>
      <c r="AN556" s="1282">
        <v>0</v>
      </c>
      <c r="AO556" s="1282">
        <v>6.4984783863594333E-16</v>
      </c>
      <c r="AP556" s="1282">
        <v>0</v>
      </c>
      <c r="AQ556" s="1282">
        <v>0</v>
      </c>
      <c r="AR556" s="1282">
        <v>9.4630186633780345E-16</v>
      </c>
      <c r="AS556" s="1282">
        <v>0</v>
      </c>
      <c r="AT556" s="1282">
        <v>4.1153310318476695E-16</v>
      </c>
      <c r="AU556" s="1282">
        <v>0</v>
      </c>
      <c r="AV556" s="1282">
        <v>0</v>
      </c>
      <c r="AW556" s="1282">
        <v>0</v>
      </c>
      <c r="AX556" s="1282">
        <v>0</v>
      </c>
      <c r="AY556" s="1282">
        <v>4.0648263486991449E-16</v>
      </c>
      <c r="AZ556" s="1282">
        <v>0</v>
      </c>
      <c r="BA556" s="1282">
        <v>0</v>
      </c>
      <c r="BB556" s="1282">
        <v>0</v>
      </c>
      <c r="BC556" s="1282">
        <v>0</v>
      </c>
      <c r="BD556" s="1282">
        <v>0</v>
      </c>
      <c r="BE556" s="1282">
        <v>0</v>
      </c>
      <c r="BF556" s="1282">
        <v>5.2035216506908446E-16</v>
      </c>
      <c r="BG556" s="1282">
        <v>0</v>
      </c>
      <c r="BH556" s="1282">
        <v>0</v>
      </c>
      <c r="BI556" s="1282">
        <v>0</v>
      </c>
      <c r="BJ556" s="1282">
        <v>0</v>
      </c>
      <c r="BK556" s="1282">
        <v>0</v>
      </c>
      <c r="BL556" s="1282">
        <v>0</v>
      </c>
      <c r="BM556" s="1282">
        <v>0</v>
      </c>
      <c r="BN556" s="1282">
        <v>7.7226650815241692E-16</v>
      </c>
      <c r="BO556" s="1282">
        <v>0</v>
      </c>
      <c r="BP556" s="1282">
        <v>0</v>
      </c>
      <c r="BQ556" s="1282">
        <v>0</v>
      </c>
      <c r="BR556" s="1282">
        <v>0</v>
      </c>
      <c r="BS556" s="1282">
        <v>0</v>
      </c>
      <c r="BT556" s="1282">
        <v>0</v>
      </c>
      <c r="BU556" s="1282">
        <v>0</v>
      </c>
      <c r="BV556" s="1282">
        <v>4.8808730185416727E-16</v>
      </c>
      <c r="BW556" s="1282">
        <v>0</v>
      </c>
      <c r="BX556" s="1282">
        <v>0</v>
      </c>
      <c r="BY556" s="1282">
        <v>0</v>
      </c>
      <c r="BZ556" s="1282">
        <v>0</v>
      </c>
      <c r="CA556" s="1282">
        <v>0</v>
      </c>
      <c r="CB556" s="1282">
        <v>3.6521935343876485E-16</v>
      </c>
      <c r="CC556" s="1282">
        <v>0</v>
      </c>
    </row>
    <row r="557" spans="1:81" s="135" customFormat="1" ht="15">
      <c r="A557" s="1148"/>
      <c r="B557" s="64"/>
      <c r="C557" s="64"/>
      <c r="D557" s="64" t="s">
        <v>23</v>
      </c>
      <c r="E557" s="64"/>
      <c r="F557" s="64"/>
      <c r="G557" s="1282">
        <v>0</v>
      </c>
      <c r="H557" s="1282">
        <v>3.5018131508521552E-2</v>
      </c>
      <c r="I557" s="1282">
        <v>0.10339792721347058</v>
      </c>
      <c r="J557" s="1282">
        <v>3.9253766179177911E-2</v>
      </c>
      <c r="K557" s="1282">
        <v>0</v>
      </c>
      <c r="L557" s="1282">
        <v>0</v>
      </c>
      <c r="M557" s="1282">
        <v>0.11124708540629781</v>
      </c>
      <c r="N557" s="1282">
        <v>5.4884933937922535E-2</v>
      </c>
      <c r="O557" s="1282">
        <v>2.9175913318564228E-2</v>
      </c>
      <c r="P557" s="1282">
        <v>9.3446707373903662E-2</v>
      </c>
      <c r="Q557" s="1282">
        <v>0</v>
      </c>
      <c r="R557" s="1282">
        <v>9.2852318797981157E-2</v>
      </c>
      <c r="S557" s="1282">
        <v>3.320226278803514E-2</v>
      </c>
      <c r="T557" s="1282">
        <v>2.7302335769008063E-2</v>
      </c>
      <c r="U557" s="1282">
        <v>4.0796669413742506E-2</v>
      </c>
      <c r="V557" s="1282">
        <v>3.9385742004597818E-3</v>
      </c>
      <c r="W557" s="1282">
        <v>0.12355886729408271</v>
      </c>
      <c r="X557" s="1282">
        <v>0</v>
      </c>
      <c r="Y557" s="1282">
        <v>3.7127720871345742E-2</v>
      </c>
      <c r="Z557" s="1282">
        <v>3.1838390056604139E-2</v>
      </c>
      <c r="AA557" s="1282">
        <v>6.4630901909691632E-2</v>
      </c>
      <c r="AB557" s="1282">
        <v>2.3895144187145487E-2</v>
      </c>
      <c r="AC557" s="1282">
        <v>4.2121370481680721E-2</v>
      </c>
      <c r="AD557" s="1282">
        <v>2.935238007560035E-2</v>
      </c>
      <c r="AE557" s="1282">
        <v>1.7782342692669657E-2</v>
      </c>
      <c r="AF557" s="1282">
        <v>5.2967249385472308E-2</v>
      </c>
      <c r="AG557" s="1282">
        <v>2.5176504250257959E-2</v>
      </c>
      <c r="AH557" s="1282">
        <v>3.2927895091136722E-2</v>
      </c>
      <c r="AI557" s="1282">
        <v>3.6197597826818791E-3</v>
      </c>
      <c r="AJ557" s="1282">
        <v>0</v>
      </c>
      <c r="AK557" s="1282">
        <v>1.7376127416353877E-2</v>
      </c>
      <c r="AL557" s="1282">
        <v>2.8940243448863836E-2</v>
      </c>
      <c r="AM557" s="1282">
        <v>0</v>
      </c>
      <c r="AN557" s="1282">
        <v>2.8940243448863836E-2</v>
      </c>
      <c r="AO557" s="1282">
        <v>0</v>
      </c>
      <c r="AP557" s="1282">
        <v>9.6633258329873559E-2</v>
      </c>
      <c r="AQ557" s="1282">
        <v>0</v>
      </c>
      <c r="AR557" s="1282">
        <v>0</v>
      </c>
      <c r="AS557" s="1282">
        <v>3.7141059268836984E-2</v>
      </c>
      <c r="AT557" s="1282">
        <v>1.856310049211608E-2</v>
      </c>
      <c r="AU557" s="1282">
        <v>3.0019242057652568E-2</v>
      </c>
      <c r="AV557" s="1282">
        <v>0</v>
      </c>
      <c r="AW557" s="1282">
        <v>2.6038572460387297E-2</v>
      </c>
      <c r="AX557" s="1282">
        <v>2.1467287175246874E-2</v>
      </c>
      <c r="AY557" s="1282">
        <v>2.6869536599592757E-2</v>
      </c>
      <c r="AZ557" s="1282">
        <v>4.23496271034541E-2</v>
      </c>
      <c r="BA557" s="1282">
        <v>1.7137731351309859E-2</v>
      </c>
      <c r="BB557" s="1282">
        <v>1.6323134412282118E-2</v>
      </c>
      <c r="BC557" s="1282">
        <v>0</v>
      </c>
      <c r="BD557" s="1282">
        <v>0</v>
      </c>
      <c r="BE557" s="1282">
        <v>0</v>
      </c>
      <c r="BF557" s="1282">
        <v>0</v>
      </c>
      <c r="BG557" s="1282">
        <v>0</v>
      </c>
      <c r="BH557" s="1282">
        <v>0</v>
      </c>
      <c r="BI557" s="1282">
        <v>0</v>
      </c>
      <c r="BJ557" s="1282">
        <v>2.4948569058004945E-2</v>
      </c>
      <c r="BK557" s="1282">
        <v>0.10675782283356038</v>
      </c>
      <c r="BL557" s="1282">
        <v>0</v>
      </c>
      <c r="BM557" s="1282">
        <v>0.14021482378892244</v>
      </c>
      <c r="BN557" s="1282">
        <v>0</v>
      </c>
      <c r="BO557" s="1282">
        <v>2.9629988214446505E-2</v>
      </c>
      <c r="BP557" s="1282">
        <v>0</v>
      </c>
      <c r="BQ557" s="1282">
        <v>0.13163948219697136</v>
      </c>
      <c r="BR557" s="1282">
        <v>2.6943548002779052E-2</v>
      </c>
      <c r="BS557" s="1282">
        <v>0</v>
      </c>
      <c r="BT557" s="1282">
        <v>0.13750299006272007</v>
      </c>
      <c r="BU557" s="1282">
        <v>7.8086657229270523E-2</v>
      </c>
      <c r="BV557" s="1282">
        <v>7.0088435831309082E-2</v>
      </c>
      <c r="BW557" s="1282">
        <v>0</v>
      </c>
      <c r="BX557" s="1282">
        <v>0</v>
      </c>
      <c r="BY557" s="1282">
        <v>0</v>
      </c>
      <c r="BZ557" s="1282">
        <v>2.6596894773821805E-2</v>
      </c>
      <c r="CA557" s="1282">
        <v>3.6669704592344459E-3</v>
      </c>
      <c r="CB557" s="1282">
        <v>4.1963121181425825E-2</v>
      </c>
      <c r="CC557" s="1282">
        <v>0.11197250221011243</v>
      </c>
    </row>
    <row r="558" spans="1:81" s="135" customFormat="1" ht="15">
      <c r="A558" s="1148"/>
      <c r="B558" s="64"/>
      <c r="C558" s="64"/>
      <c r="D558" s="64" t="s">
        <v>24</v>
      </c>
      <c r="E558" s="64"/>
      <c r="F558" s="64"/>
      <c r="G558" s="1282">
        <v>0</v>
      </c>
      <c r="H558" s="1282">
        <v>0</v>
      </c>
      <c r="I558" s="1282">
        <v>0</v>
      </c>
      <c r="J558" s="1282">
        <v>0</v>
      </c>
      <c r="K558" s="1282">
        <v>0</v>
      </c>
      <c r="L558" s="1282">
        <v>0</v>
      </c>
      <c r="M558" s="1282">
        <v>4.8790009630855437E-16</v>
      </c>
      <c r="N558" s="1282">
        <v>2.6868814295601034E-16</v>
      </c>
      <c r="O558" s="1282">
        <v>4.8752505537461886E-16</v>
      </c>
      <c r="P558" s="1282">
        <v>0</v>
      </c>
      <c r="Q558" s="1282">
        <v>0</v>
      </c>
      <c r="R558" s="1282">
        <v>0</v>
      </c>
      <c r="S558" s="1282">
        <v>-5.8004165379923239E-32</v>
      </c>
      <c r="T558" s="1282">
        <v>0</v>
      </c>
      <c r="U558" s="1282">
        <v>-5.6192279328458799E-32</v>
      </c>
      <c r="V558" s="1282">
        <v>1.4773465343043035E-31</v>
      </c>
      <c r="W558" s="1282">
        <v>0</v>
      </c>
      <c r="X558" s="1282">
        <v>0</v>
      </c>
      <c r="Y558" s="1282">
        <v>2.0174566179205938E-16</v>
      </c>
      <c r="Z558" s="1282">
        <v>0</v>
      </c>
      <c r="AA558" s="1282">
        <v>4.7353548398360511E-16</v>
      </c>
      <c r="AB558" s="1282">
        <v>0</v>
      </c>
      <c r="AC558" s="1282">
        <v>2.3931835818169185E-16</v>
      </c>
      <c r="AD558" s="1282">
        <v>1.7223275453954331E-16</v>
      </c>
      <c r="AE558" s="1282">
        <v>4.7565752676750269E-16</v>
      </c>
      <c r="AF558" s="1282">
        <v>0</v>
      </c>
      <c r="AG558" s="1282">
        <v>2.3211179306889854E-16</v>
      </c>
      <c r="AH558" s="1282">
        <v>0</v>
      </c>
      <c r="AI558" s="1282">
        <v>0</v>
      </c>
      <c r="AJ558" s="1282">
        <v>0</v>
      </c>
      <c r="AK558" s="1282">
        <v>2.9037377501851218E-16</v>
      </c>
      <c r="AL558" s="1282">
        <v>0</v>
      </c>
      <c r="AM558" s="1282">
        <v>0</v>
      </c>
      <c r="AN558" s="1282">
        <v>0</v>
      </c>
      <c r="AO558" s="1282">
        <v>0</v>
      </c>
      <c r="AP558" s="1282">
        <v>0</v>
      </c>
      <c r="AQ558" s="1282">
        <v>0</v>
      </c>
      <c r="AR558" s="1282">
        <v>0</v>
      </c>
      <c r="AS558" s="1282">
        <v>0</v>
      </c>
      <c r="AT558" s="1282">
        <v>-4.5597902582963898E-32</v>
      </c>
      <c r="AU558" s="1282">
        <v>0</v>
      </c>
      <c r="AV558" s="1282">
        <v>0</v>
      </c>
      <c r="AW558" s="1282">
        <v>4.0139032273437126E-16</v>
      </c>
      <c r="AX558" s="1282">
        <v>0</v>
      </c>
      <c r="AY558" s="1282">
        <v>-4.5162943363079535E-32</v>
      </c>
      <c r="AZ558" s="1282">
        <v>0</v>
      </c>
      <c r="BA558" s="1282">
        <v>0</v>
      </c>
      <c r="BB558" s="1282">
        <v>0</v>
      </c>
      <c r="BC558" s="1282">
        <v>0</v>
      </c>
      <c r="BD558" s="1282">
        <v>0</v>
      </c>
      <c r="BE558" s="1282">
        <v>0</v>
      </c>
      <c r="BF558" s="1282">
        <v>-1.1545044943443703E-31</v>
      </c>
      <c r="BG558" s="1282">
        <v>0</v>
      </c>
      <c r="BH558" s="1282">
        <v>0</v>
      </c>
      <c r="BI558" s="1282">
        <v>0</v>
      </c>
      <c r="BJ558" s="1282">
        <v>0</v>
      </c>
      <c r="BK558" s="1282">
        <v>0</v>
      </c>
      <c r="BL558" s="1282">
        <v>0</v>
      </c>
      <c r="BM558" s="1282">
        <v>0</v>
      </c>
      <c r="BN558" s="1282">
        <v>0</v>
      </c>
      <c r="BO558" s="1282">
        <v>0</v>
      </c>
      <c r="BP558" s="1282">
        <v>0</v>
      </c>
      <c r="BQ558" s="1282">
        <v>0</v>
      </c>
      <c r="BR558" s="1282">
        <v>0</v>
      </c>
      <c r="BS558" s="1282">
        <v>0</v>
      </c>
      <c r="BT558" s="1282">
        <v>5.5792302521377613E-16</v>
      </c>
      <c r="BU558" s="1282">
        <v>5.0081401664212344E-16</v>
      </c>
      <c r="BV558" s="1282">
        <v>0</v>
      </c>
      <c r="BW558" s="1282">
        <v>0</v>
      </c>
      <c r="BX558" s="1282">
        <v>0</v>
      </c>
      <c r="BY558" s="1282">
        <v>0</v>
      </c>
      <c r="BZ558" s="1282">
        <v>0</v>
      </c>
      <c r="CA558" s="1282">
        <v>4.0743862017729444E-16</v>
      </c>
      <c r="CB558" s="1282">
        <v>0</v>
      </c>
      <c r="CC558" s="1282">
        <v>0</v>
      </c>
    </row>
    <row r="559" spans="1:81" s="135" customFormat="1" ht="15">
      <c r="A559" s="1148"/>
      <c r="B559" s="64"/>
      <c r="C559" s="64"/>
      <c r="D559" s="64" t="s">
        <v>25</v>
      </c>
      <c r="E559" s="64"/>
      <c r="F559" s="64"/>
      <c r="G559" s="1282">
        <v>0</v>
      </c>
      <c r="H559" s="1282">
        <v>1.3712657207430516</v>
      </c>
      <c r="I559" s="1282">
        <v>4.0489319982482259</v>
      </c>
      <c r="J559" s="1282">
        <v>1.5371278150140848</v>
      </c>
      <c r="K559" s="1282">
        <v>0</v>
      </c>
      <c r="L559" s="1282">
        <v>0</v>
      </c>
      <c r="M559" s="1282">
        <v>4.3562951013850739</v>
      </c>
      <c r="N559" s="1282">
        <v>2.1492245660224727</v>
      </c>
      <c r="O559" s="1282">
        <v>1.1424918486979225</v>
      </c>
      <c r="P559" s="1282">
        <v>3.6592548208050033</v>
      </c>
      <c r="Q559" s="1282">
        <v>0</v>
      </c>
      <c r="R559" s="1282">
        <v>3.6359793162634348</v>
      </c>
      <c r="S559" s="1282">
        <v>1.3001585993032163</v>
      </c>
      <c r="T559" s="1282">
        <v>1.0691249225318329</v>
      </c>
      <c r="U559" s="1282">
        <v>1.5975459534138208</v>
      </c>
      <c r="V559" s="1282">
        <v>0.15422958213459206</v>
      </c>
      <c r="W559" s="1282">
        <v>4.8384089017709186</v>
      </c>
      <c r="X559" s="1282">
        <v>0</v>
      </c>
      <c r="Y559" s="1282">
        <v>1.4538745708863272</v>
      </c>
      <c r="Z559" s="1282">
        <v>1.2467510688753745</v>
      </c>
      <c r="AA559" s="1282">
        <v>2.5308643400319588</v>
      </c>
      <c r="AB559" s="1282">
        <v>0.93570361137262692</v>
      </c>
      <c r="AC559" s="1282">
        <v>1.6494195710639614</v>
      </c>
      <c r="AD559" s="1282">
        <v>1.1494020636165982</v>
      </c>
      <c r="AE559" s="1282">
        <v>0.69633403949693118</v>
      </c>
      <c r="AF559" s="1282">
        <v>2.0741304654325097</v>
      </c>
      <c r="AG559" s="1282">
        <v>0.98588005011401725</v>
      </c>
      <c r="AH559" s="1282">
        <v>1.2894147074555182</v>
      </c>
      <c r="AI559" s="1282">
        <v>0.1417452129365637</v>
      </c>
      <c r="AJ559" s="1282">
        <v>0</v>
      </c>
      <c r="AK559" s="1282">
        <v>0.68042716326858521</v>
      </c>
      <c r="AL559" s="1282">
        <v>1.1332633147981777</v>
      </c>
      <c r="AM559" s="1282">
        <v>0</v>
      </c>
      <c r="AN559" s="1282">
        <v>1.1332633147981777</v>
      </c>
      <c r="AO559" s="1282">
        <v>0</v>
      </c>
      <c r="AP559" s="1282">
        <v>3.7840361242351741</v>
      </c>
      <c r="AQ559" s="1282">
        <v>0</v>
      </c>
      <c r="AR559" s="1282">
        <v>0</v>
      </c>
      <c r="AS559" s="1282">
        <v>1.454396885654748</v>
      </c>
      <c r="AT559" s="1282">
        <v>0.72690752701505146</v>
      </c>
      <c r="AU559" s="1282">
        <v>1.1755155350401794</v>
      </c>
      <c r="AV559" s="1282">
        <v>0</v>
      </c>
      <c r="AW559" s="1282">
        <v>1.0196375504308177</v>
      </c>
      <c r="AX559" s="1282">
        <v>0.84063180280191363</v>
      </c>
      <c r="AY559" s="1282">
        <v>1.0521770546868321</v>
      </c>
      <c r="AZ559" s="1282">
        <v>1.6583578115550135</v>
      </c>
      <c r="BA559" s="1282">
        <v>0.67109187500869272</v>
      </c>
      <c r="BB559" s="1282">
        <v>0.63919328960189736</v>
      </c>
      <c r="BC559" s="1282">
        <v>0</v>
      </c>
      <c r="BD559" s="1282">
        <v>0</v>
      </c>
      <c r="BE559" s="1282">
        <v>0</v>
      </c>
      <c r="BF559" s="1282">
        <v>1.1554139091464954E-31</v>
      </c>
      <c r="BG559" s="1282">
        <v>0</v>
      </c>
      <c r="BH559" s="1282">
        <v>0</v>
      </c>
      <c r="BI559" s="1282">
        <v>0</v>
      </c>
      <c r="BJ559" s="1282">
        <v>0.9769543963962718</v>
      </c>
      <c r="BK559" s="1282">
        <v>4.1805012593889206</v>
      </c>
      <c r="BL559" s="1282">
        <v>0</v>
      </c>
      <c r="BM559" s="1282">
        <v>5.4906350829994448</v>
      </c>
      <c r="BN559" s="1282">
        <v>0</v>
      </c>
      <c r="BO559" s="1282">
        <v>1.1602728470707748</v>
      </c>
      <c r="BP559" s="1282">
        <v>0</v>
      </c>
      <c r="BQ559" s="1282">
        <v>5.1548355568070443</v>
      </c>
      <c r="BR559" s="1282">
        <v>1.0550752475875231</v>
      </c>
      <c r="BS559" s="1282">
        <v>0</v>
      </c>
      <c r="BT559" s="1282">
        <v>5.3844431056179189</v>
      </c>
      <c r="BU559" s="1282">
        <v>3.0577746925147693</v>
      </c>
      <c r="BV559" s="1282">
        <v>2.7445744628774711</v>
      </c>
      <c r="BW559" s="1282">
        <v>0</v>
      </c>
      <c r="BX559" s="1282">
        <v>0</v>
      </c>
      <c r="BY559" s="1282">
        <v>0</v>
      </c>
      <c r="BZ559" s="1282">
        <v>1.0415007457687071</v>
      </c>
      <c r="CA559" s="1282">
        <v>0.14359392329376405</v>
      </c>
      <c r="CB559" s="1282">
        <v>1.6432227287019323</v>
      </c>
      <c r="CC559" s="1282">
        <v>4.3847015055383043</v>
      </c>
    </row>
    <row r="560" spans="1:81" s="135" customFormat="1" ht="15">
      <c r="A560" s="1148"/>
      <c r="B560" s="64"/>
      <c r="C560" s="64"/>
      <c r="D560" s="64" t="s">
        <v>26</v>
      </c>
      <c r="E560" s="64"/>
      <c r="F560" s="64"/>
      <c r="G560" s="1282">
        <v>0</v>
      </c>
      <c r="H560" s="1282">
        <v>0</v>
      </c>
      <c r="I560" s="1282">
        <v>0</v>
      </c>
      <c r="J560" s="1282">
        <v>0</v>
      </c>
      <c r="K560" s="1282">
        <v>0</v>
      </c>
      <c r="L560" s="1282">
        <v>0</v>
      </c>
      <c r="M560" s="1282">
        <v>9.5011177712911754E-32</v>
      </c>
      <c r="N560" s="1282">
        <v>-6.3302028119176621E-32</v>
      </c>
      <c r="O560" s="1282">
        <v>-1.1100849172262945E-31</v>
      </c>
      <c r="P560" s="1282">
        <v>0</v>
      </c>
      <c r="Q560" s="1282">
        <v>0</v>
      </c>
      <c r="R560" s="1282">
        <v>0</v>
      </c>
      <c r="S560" s="1282">
        <v>-6.5788123510651728E-48</v>
      </c>
      <c r="T560" s="1282">
        <v>0</v>
      </c>
      <c r="U560" s="1282">
        <v>-6.6596464530738199E-48</v>
      </c>
      <c r="V560" s="1282">
        <v>-3.5345186431191717E-47</v>
      </c>
      <c r="W560" s="1282">
        <v>0</v>
      </c>
      <c r="X560" s="1282">
        <v>0</v>
      </c>
      <c r="Y560" s="1282">
        <v>2.3840711706756532E-32</v>
      </c>
      <c r="Z560" s="1282">
        <v>0</v>
      </c>
      <c r="AA560" s="1282">
        <v>0</v>
      </c>
      <c r="AB560" s="1282">
        <v>0</v>
      </c>
      <c r="AC560" s="1282">
        <v>0</v>
      </c>
      <c r="AD560" s="1282">
        <v>0</v>
      </c>
      <c r="AE560" s="1282">
        <v>5.4650295486378813E-32</v>
      </c>
      <c r="AF560" s="1282">
        <v>0</v>
      </c>
      <c r="AG560" s="1282">
        <v>0</v>
      </c>
      <c r="AH560" s="1282">
        <v>0</v>
      </c>
      <c r="AI560" s="1282">
        <v>0</v>
      </c>
      <c r="AJ560" s="1282">
        <v>0</v>
      </c>
      <c r="AK560" s="1282">
        <v>0</v>
      </c>
      <c r="AL560" s="1282">
        <v>0</v>
      </c>
      <c r="AM560" s="1282">
        <v>0</v>
      </c>
      <c r="AN560" s="1282">
        <v>0</v>
      </c>
      <c r="AO560" s="1282">
        <v>0</v>
      </c>
      <c r="AP560" s="1282">
        <v>0</v>
      </c>
      <c r="AQ560" s="1282">
        <v>0</v>
      </c>
      <c r="AR560" s="1282">
        <v>0</v>
      </c>
      <c r="AS560" s="1282">
        <v>0</v>
      </c>
      <c r="AT560" s="1282">
        <v>-5.2245622429146096E-48</v>
      </c>
      <c r="AU560" s="1282">
        <v>0</v>
      </c>
      <c r="AV560" s="1282">
        <v>0</v>
      </c>
      <c r="AW560" s="1282">
        <v>0</v>
      </c>
      <c r="AX560" s="1282">
        <v>0</v>
      </c>
      <c r="AY560" s="1282">
        <v>-5.3460881573002913E-48</v>
      </c>
      <c r="AZ560" s="1282">
        <v>0</v>
      </c>
      <c r="BA560" s="1282">
        <v>0</v>
      </c>
      <c r="BB560" s="1282">
        <v>0</v>
      </c>
      <c r="BC560" s="1282">
        <v>0</v>
      </c>
      <c r="BD560" s="1282">
        <v>0</v>
      </c>
      <c r="BE560" s="1282">
        <v>0</v>
      </c>
      <c r="BF560" s="1282">
        <v>-2.7651060571209632E-47</v>
      </c>
      <c r="BG560" s="1282">
        <v>0</v>
      </c>
      <c r="BH560" s="1282">
        <v>0</v>
      </c>
      <c r="BI560" s="1282">
        <v>0</v>
      </c>
      <c r="BJ560" s="1282">
        <v>0</v>
      </c>
      <c r="BK560" s="1282">
        <v>0</v>
      </c>
      <c r="BL560" s="1282">
        <v>0</v>
      </c>
      <c r="BM560" s="1282">
        <v>0</v>
      </c>
      <c r="BN560" s="1282">
        <v>0</v>
      </c>
      <c r="BO560" s="1282">
        <v>0</v>
      </c>
      <c r="BP560" s="1282">
        <v>0</v>
      </c>
      <c r="BQ560" s="1282">
        <v>0</v>
      </c>
      <c r="BR560" s="1282">
        <v>0</v>
      </c>
      <c r="BS560" s="1282">
        <v>0</v>
      </c>
      <c r="BT560" s="1282">
        <v>-1.2949235860783603E-31</v>
      </c>
      <c r="BU560" s="1282">
        <v>0</v>
      </c>
      <c r="BV560" s="1282">
        <v>0</v>
      </c>
      <c r="BW560" s="1282">
        <v>0</v>
      </c>
      <c r="BX560" s="1282">
        <v>0</v>
      </c>
      <c r="BY560" s="1282">
        <v>0</v>
      </c>
      <c r="BZ560" s="1282">
        <v>0</v>
      </c>
      <c r="CA560" s="1282">
        <v>0</v>
      </c>
      <c r="CB560" s="1282">
        <v>0</v>
      </c>
      <c r="CC560" s="1282">
        <v>0</v>
      </c>
    </row>
    <row r="561" spans="1:81" s="135" customFormat="1" ht="15">
      <c r="A561" s="1148"/>
      <c r="B561" s="64"/>
      <c r="C561" s="64"/>
      <c r="D561" s="64" t="s">
        <v>27</v>
      </c>
      <c r="E561" s="64"/>
      <c r="F561" s="64"/>
      <c r="G561" s="1282">
        <v>0</v>
      </c>
      <c r="H561" s="1282">
        <v>1.2089967258193099</v>
      </c>
      <c r="I561" s="1282">
        <v>3.5698008452326766</v>
      </c>
      <c r="J561" s="1282">
        <v>1.3552314970076051</v>
      </c>
      <c r="K561" s="1282">
        <v>0</v>
      </c>
      <c r="L561" s="1282">
        <v>0</v>
      </c>
      <c r="M561" s="1282">
        <v>3.8407920759685781</v>
      </c>
      <c r="N561" s="1282">
        <v>1.8948956603127161</v>
      </c>
      <c r="O561" s="1282">
        <v>1.0072948542770885</v>
      </c>
      <c r="P561" s="1282">
        <v>3.226236192132415</v>
      </c>
      <c r="Q561" s="1282">
        <v>0</v>
      </c>
      <c r="R561" s="1282">
        <v>3.2057149989334039</v>
      </c>
      <c r="S561" s="1282">
        <v>1.1463040793812342</v>
      </c>
      <c r="T561" s="1282">
        <v>0.9426098175431683</v>
      </c>
      <c r="U561" s="1282">
        <v>1.4085000432860009</v>
      </c>
      <c r="V561" s="1282">
        <v>0.13597879463081952</v>
      </c>
      <c r="W561" s="1282">
        <v>4.2658548463140269</v>
      </c>
      <c r="X561" s="1282">
        <v>0</v>
      </c>
      <c r="Y561" s="1282">
        <v>1.2818300416647606</v>
      </c>
      <c r="Z561" s="1282">
        <v>1.0992165394211693</v>
      </c>
      <c r="AA561" s="1282">
        <v>2.2313740176728558</v>
      </c>
      <c r="AB561" s="1282">
        <v>0.82497694310757619</v>
      </c>
      <c r="AC561" s="1282">
        <v>1.4542351863343075</v>
      </c>
      <c r="AD561" s="1282">
        <v>1.0133873475736175</v>
      </c>
      <c r="AE561" s="1282">
        <v>0.61393321592852201</v>
      </c>
      <c r="AF561" s="1282">
        <v>1.8286878346752347</v>
      </c>
      <c r="AG561" s="1282">
        <v>0.86921574324234707</v>
      </c>
      <c r="AH561" s="1282">
        <v>1.1368315680583485</v>
      </c>
      <c r="AI561" s="1282">
        <v>0.12497176568229676</v>
      </c>
      <c r="AJ561" s="1282">
        <v>0</v>
      </c>
      <c r="AK561" s="1282">
        <v>0.59990868298266653</v>
      </c>
      <c r="AL561" s="1282">
        <v>0.99915838072558849</v>
      </c>
      <c r="AM561" s="1282">
        <v>0</v>
      </c>
      <c r="AN561" s="1282">
        <v>0.99915838072558849</v>
      </c>
      <c r="AO561" s="1282">
        <v>0</v>
      </c>
      <c r="AP561" s="1282">
        <v>3.3362514758287043</v>
      </c>
      <c r="AQ561" s="1282">
        <v>0</v>
      </c>
      <c r="AR561" s="1282">
        <v>0</v>
      </c>
      <c r="AS561" s="1282">
        <v>1.2822905482137943</v>
      </c>
      <c r="AT561" s="1282">
        <v>0.64088878387362824</v>
      </c>
      <c r="AU561" s="1282">
        <v>1.0364106762934353</v>
      </c>
      <c r="AV561" s="1282">
        <v>0</v>
      </c>
      <c r="AW561" s="1282">
        <v>0.89897854321428894</v>
      </c>
      <c r="AX561" s="1282">
        <v>0.7411554754365044</v>
      </c>
      <c r="AY561" s="1282">
        <v>0.92766747892544155</v>
      </c>
      <c r="AZ561" s="1282">
        <v>1.4621157184039137</v>
      </c>
      <c r="BA561" s="1282">
        <v>0.59167808786892417</v>
      </c>
      <c r="BB561" s="1282">
        <v>0.56355422775070751</v>
      </c>
      <c r="BC561" s="1282">
        <v>0</v>
      </c>
      <c r="BD561" s="1282">
        <v>0</v>
      </c>
      <c r="BE561" s="1282">
        <v>0</v>
      </c>
      <c r="BF561" s="1282">
        <v>2.5533159613195049E-47</v>
      </c>
      <c r="BG561" s="1282">
        <v>0</v>
      </c>
      <c r="BH561" s="1282">
        <v>0</v>
      </c>
      <c r="BI561" s="1282">
        <v>0</v>
      </c>
      <c r="BJ561" s="1282">
        <v>0.8613463084877877</v>
      </c>
      <c r="BK561" s="1282">
        <v>3.6858008323477711</v>
      </c>
      <c r="BL561" s="1282">
        <v>0</v>
      </c>
      <c r="BM561" s="1282">
        <v>4.8408997159339231</v>
      </c>
      <c r="BN561" s="1282">
        <v>0</v>
      </c>
      <c r="BO561" s="1282">
        <v>1.0229717347601273</v>
      </c>
      <c r="BP561" s="1282">
        <v>0</v>
      </c>
      <c r="BQ561" s="1282">
        <v>4.544837091777973</v>
      </c>
      <c r="BR561" s="1282">
        <v>0.93022271360733055</v>
      </c>
      <c r="BS561" s="1282">
        <v>0</v>
      </c>
      <c r="BT561" s="1282">
        <v>4.7472739867842328</v>
      </c>
      <c r="BU561" s="1282">
        <v>2.6959323314377657</v>
      </c>
      <c r="BV561" s="1282">
        <v>2.4197947116975409</v>
      </c>
      <c r="BW561" s="1282">
        <v>0</v>
      </c>
      <c r="BX561" s="1282">
        <v>0</v>
      </c>
      <c r="BY561" s="1282">
        <v>0</v>
      </c>
      <c r="BZ561" s="1282">
        <v>0.9182545530930547</v>
      </c>
      <c r="CA561" s="1282">
        <v>0.1266017085409521</v>
      </c>
      <c r="CB561" s="1282">
        <v>1.4487716485146263</v>
      </c>
      <c r="CC561" s="1282">
        <v>3.8658370027789304</v>
      </c>
    </row>
    <row r="562" spans="1:81" s="135" customFormat="1" ht="15">
      <c r="A562" s="1148"/>
      <c r="B562" s="73"/>
      <c r="C562" s="73"/>
      <c r="D562" s="73" t="s">
        <v>28</v>
      </c>
      <c r="E562" s="73"/>
      <c r="F562" s="73"/>
      <c r="G562" s="1282">
        <v>0</v>
      </c>
      <c r="H562" s="1282">
        <v>0</v>
      </c>
      <c r="I562" s="1282">
        <v>0</v>
      </c>
      <c r="J562" s="1282">
        <v>0</v>
      </c>
      <c r="K562" s="1282">
        <v>0</v>
      </c>
      <c r="L562" s="1282">
        <v>0</v>
      </c>
      <c r="M562" s="1282">
        <v>0</v>
      </c>
      <c r="N562" s="1282">
        <v>0</v>
      </c>
      <c r="O562" s="1282">
        <v>0</v>
      </c>
      <c r="P562" s="1282">
        <v>0</v>
      </c>
      <c r="Q562" s="1282">
        <v>0</v>
      </c>
      <c r="R562" s="1282">
        <v>0</v>
      </c>
      <c r="S562" s="1282">
        <v>0</v>
      </c>
      <c r="T562" s="1282">
        <v>0</v>
      </c>
      <c r="U562" s="1282">
        <v>0</v>
      </c>
      <c r="V562" s="1282">
        <v>0</v>
      </c>
      <c r="W562" s="1282">
        <v>0</v>
      </c>
      <c r="X562" s="1282">
        <v>0</v>
      </c>
      <c r="Y562" s="1282">
        <v>0</v>
      </c>
      <c r="Z562" s="1282">
        <v>0</v>
      </c>
      <c r="AA562" s="1282">
        <v>0</v>
      </c>
      <c r="AB562" s="1282">
        <v>0</v>
      </c>
      <c r="AC562" s="1282">
        <v>0</v>
      </c>
      <c r="AD562" s="1282">
        <v>0</v>
      </c>
      <c r="AE562" s="1282">
        <v>0</v>
      </c>
      <c r="AF562" s="1282">
        <v>0</v>
      </c>
      <c r="AG562" s="1282">
        <v>0</v>
      </c>
      <c r="AH562" s="1282">
        <v>0</v>
      </c>
      <c r="AI562" s="1282">
        <v>0</v>
      </c>
      <c r="AJ562" s="1282">
        <v>0</v>
      </c>
      <c r="AK562" s="1282">
        <v>0</v>
      </c>
      <c r="AL562" s="1282">
        <v>0</v>
      </c>
      <c r="AM562" s="1282">
        <v>0</v>
      </c>
      <c r="AN562" s="1282">
        <v>0</v>
      </c>
      <c r="AO562" s="1282">
        <v>0</v>
      </c>
      <c r="AP562" s="1282">
        <v>0</v>
      </c>
      <c r="AQ562" s="1282">
        <v>0</v>
      </c>
      <c r="AR562" s="1282">
        <v>0</v>
      </c>
      <c r="AS562" s="1282">
        <v>0</v>
      </c>
      <c r="AT562" s="1282">
        <v>0</v>
      </c>
      <c r="AU562" s="1282">
        <v>0</v>
      </c>
      <c r="AV562" s="1282">
        <v>0</v>
      </c>
      <c r="AW562" s="1282">
        <v>0</v>
      </c>
      <c r="AX562" s="1282">
        <v>0</v>
      </c>
      <c r="AY562" s="1282">
        <v>0</v>
      </c>
      <c r="AZ562" s="1282">
        <v>0</v>
      </c>
      <c r="BA562" s="1282">
        <v>0</v>
      </c>
      <c r="BB562" s="1282">
        <v>0</v>
      </c>
      <c r="BC562" s="1282">
        <v>0</v>
      </c>
      <c r="BD562" s="1282">
        <v>0</v>
      </c>
      <c r="BE562" s="1282">
        <v>0</v>
      </c>
      <c r="BF562" s="1282">
        <v>0</v>
      </c>
      <c r="BG562" s="1282">
        <v>0</v>
      </c>
      <c r="BH562" s="1282">
        <v>0</v>
      </c>
      <c r="BI562" s="1282">
        <v>0</v>
      </c>
      <c r="BJ562" s="1282">
        <v>0</v>
      </c>
      <c r="BK562" s="1282">
        <v>0</v>
      </c>
      <c r="BL562" s="1282">
        <v>0</v>
      </c>
      <c r="BM562" s="1282">
        <v>0</v>
      </c>
      <c r="BN562" s="1282">
        <v>0</v>
      </c>
      <c r="BO562" s="1282">
        <v>0</v>
      </c>
      <c r="BP562" s="1282">
        <v>0</v>
      </c>
      <c r="BQ562" s="1282">
        <v>0</v>
      </c>
      <c r="BR562" s="1282">
        <v>0</v>
      </c>
      <c r="BS562" s="1282">
        <v>0</v>
      </c>
      <c r="BT562" s="1282">
        <v>0</v>
      </c>
      <c r="BU562" s="1282">
        <v>0</v>
      </c>
      <c r="BV562" s="1282">
        <v>0</v>
      </c>
      <c r="BW562" s="1282">
        <v>0</v>
      </c>
      <c r="BX562" s="1282">
        <v>0</v>
      </c>
      <c r="BY562" s="1282">
        <v>0</v>
      </c>
      <c r="BZ562" s="1282">
        <v>0</v>
      </c>
      <c r="CA562" s="1282">
        <v>0</v>
      </c>
      <c r="CB562" s="1282">
        <v>0</v>
      </c>
      <c r="CC562" s="1282">
        <v>0</v>
      </c>
    </row>
    <row r="563" spans="1:81" s="135" customFormat="1" ht="15">
      <c r="A563" s="1148"/>
      <c r="B563" s="73"/>
      <c r="C563" s="73"/>
      <c r="D563" s="73" t="s">
        <v>29</v>
      </c>
      <c r="E563" s="73"/>
      <c r="F563" s="73"/>
      <c r="G563" s="1282">
        <v>-1.2568755369609422E-19</v>
      </c>
      <c r="H563" s="1282">
        <v>1.3737283950724664</v>
      </c>
      <c r="I563" s="1282">
        <v>1.6614670345754852</v>
      </c>
      <c r="J563" s="1282">
        <v>1.1554816436167898</v>
      </c>
      <c r="K563" s="1282">
        <v>1.7225300043752461E-20</v>
      </c>
      <c r="L563" s="1282">
        <v>3.296644864213655E-20</v>
      </c>
      <c r="M563" s="1282">
        <v>1.7948033212415719</v>
      </c>
      <c r="N563" s="1282">
        <v>1.4645983124842206</v>
      </c>
      <c r="O563" s="1282">
        <v>0.89600931478152535</v>
      </c>
      <c r="P563" s="1282">
        <v>1.9864418268695949</v>
      </c>
      <c r="Q563" s="1282">
        <v>2.9728097741771242E-20</v>
      </c>
      <c r="R563" s="1282">
        <v>2.094446399036745</v>
      </c>
      <c r="S563" s="1282">
        <v>1.1453311926429635</v>
      </c>
      <c r="T563" s="1282">
        <v>0.89401311662713945</v>
      </c>
      <c r="U563" s="1282">
        <v>0.97472604916890349</v>
      </c>
      <c r="V563" s="1282">
        <v>2.0015458602603958E-20</v>
      </c>
      <c r="W563" s="1282">
        <v>1.8446307428293631</v>
      </c>
      <c r="X563" s="1282">
        <v>4.6262731607501167E-20</v>
      </c>
      <c r="Y563" s="1282">
        <v>1.1223618028104481</v>
      </c>
      <c r="Z563" s="1282">
        <v>0.92651464266292305</v>
      </c>
      <c r="AA563" s="1282">
        <v>0.90126174100103384</v>
      </c>
      <c r="AB563" s="1282">
        <v>0.96261519136294305</v>
      </c>
      <c r="AC563" s="1282">
        <v>1.4021628228296044</v>
      </c>
      <c r="AD563" s="1282">
        <v>1.0002246604338743</v>
      </c>
      <c r="AE563" s="1282">
        <v>0.76694247976589291</v>
      </c>
      <c r="AF563" s="1282">
        <v>1.8085603460721131</v>
      </c>
      <c r="AG563" s="1282">
        <v>1.3441225600896745</v>
      </c>
      <c r="AH563" s="1282">
        <v>0.93277455997838932</v>
      </c>
      <c r="AI563" s="1282">
        <v>0.90160264838790516</v>
      </c>
      <c r="AJ563" s="1282">
        <v>2.7657049726420905E-20</v>
      </c>
      <c r="AK563" s="1282">
        <v>0.26711307751585678</v>
      </c>
      <c r="AL563" s="1282">
        <v>2.4671259561644313E-20</v>
      </c>
      <c r="AM563" s="1282">
        <v>4.9617929179255665E-20</v>
      </c>
      <c r="AN563" s="1282">
        <v>2.4671259561644313E-20</v>
      </c>
      <c r="AO563" s="1282">
        <v>3.152568241132163E-20</v>
      </c>
      <c r="AP563" s="1282">
        <v>2.0432590005203939E-20</v>
      </c>
      <c r="AQ563" s="1282">
        <v>1.7683141190078506E-20</v>
      </c>
      <c r="AR563" s="1282">
        <v>2.232674972898211E-20</v>
      </c>
      <c r="AS563" s="1282">
        <v>1.1237193553224443</v>
      </c>
      <c r="AT563" s="1282">
        <v>0.69736302710965181</v>
      </c>
      <c r="AU563" s="1282">
        <v>1.0223291034045461</v>
      </c>
      <c r="AV563" s="1282">
        <v>2.1812556535619362E-20</v>
      </c>
      <c r="AW563" s="1282">
        <v>0.98298315043077666</v>
      </c>
      <c r="AX563" s="1282">
        <v>1.093046927494461</v>
      </c>
      <c r="AY563" s="1282">
        <v>1.0957003692221581</v>
      </c>
      <c r="AZ563" s="1282">
        <v>1.0566294527254858</v>
      </c>
      <c r="BA563" s="1282">
        <v>0.79237045913723347</v>
      </c>
      <c r="BB563" s="1282">
        <v>0.89111850473365284</v>
      </c>
      <c r="BC563" s="1282">
        <v>2.0099704371765603E-20</v>
      </c>
      <c r="BD563" s="1282">
        <v>2.0099704371765603E-20</v>
      </c>
      <c r="BE563" s="1282">
        <v>1.8282742011764726E-20</v>
      </c>
      <c r="BF563" s="1282">
        <v>1.3227992650908229E-20</v>
      </c>
      <c r="BG563" s="1282">
        <v>8.3848078776515109E-21</v>
      </c>
      <c r="BH563" s="1282">
        <v>2.1168962569917668E-20</v>
      </c>
      <c r="BI563" s="1282">
        <v>2.6111061225957533E-20</v>
      </c>
      <c r="BJ563" s="1282">
        <v>1.0267773981487889</v>
      </c>
      <c r="BK563" s="1282">
        <v>1.4007083365808275</v>
      </c>
      <c r="BL563" s="1282">
        <v>2.2616698886039771E-20</v>
      </c>
      <c r="BM563" s="1282">
        <v>1.8707511921062223</v>
      </c>
      <c r="BN563" s="1282">
        <v>1.9843565994592789E-20</v>
      </c>
      <c r="BO563" s="1282">
        <v>0.93134048223008392</v>
      </c>
      <c r="BP563" s="1282">
        <v>2.2616698886039771E-20</v>
      </c>
      <c r="BQ563" s="1282">
        <v>1.3798168763621996</v>
      </c>
      <c r="BR563" s="1282">
        <v>0.9372560194675007</v>
      </c>
      <c r="BS563" s="1282">
        <v>1.0358773737305442</v>
      </c>
      <c r="BT563" s="1282">
        <v>1.920639632586123</v>
      </c>
      <c r="BU563" s="1282">
        <v>1.1716280455521302</v>
      </c>
      <c r="BV563" s="1282">
        <v>1.1377270491922518</v>
      </c>
      <c r="BW563" s="1282">
        <v>3.9281975166405858E-20</v>
      </c>
      <c r="BX563" s="1282">
        <v>3.5954627826283242E-20</v>
      </c>
      <c r="BY563" s="1282">
        <v>3.4235884573932687E-20</v>
      </c>
      <c r="BZ563" s="1282">
        <v>1.0772035334066494</v>
      </c>
      <c r="CA563" s="1282">
        <v>2.2424623249585312E-20</v>
      </c>
      <c r="CB563" s="1282">
        <v>0.78369385743254061</v>
      </c>
      <c r="CC563" s="1282">
        <v>1.3873086976410116</v>
      </c>
    </row>
    <row r="564" spans="1:81" s="135" customFormat="1" ht="15">
      <c r="A564" s="1148"/>
      <c r="B564" s="73"/>
      <c r="C564" s="73"/>
      <c r="D564" s="73" t="s">
        <v>30</v>
      </c>
      <c r="E564" s="73"/>
      <c r="F564" s="73"/>
      <c r="G564" s="1282">
        <v>0</v>
      </c>
      <c r="H564" s="1282">
        <v>0</v>
      </c>
      <c r="I564" s="1282">
        <v>0</v>
      </c>
      <c r="J564" s="1282">
        <v>0</v>
      </c>
      <c r="K564" s="1282">
        <v>0</v>
      </c>
      <c r="L564" s="1282">
        <v>0</v>
      </c>
      <c r="M564" s="1282">
        <v>0</v>
      </c>
      <c r="N564" s="1282">
        <v>0</v>
      </c>
      <c r="O564" s="1282">
        <v>0</v>
      </c>
      <c r="P564" s="1282">
        <v>0</v>
      </c>
      <c r="Q564" s="1282">
        <v>0</v>
      </c>
      <c r="R564" s="1282">
        <v>0</v>
      </c>
      <c r="S564" s="1282">
        <v>0</v>
      </c>
      <c r="T564" s="1282">
        <v>0</v>
      </c>
      <c r="U564" s="1282">
        <v>0</v>
      </c>
      <c r="V564" s="1282">
        <v>0</v>
      </c>
      <c r="W564" s="1282">
        <v>0</v>
      </c>
      <c r="X564" s="1282">
        <v>0</v>
      </c>
      <c r="Y564" s="1282">
        <v>0</v>
      </c>
      <c r="Z564" s="1282">
        <v>0</v>
      </c>
      <c r="AA564" s="1282">
        <v>0</v>
      </c>
      <c r="AB564" s="1282">
        <v>0</v>
      </c>
      <c r="AC564" s="1282">
        <v>0</v>
      </c>
      <c r="AD564" s="1282">
        <v>0</v>
      </c>
      <c r="AE564" s="1282">
        <v>0</v>
      </c>
      <c r="AF564" s="1282">
        <v>0</v>
      </c>
      <c r="AG564" s="1282">
        <v>0</v>
      </c>
      <c r="AH564" s="1282">
        <v>0</v>
      </c>
      <c r="AI564" s="1282">
        <v>0</v>
      </c>
      <c r="AJ564" s="1282">
        <v>0</v>
      </c>
      <c r="AK564" s="1282">
        <v>0</v>
      </c>
      <c r="AL564" s="1282">
        <v>0</v>
      </c>
      <c r="AM564" s="1282">
        <v>0</v>
      </c>
      <c r="AN564" s="1282">
        <v>0</v>
      </c>
      <c r="AO564" s="1282">
        <v>0</v>
      </c>
      <c r="AP564" s="1282">
        <v>0</v>
      </c>
      <c r="AQ564" s="1282">
        <v>0</v>
      </c>
      <c r="AR564" s="1282">
        <v>0</v>
      </c>
      <c r="AS564" s="1282">
        <v>0</v>
      </c>
      <c r="AT564" s="1282">
        <v>0</v>
      </c>
      <c r="AU564" s="1282">
        <v>0</v>
      </c>
      <c r="AV564" s="1282">
        <v>0</v>
      </c>
      <c r="AW564" s="1282">
        <v>0</v>
      </c>
      <c r="AX564" s="1282">
        <v>0</v>
      </c>
      <c r="AY564" s="1282">
        <v>0</v>
      </c>
      <c r="AZ564" s="1282">
        <v>0</v>
      </c>
      <c r="BA564" s="1282">
        <v>0</v>
      </c>
      <c r="BB564" s="1282">
        <v>0</v>
      </c>
      <c r="BC564" s="1282">
        <v>0</v>
      </c>
      <c r="BD564" s="1282">
        <v>0</v>
      </c>
      <c r="BE564" s="1282">
        <v>0</v>
      </c>
      <c r="BF564" s="1282">
        <v>0</v>
      </c>
      <c r="BG564" s="1282">
        <v>0</v>
      </c>
      <c r="BH564" s="1282">
        <v>0</v>
      </c>
      <c r="BI564" s="1282">
        <v>0</v>
      </c>
      <c r="BJ564" s="1282">
        <v>0</v>
      </c>
      <c r="BK564" s="1282">
        <v>0</v>
      </c>
      <c r="BL564" s="1282">
        <v>0</v>
      </c>
      <c r="BM564" s="1282">
        <v>0</v>
      </c>
      <c r="BN564" s="1282">
        <v>0</v>
      </c>
      <c r="BO564" s="1282">
        <v>0</v>
      </c>
      <c r="BP564" s="1282">
        <v>0</v>
      </c>
      <c r="BQ564" s="1282">
        <v>0</v>
      </c>
      <c r="BR564" s="1282">
        <v>0</v>
      </c>
      <c r="BS564" s="1282">
        <v>0</v>
      </c>
      <c r="BT564" s="1282">
        <v>0</v>
      </c>
      <c r="BU564" s="1282">
        <v>0</v>
      </c>
      <c r="BV564" s="1282">
        <v>0</v>
      </c>
      <c r="BW564" s="1282">
        <v>0</v>
      </c>
      <c r="BX564" s="1282">
        <v>0</v>
      </c>
      <c r="BY564" s="1282">
        <v>0</v>
      </c>
      <c r="BZ564" s="1282">
        <v>0</v>
      </c>
      <c r="CA564" s="1282">
        <v>0</v>
      </c>
      <c r="CB564" s="1282">
        <v>0</v>
      </c>
      <c r="CC564" s="1282">
        <v>0</v>
      </c>
    </row>
    <row r="565" spans="1:81" s="135" customFormat="1" ht="15">
      <c r="A565" s="1148"/>
      <c r="B565" s="63"/>
      <c r="C565" s="63"/>
      <c r="D565" s="63" t="s">
        <v>401</v>
      </c>
      <c r="E565" s="63"/>
      <c r="F565" s="63"/>
      <c r="G565" s="1283">
        <v>6.4258147385400015</v>
      </c>
      <c r="H565" s="1283">
        <v>9.8318901892605179</v>
      </c>
      <c r="I565" s="1283">
        <v>16.935062865416445</v>
      </c>
      <c r="J565" s="1283">
        <v>9.8355244489243621</v>
      </c>
      <c r="K565" s="1283">
        <v>7.7827868525694388</v>
      </c>
      <c r="L565" s="1283">
        <v>9.1505270250030222</v>
      </c>
      <c r="M565" s="1283">
        <v>18.06212448363609</v>
      </c>
      <c r="N565" s="1283">
        <v>11.484864108642999</v>
      </c>
      <c r="O565" s="1283">
        <v>9.0763319375647011</v>
      </c>
      <c r="P565" s="1283">
        <v>15.697673821941697</v>
      </c>
      <c r="Q565" s="1283">
        <v>8.4639680627447209</v>
      </c>
      <c r="R565" s="1283">
        <v>15.883868632581708</v>
      </c>
      <c r="S565" s="1283">
        <v>10.251299527796952</v>
      </c>
      <c r="T565" s="1283">
        <v>9.423829548977249</v>
      </c>
      <c r="U565" s="1283">
        <v>10.72233208693341</v>
      </c>
      <c r="V565" s="1283">
        <v>8.9658238877550982</v>
      </c>
      <c r="W565" s="1283">
        <v>19.272699164415094</v>
      </c>
      <c r="X565" s="1283">
        <v>8.2493055484617024</v>
      </c>
      <c r="Y565" s="1283">
        <v>9.581417158832334</v>
      </c>
      <c r="Z565" s="1283">
        <v>9.6411545686041187</v>
      </c>
      <c r="AA565" s="1283">
        <v>12.661658923259504</v>
      </c>
      <c r="AB565" s="1283">
        <v>8.8364247877642246</v>
      </c>
      <c r="AC565" s="1283">
        <v>10.908546214538987</v>
      </c>
      <c r="AD565" s="1283">
        <v>9.6276155876871599</v>
      </c>
      <c r="AE565" s="1283">
        <v>9.8059624694546716</v>
      </c>
      <c r="AF565" s="1283">
        <v>12.651866933519827</v>
      </c>
      <c r="AG565" s="1283">
        <v>9.5154208872934571</v>
      </c>
      <c r="AH565" s="1283">
        <v>10.187324612967391</v>
      </c>
      <c r="AI565" s="1283">
        <v>7.3670849161286469</v>
      </c>
      <c r="AJ565" s="1283">
        <v>8.6316770744635765</v>
      </c>
      <c r="AK565" s="1283">
        <v>7.6069364456877011</v>
      </c>
      <c r="AL565" s="1283">
        <v>10.359585951924945</v>
      </c>
      <c r="AM565" s="1283">
        <v>9.5576118424071321</v>
      </c>
      <c r="AN565" s="1283">
        <v>10.359585951924945</v>
      </c>
      <c r="AO565" s="1283">
        <v>9.4509780097304006</v>
      </c>
      <c r="AP565" s="1283">
        <v>14.811385357974618</v>
      </c>
      <c r="AQ565" s="1283">
        <v>8.3914807526236874</v>
      </c>
      <c r="AR565" s="1283">
        <v>8.9351016419762939</v>
      </c>
      <c r="AS565" s="1283">
        <v>10.855007540821219</v>
      </c>
      <c r="AT565" s="1283">
        <v>8.7286037809709409</v>
      </c>
      <c r="AU565" s="1283">
        <v>9.4839037815162683</v>
      </c>
      <c r="AV565" s="1283">
        <v>8.1430531584145758</v>
      </c>
      <c r="AW565" s="1283">
        <v>9.509537757902093</v>
      </c>
      <c r="AX565" s="1283">
        <v>8.3198312203398519</v>
      </c>
      <c r="AY565" s="1283">
        <v>9.279570619299399</v>
      </c>
      <c r="AZ565" s="1283">
        <v>11.050568648661706</v>
      </c>
      <c r="BA565" s="1283">
        <v>8.5168837559951491</v>
      </c>
      <c r="BB565" s="1283">
        <v>8.3447003738889745</v>
      </c>
      <c r="BC565" s="1283">
        <v>8.8807315663730684</v>
      </c>
      <c r="BD565" s="1283">
        <v>8.8807315663730684</v>
      </c>
      <c r="BE565" s="1283">
        <v>6.7841288750631241</v>
      </c>
      <c r="BF565" s="1283">
        <v>7.8094562964606959</v>
      </c>
      <c r="BG565" s="1283">
        <v>6.9844292969702622</v>
      </c>
      <c r="BH565" s="1283">
        <v>7.3993985795578654</v>
      </c>
      <c r="BI565" s="1283">
        <v>9.0463409485552724</v>
      </c>
      <c r="BJ565" s="1283">
        <v>9.950646549703567</v>
      </c>
      <c r="BK565" s="1283">
        <v>17.375479668676917</v>
      </c>
      <c r="BL565" s="1283">
        <v>8.1778101195665833</v>
      </c>
      <c r="BM565" s="1283">
        <v>20.42540155772296</v>
      </c>
      <c r="BN565" s="1283">
        <v>7.8733584297089214</v>
      </c>
      <c r="BO565" s="1283">
        <v>9.5331746018052677</v>
      </c>
      <c r="BP565" s="1283">
        <v>8.1778101195665833</v>
      </c>
      <c r="BQ565" s="1283">
        <v>18.955567760745801</v>
      </c>
      <c r="BR565" s="1283">
        <v>9.4294333212648116</v>
      </c>
      <c r="BS565" s="1283">
        <v>6.0545824378035187</v>
      </c>
      <c r="BT565" s="1283">
        <v>20.704291050036563</v>
      </c>
      <c r="BU565" s="1283">
        <v>14.838301869649658</v>
      </c>
      <c r="BV565" s="1283">
        <v>14.11144755942767</v>
      </c>
      <c r="BW565" s="1283">
        <v>7.9281877538910814</v>
      </c>
      <c r="BX565" s="1283">
        <v>8.0196271340113476</v>
      </c>
      <c r="BY565" s="1283">
        <v>9.3791561035484179</v>
      </c>
      <c r="BZ565" s="1283">
        <v>9.2092622252308853</v>
      </c>
      <c r="CA565" s="1283">
        <v>8.8564559867202384</v>
      </c>
      <c r="CB565" s="1283">
        <v>11.228985756186429</v>
      </c>
      <c r="CC565" s="1283">
        <v>17.384657816496922</v>
      </c>
    </row>
    <row r="566" spans="1:81" s="135" customFormat="1" ht="15">
      <c r="A566" s="1148"/>
      <c r="B566" s="82"/>
      <c r="C566" s="82"/>
      <c r="D566" s="82"/>
      <c r="E566" s="82"/>
      <c r="F566" s="82"/>
      <c r="G566" s="1284">
        <v>6.4258147385400015</v>
      </c>
      <c r="H566" s="1284">
        <v>9.8318901892605179</v>
      </c>
      <c r="I566" s="1284">
        <v>16.935062865416445</v>
      </c>
      <c r="J566" s="1284">
        <v>9.8355244489243621</v>
      </c>
      <c r="K566" s="1284">
        <v>7.7827868525694388</v>
      </c>
      <c r="L566" s="1284">
        <v>9.1505270250030222</v>
      </c>
      <c r="M566" s="1284">
        <v>18.06212448363609</v>
      </c>
      <c r="N566" s="1284">
        <v>11.484864108642999</v>
      </c>
      <c r="O566" s="1284">
        <v>9.0763319375647011</v>
      </c>
      <c r="P566" s="1284">
        <v>15.697673821941697</v>
      </c>
      <c r="Q566" s="1284">
        <v>8.4639680627447209</v>
      </c>
      <c r="R566" s="1284">
        <v>15.883868632581708</v>
      </c>
      <c r="S566" s="1284">
        <v>10.251299527796952</v>
      </c>
      <c r="T566" s="1284">
        <v>9.423829548977249</v>
      </c>
      <c r="U566" s="1284">
        <v>10.72233208693341</v>
      </c>
      <c r="V566" s="1284">
        <v>8.9658238877550982</v>
      </c>
      <c r="W566" s="1284">
        <v>19.272699164415094</v>
      </c>
      <c r="X566" s="1284">
        <v>8.2493055484617024</v>
      </c>
      <c r="Y566" s="1284">
        <v>9.581417158832334</v>
      </c>
      <c r="Z566" s="1284">
        <v>9.6411545686041187</v>
      </c>
      <c r="AA566" s="1284">
        <v>12.661658923259504</v>
      </c>
      <c r="AB566" s="1284">
        <v>8.8364247877642246</v>
      </c>
      <c r="AC566" s="1284">
        <v>10.908546214538987</v>
      </c>
      <c r="AD566" s="1284">
        <v>9.6276155876871599</v>
      </c>
      <c r="AE566" s="1284">
        <v>9.8059624694546716</v>
      </c>
      <c r="AF566" s="1284">
        <v>12.651866933519827</v>
      </c>
      <c r="AG566" s="1284">
        <v>9.5154208872934571</v>
      </c>
      <c r="AH566" s="1284">
        <v>10.187324612967391</v>
      </c>
      <c r="AI566" s="1284">
        <v>7.3670849161286469</v>
      </c>
      <c r="AJ566" s="1284">
        <v>8.6316770744635765</v>
      </c>
      <c r="AK566" s="1284">
        <v>7.6069364456877011</v>
      </c>
      <c r="AL566" s="1284">
        <v>10.359585951924945</v>
      </c>
      <c r="AM566" s="1284">
        <v>9.5576118424071321</v>
      </c>
      <c r="AN566" s="1284">
        <v>10.359585951924945</v>
      </c>
      <c r="AO566" s="1284">
        <v>9.4509780097304006</v>
      </c>
      <c r="AP566" s="1284">
        <v>14.811385357974618</v>
      </c>
      <c r="AQ566" s="1284">
        <v>8.3914807526236874</v>
      </c>
      <c r="AR566" s="1284">
        <v>8.9351016419762939</v>
      </c>
      <c r="AS566" s="1284">
        <v>10.855007540821219</v>
      </c>
      <c r="AT566" s="1284">
        <v>8.7286037809709409</v>
      </c>
      <c r="AU566" s="1284">
        <v>9.4839037815162683</v>
      </c>
      <c r="AV566" s="1284">
        <v>8.1430531584145758</v>
      </c>
      <c r="AW566" s="1284">
        <v>9.509537757902093</v>
      </c>
      <c r="AX566" s="1284">
        <v>8.3198312203398519</v>
      </c>
      <c r="AY566" s="1284">
        <v>9.279570619299399</v>
      </c>
      <c r="AZ566" s="1284">
        <v>11.050568648661706</v>
      </c>
      <c r="BA566" s="1284">
        <v>8.5168837559951491</v>
      </c>
      <c r="BB566" s="1284">
        <v>8.3447003738889745</v>
      </c>
      <c r="BC566" s="1284">
        <v>8.8807315663730684</v>
      </c>
      <c r="BD566" s="1284">
        <v>8.8807315663730684</v>
      </c>
      <c r="BE566" s="1284">
        <v>6.7841288750631241</v>
      </c>
      <c r="BF566" s="1284">
        <v>7.8094562964606959</v>
      </c>
      <c r="BG566" s="1284">
        <v>6.9844292969702622</v>
      </c>
      <c r="BH566" s="1284">
        <v>7.3993985795578654</v>
      </c>
      <c r="BI566" s="1284">
        <v>9.0463409485552724</v>
      </c>
      <c r="BJ566" s="1284">
        <v>9.950646549703567</v>
      </c>
      <c r="BK566" s="1284">
        <v>17.375479668676917</v>
      </c>
      <c r="BL566" s="1284">
        <v>8.1778101195665833</v>
      </c>
      <c r="BM566" s="1284">
        <v>20.42540155772296</v>
      </c>
      <c r="BN566" s="1284">
        <v>7.8733584297089214</v>
      </c>
      <c r="BO566" s="1284">
        <v>9.5331746018052677</v>
      </c>
      <c r="BP566" s="1284">
        <v>8.1778101195665833</v>
      </c>
      <c r="BQ566" s="1284">
        <v>18.955567760745801</v>
      </c>
      <c r="BR566" s="1284">
        <v>9.4294333212648116</v>
      </c>
      <c r="BS566" s="1284">
        <v>6.0545824378035187</v>
      </c>
      <c r="BT566" s="1284">
        <v>20.704291050036563</v>
      </c>
      <c r="BU566" s="1284">
        <v>14.838301869649658</v>
      </c>
      <c r="BV566" s="1284">
        <v>14.11144755942767</v>
      </c>
      <c r="BW566" s="1284">
        <v>7.9281877538910814</v>
      </c>
      <c r="BX566" s="1284">
        <v>8.0196271340113476</v>
      </c>
      <c r="BY566" s="1284">
        <v>9.3791561035484179</v>
      </c>
      <c r="BZ566" s="1284">
        <v>9.2092622252308853</v>
      </c>
      <c r="CA566" s="1284">
        <v>8.8564559867202384</v>
      </c>
      <c r="CB566" s="1284">
        <v>11.228985756186429</v>
      </c>
      <c r="CC566" s="1284">
        <v>17.384657816496922</v>
      </c>
    </row>
    <row r="567" spans="1:81" ht="15" customHeight="1">
      <c r="A567" s="1148"/>
      <c r="C567" s="139" t="s">
        <v>1362</v>
      </c>
      <c r="D567" s="49"/>
      <c r="G567" s="565"/>
      <c r="H567" s="1187"/>
      <c r="I567" s="1187"/>
      <c r="J567" s="1187"/>
      <c r="K567" s="1187"/>
      <c r="L567" s="1187"/>
      <c r="M567" s="1187"/>
      <c r="N567" s="1187"/>
      <c r="O567" s="1187"/>
      <c r="P567" s="1187"/>
      <c r="Q567" s="1187"/>
      <c r="R567" s="1187"/>
      <c r="S567" s="1187"/>
      <c r="T567" s="1187"/>
      <c r="U567" s="1187"/>
      <c r="V567" s="1187"/>
      <c r="W567" s="1187"/>
      <c r="X567" s="1187"/>
      <c r="Y567" s="1187"/>
      <c r="Z567" s="1187"/>
      <c r="AA567" s="1187"/>
      <c r="AB567" s="1187"/>
      <c r="AC567" s="1187"/>
      <c r="AD567" s="1187"/>
      <c r="AE567" s="1187"/>
      <c r="AF567" s="1187"/>
      <c r="AG567" s="1187"/>
      <c r="AH567" s="1187"/>
      <c r="AI567" s="1187"/>
      <c r="AJ567" s="1187"/>
      <c r="AK567" s="1187"/>
      <c r="AL567" s="1187"/>
      <c r="AM567" s="1187"/>
      <c r="AN567" s="1187"/>
      <c r="AO567" s="1187"/>
      <c r="AP567" s="1187"/>
      <c r="AQ567" s="1187"/>
      <c r="AR567" s="1187"/>
      <c r="AS567" s="1187"/>
      <c r="AT567" s="1187"/>
      <c r="AU567" s="1187"/>
      <c r="AV567" s="1187"/>
      <c r="AW567" s="1187"/>
      <c r="AX567" s="1187"/>
      <c r="AY567" s="1187"/>
      <c r="AZ567" s="1187"/>
      <c r="BA567" s="1187"/>
      <c r="BB567" s="1187"/>
      <c r="BC567" s="1187"/>
      <c r="BD567" s="1187"/>
      <c r="BE567" s="1187"/>
      <c r="BF567" s="1187"/>
      <c r="BG567" s="1187"/>
      <c r="BH567" s="1187"/>
      <c r="BI567" s="1187"/>
      <c r="BJ567" s="1187"/>
      <c r="BK567" s="1187"/>
      <c r="BL567" s="1187"/>
      <c r="BM567" s="1187"/>
      <c r="BN567" s="1187"/>
      <c r="BO567" s="1187"/>
      <c r="BP567" s="1187"/>
      <c r="BQ567" s="1187"/>
      <c r="BR567" s="1187"/>
      <c r="BS567" s="1187"/>
      <c r="BT567" s="1187"/>
      <c r="BU567" s="1187"/>
      <c r="BV567" s="1187"/>
      <c r="BW567" s="1187"/>
      <c r="BX567" s="1187"/>
      <c r="BY567" s="1187"/>
      <c r="BZ567" s="1187"/>
      <c r="CA567" s="1187"/>
      <c r="CB567" s="1187"/>
      <c r="CC567" s="1187"/>
    </row>
    <row r="568" spans="1:81" ht="15" customHeight="1">
      <c r="A568" s="1148"/>
      <c r="D568" s="139" t="s">
        <v>413</v>
      </c>
      <c r="E568" s="49" t="s">
        <v>626</v>
      </c>
      <c r="G568" s="565">
        <v>0</v>
      </c>
      <c r="H568" s="1187">
        <v>0</v>
      </c>
      <c r="I568" s="1187">
        <v>0</v>
      </c>
      <c r="J568" s="1187">
        <v>0</v>
      </c>
      <c r="K568" s="1187">
        <v>0</v>
      </c>
      <c r="L568" s="1187">
        <v>0</v>
      </c>
      <c r="M568" s="1187">
        <v>0</v>
      </c>
      <c r="N568" s="1187">
        <v>0</v>
      </c>
      <c r="O568" s="1187">
        <v>0</v>
      </c>
      <c r="P568" s="1187">
        <v>0</v>
      </c>
      <c r="Q568" s="1187">
        <v>0</v>
      </c>
      <c r="R568" s="1187">
        <v>0</v>
      </c>
      <c r="S568" s="1187">
        <v>0</v>
      </c>
      <c r="T568" s="1187">
        <v>0</v>
      </c>
      <c r="U568" s="1187">
        <v>0</v>
      </c>
      <c r="V568" s="1187">
        <v>0</v>
      </c>
      <c r="W568" s="1187">
        <v>0</v>
      </c>
      <c r="X568" s="1187">
        <v>0</v>
      </c>
      <c r="Y568" s="1187">
        <v>0</v>
      </c>
      <c r="Z568" s="1187">
        <v>0</v>
      </c>
      <c r="AA568" s="1187">
        <v>0</v>
      </c>
      <c r="AB568" s="1187">
        <v>0</v>
      </c>
      <c r="AC568" s="1187">
        <v>0</v>
      </c>
      <c r="AD568" s="1187">
        <v>0</v>
      </c>
      <c r="AE568" s="1187">
        <v>0</v>
      </c>
      <c r="AF568" s="1187">
        <v>0</v>
      </c>
      <c r="AG568" s="1187">
        <v>0</v>
      </c>
      <c r="AH568" s="1187">
        <v>0</v>
      </c>
      <c r="AI568" s="1187">
        <v>0</v>
      </c>
      <c r="AJ568" s="1187">
        <v>0</v>
      </c>
      <c r="AK568" s="1187">
        <v>0</v>
      </c>
      <c r="AL568" s="1187">
        <v>0</v>
      </c>
      <c r="AM568" s="1187">
        <v>0</v>
      </c>
      <c r="AN568" s="1187">
        <v>0</v>
      </c>
      <c r="AO568" s="1187">
        <v>0</v>
      </c>
      <c r="AP568" s="1187">
        <v>0</v>
      </c>
      <c r="AQ568" s="1187">
        <v>0</v>
      </c>
      <c r="AR568" s="1187">
        <v>0</v>
      </c>
      <c r="AS568" s="1187">
        <v>0</v>
      </c>
      <c r="AT568" s="1187">
        <v>0</v>
      </c>
      <c r="AU568" s="1187">
        <v>0</v>
      </c>
      <c r="AV568" s="1187">
        <v>0</v>
      </c>
      <c r="AW568" s="1187">
        <v>0</v>
      </c>
      <c r="AX568" s="1187">
        <v>0</v>
      </c>
      <c r="AY568" s="1187">
        <v>0</v>
      </c>
      <c r="AZ568" s="1187">
        <v>0</v>
      </c>
      <c r="BA568" s="1187">
        <v>0</v>
      </c>
      <c r="BB568" s="1187">
        <v>0</v>
      </c>
      <c r="BC568" s="1187">
        <v>0</v>
      </c>
      <c r="BD568" s="1187">
        <v>0</v>
      </c>
      <c r="BE568" s="1187">
        <v>0</v>
      </c>
      <c r="BF568" s="1187">
        <v>0</v>
      </c>
      <c r="BG568" s="1187">
        <v>0</v>
      </c>
      <c r="BH568" s="1187">
        <v>0</v>
      </c>
      <c r="BI568" s="1187">
        <v>0</v>
      </c>
      <c r="BJ568" s="1187">
        <v>0</v>
      </c>
      <c r="BK568" s="1187">
        <v>0</v>
      </c>
      <c r="BL568" s="1187">
        <v>0</v>
      </c>
      <c r="BM568" s="1187">
        <v>0</v>
      </c>
      <c r="BN568" s="1187">
        <v>0</v>
      </c>
      <c r="BO568" s="1187">
        <v>0</v>
      </c>
      <c r="BP568" s="1187">
        <v>0</v>
      </c>
      <c r="BQ568" s="1187">
        <v>0</v>
      </c>
      <c r="BR568" s="1187">
        <v>0</v>
      </c>
      <c r="BS568" s="1187">
        <v>0</v>
      </c>
      <c r="BT568" s="1187">
        <v>0</v>
      </c>
      <c r="BU568" s="1187">
        <v>0</v>
      </c>
      <c r="BV568" s="1187">
        <v>0</v>
      </c>
      <c r="BW568" s="1187">
        <v>0</v>
      </c>
      <c r="BX568" s="1187">
        <v>0</v>
      </c>
      <c r="BY568" s="1187">
        <v>0</v>
      </c>
      <c r="BZ568" s="1187">
        <v>0</v>
      </c>
      <c r="CA568" s="1187">
        <v>0</v>
      </c>
      <c r="CB568" s="1187">
        <v>0</v>
      </c>
      <c r="CC568" s="1187">
        <v>0</v>
      </c>
    </row>
    <row r="569" spans="1:81" s="1170" customFormat="1" ht="15" customHeight="1">
      <c r="A569" s="105"/>
      <c r="B569" s="140"/>
      <c r="C569" s="140"/>
      <c r="D569" s="141" t="s">
        <v>307</v>
      </c>
      <c r="E569" s="142"/>
      <c r="F569" s="142"/>
      <c r="G569" s="566">
        <v>1</v>
      </c>
      <c r="H569" s="1170">
        <v>1</v>
      </c>
      <c r="I569" s="1170">
        <v>1</v>
      </c>
      <c r="J569" s="1170">
        <v>1</v>
      </c>
      <c r="K569" s="1170">
        <v>1</v>
      </c>
      <c r="L569" s="1170">
        <v>1</v>
      </c>
      <c r="M569" s="1170">
        <v>1</v>
      </c>
      <c r="N569" s="1170">
        <v>1</v>
      </c>
      <c r="O569" s="1170">
        <v>1</v>
      </c>
      <c r="P569" s="1170">
        <v>1</v>
      </c>
      <c r="Q569" s="1170">
        <v>1</v>
      </c>
      <c r="R569" s="1170">
        <v>1</v>
      </c>
      <c r="S569" s="1170">
        <v>1</v>
      </c>
      <c r="T569" s="1170">
        <v>1</v>
      </c>
      <c r="U569" s="1170">
        <v>1</v>
      </c>
      <c r="V569" s="1170">
        <v>1</v>
      </c>
      <c r="W569" s="1170">
        <v>1</v>
      </c>
      <c r="X569" s="1170">
        <v>1</v>
      </c>
      <c r="Y569" s="1170">
        <v>1</v>
      </c>
      <c r="Z569" s="1170">
        <v>1</v>
      </c>
      <c r="AA569" s="1170">
        <v>1</v>
      </c>
      <c r="AB569" s="1170">
        <v>1</v>
      </c>
      <c r="AC569" s="1170">
        <v>1</v>
      </c>
      <c r="AD569" s="1170">
        <v>1</v>
      </c>
      <c r="AE569" s="1170">
        <v>1</v>
      </c>
      <c r="AF569" s="1170">
        <v>1</v>
      </c>
      <c r="AG569" s="1170">
        <v>1</v>
      </c>
      <c r="AH569" s="1170">
        <v>1</v>
      </c>
      <c r="AI569" s="1170">
        <v>1</v>
      </c>
      <c r="AJ569" s="1170">
        <v>1</v>
      </c>
      <c r="AK569" s="1170">
        <v>1</v>
      </c>
      <c r="AL569" s="1170">
        <v>1</v>
      </c>
      <c r="AM569" s="1170">
        <v>1</v>
      </c>
      <c r="AN569" s="1170">
        <v>1</v>
      </c>
      <c r="AO569" s="1170">
        <v>1</v>
      </c>
      <c r="AP569" s="1170">
        <v>1</v>
      </c>
      <c r="AQ569" s="1170">
        <v>1</v>
      </c>
      <c r="AR569" s="1170">
        <v>1</v>
      </c>
      <c r="AS569" s="1170">
        <v>1</v>
      </c>
      <c r="AT569" s="1170">
        <v>1</v>
      </c>
      <c r="AU569" s="1170">
        <v>1</v>
      </c>
      <c r="AV569" s="1170">
        <v>1</v>
      </c>
      <c r="AW569" s="1170">
        <v>1</v>
      </c>
      <c r="AX569" s="1170">
        <v>1</v>
      </c>
      <c r="AY569" s="1170">
        <v>1</v>
      </c>
      <c r="AZ569" s="1170">
        <v>1</v>
      </c>
      <c r="BA569" s="1170">
        <v>1</v>
      </c>
      <c r="BB569" s="1170">
        <v>1</v>
      </c>
      <c r="BC569" s="1170">
        <v>1</v>
      </c>
      <c r="BD569" s="1170">
        <v>1</v>
      </c>
      <c r="BE569" s="1170">
        <v>1</v>
      </c>
      <c r="BF569" s="1170">
        <v>1</v>
      </c>
      <c r="BG569" s="1170">
        <v>1</v>
      </c>
      <c r="BH569" s="1170">
        <v>1</v>
      </c>
      <c r="BI569" s="1170">
        <v>1</v>
      </c>
      <c r="BJ569" s="1170">
        <v>1</v>
      </c>
      <c r="BK569" s="1170">
        <v>1</v>
      </c>
      <c r="BL569" s="1170">
        <v>1</v>
      </c>
      <c r="BM569" s="1170">
        <v>1</v>
      </c>
      <c r="BN569" s="1170">
        <v>1</v>
      </c>
      <c r="BO569" s="1170">
        <v>1</v>
      </c>
      <c r="BP569" s="1170">
        <v>1</v>
      </c>
      <c r="BQ569" s="1170">
        <v>1</v>
      </c>
      <c r="BR569" s="1170">
        <v>1</v>
      </c>
      <c r="BS569" s="1170">
        <v>1</v>
      </c>
      <c r="BT569" s="1170">
        <v>1</v>
      </c>
      <c r="BU569" s="1170">
        <v>1</v>
      </c>
      <c r="BV569" s="1170">
        <v>1</v>
      </c>
      <c r="BW569" s="1170">
        <v>1</v>
      </c>
      <c r="BX569" s="1170">
        <v>1</v>
      </c>
      <c r="BY569" s="1170">
        <v>1</v>
      </c>
      <c r="BZ569" s="1170">
        <v>1</v>
      </c>
      <c r="CA569" s="1170">
        <v>1</v>
      </c>
      <c r="CB569" s="1170">
        <v>1</v>
      </c>
      <c r="CC569" s="1170">
        <v>1</v>
      </c>
    </row>
    <row r="570" spans="1:81" s="1170" customFormat="1" ht="15" customHeight="1">
      <c r="A570" s="105"/>
      <c r="B570" s="140"/>
      <c r="C570" s="140"/>
      <c r="D570" s="141" t="s">
        <v>553</v>
      </c>
      <c r="E570" s="142"/>
      <c r="F570" s="142"/>
      <c r="G570" s="567" t="s">
        <v>711</v>
      </c>
      <c r="H570" s="1162" t="s">
        <v>712</v>
      </c>
      <c r="I570" s="1162" t="s">
        <v>712</v>
      </c>
      <c r="J570" s="1162" t="s">
        <v>712</v>
      </c>
      <c r="K570" s="1162" t="s">
        <v>711</v>
      </c>
      <c r="L570" s="1162" t="s">
        <v>711</v>
      </c>
      <c r="M570" s="1162" t="s">
        <v>713</v>
      </c>
      <c r="N570" s="1162" t="s">
        <v>712</v>
      </c>
      <c r="O570" s="1162" t="s">
        <v>712</v>
      </c>
      <c r="P570" s="1162" t="s">
        <v>713</v>
      </c>
      <c r="Q570" s="1162" t="s">
        <v>711</v>
      </c>
      <c r="R570" s="1162" t="s">
        <v>713</v>
      </c>
      <c r="S570" s="1162" t="s">
        <v>712</v>
      </c>
      <c r="T570" s="1162" t="s">
        <v>712</v>
      </c>
      <c r="U570" s="1162" t="s">
        <v>712</v>
      </c>
      <c r="V570" s="1162" t="s">
        <v>712</v>
      </c>
      <c r="W570" s="1162" t="s">
        <v>713</v>
      </c>
      <c r="X570" s="1162" t="s">
        <v>711</v>
      </c>
      <c r="Y570" s="1162" t="s">
        <v>712</v>
      </c>
      <c r="Z570" s="1162" t="s">
        <v>712</v>
      </c>
      <c r="AA570" s="1162" t="s">
        <v>712</v>
      </c>
      <c r="AB570" s="1162" t="s">
        <v>712</v>
      </c>
      <c r="AC570" s="1162" t="s">
        <v>712</v>
      </c>
      <c r="AD570" s="1162" t="s">
        <v>712</v>
      </c>
      <c r="AE570" s="1162" t="s">
        <v>712</v>
      </c>
      <c r="AF570" s="1162" t="s">
        <v>712</v>
      </c>
      <c r="AG570" s="1162" t="s">
        <v>712</v>
      </c>
      <c r="AH570" s="1162" t="s">
        <v>712</v>
      </c>
      <c r="AI570" s="1162" t="s">
        <v>712</v>
      </c>
      <c r="AJ570" s="1162" t="s">
        <v>711</v>
      </c>
      <c r="AK570" s="1162" t="s">
        <v>712</v>
      </c>
      <c r="AL570" s="1162" t="s">
        <v>711</v>
      </c>
      <c r="AM570" s="1162" t="s">
        <v>711</v>
      </c>
      <c r="AN570" s="1162" t="s">
        <v>711</v>
      </c>
      <c r="AO570" s="1162" t="s">
        <v>711</v>
      </c>
      <c r="AP570" s="1162" t="s">
        <v>711</v>
      </c>
      <c r="AQ570" s="1162" t="s">
        <v>711</v>
      </c>
      <c r="AR570" s="1162" t="s">
        <v>711</v>
      </c>
      <c r="AS570" s="1162" t="s">
        <v>712</v>
      </c>
      <c r="AT570" s="1162" t="s">
        <v>712</v>
      </c>
      <c r="AU570" s="1162" t="s">
        <v>712</v>
      </c>
      <c r="AV570" s="1162" t="s">
        <v>711</v>
      </c>
      <c r="AW570" s="1162" t="str">
        <f>IF(AW$568=0,AW453,IF(AW$568=1,#REF!,IF(AW$568=2,#REF!,IF(AW$568=3,#REF!,IF(AW$568=4,#REF!,AW453)))))</f>
        <v>Medium Conversion: FCC &amp; GO-HC (3)</v>
      </c>
      <c r="AX570" s="1162" t="str">
        <f>IF(AX$568=0,AX453,IF(AX$568=1,#REF!,IF(AX$568=2,#REF!,IF(AX$568=3,#REF!,IF(AX$568=4,#REF!,AX453)))))</f>
        <v>Medium Conversion: FCC &amp; GO-HC (3)</v>
      </c>
      <c r="AY570" s="1162" t="str">
        <f>IF(AY$568=0,AY453,IF(AY$568=1,#REF!,IF(AY$568=2,#REF!,IF(AY$568=3,#REF!,IF(AY$568=4,#REF!,AY453)))))</f>
        <v>Medium Conversion: FCC &amp; GO-HC (3)</v>
      </c>
      <c r="AZ570" s="1162" t="str">
        <f>IF(AZ$568=0,AZ453,IF(AZ$568=1,#REF!,IF(AZ$568=2,#REF!,IF(AZ$568=3,#REF!,IF(AZ$568=4,#REF!,AZ453)))))</f>
        <v>Medium Conversion: FCC &amp; GO-HC (3)</v>
      </c>
      <c r="BA570" s="1162" t="str">
        <f>IF(BA$568=0,BA453,IF(BA$568=1,#REF!,IF(BA$568=2,#REF!,IF(BA$568=3,#REF!,IF(BA$568=4,#REF!,BA453)))))</f>
        <v>Medium Conversion: FCC &amp; GO-HC (3)</v>
      </c>
      <c r="BB570" s="1162" t="str">
        <f>IF(BB$568=0,BB453,IF(BB$568=1,#REF!,IF(BB$568=2,#REF!,IF(BB$568=3,#REF!,IF(BB$568=4,#REF!,BB453)))))</f>
        <v>Medium Conversion: FCC &amp; GO-HC (3)</v>
      </c>
      <c r="BC570" s="1162" t="str">
        <f>IF(BC$568=0,BC453,IF(BC$568=1,#REF!,IF(BC$568=2,#REF!,IF(BC$568=3,#REF!,IF(BC$568=4,#REF!,BC453)))))</f>
        <v>Hydroskimming Configuration (0)</v>
      </c>
      <c r="BD570" s="910" t="str">
        <f>IF(BD$568=0,BD453,IF(BD$568=1,#REF!,IF(BD$568=2,#REF!,IF(BD$568=3,#REF!,IF(BD$568=4,#REF!,BD453)))))</f>
        <v>Hydroskimming Configuration (0)</v>
      </c>
      <c r="BE570" s="1162" t="str">
        <f>IF(BE$568=0,BE453,IF(BE$568=1,#REF!,IF(BE$568=2,#REF!,IF(BE$568=3,#REF!,IF(BE$568=4,#REF!,BE453)))))</f>
        <v>Hydroskimming Configuration (0)</v>
      </c>
      <c r="BF570" s="1162" t="str">
        <f>IF(BF$568=0,BF453,IF(BF$568=1,#REF!,IF(BF$568=2,#REF!,IF(BF$568=3,#REF!,IF(BF$568=4,#REF!,BF453)))))</f>
        <v>Hydroskimming Configuration (0)</v>
      </c>
      <c r="BG570" s="1162" t="str">
        <f>IF(BG$568=0,BG453,IF(BG$568=1,#REF!,IF(BG$568=2,#REF!,IF(BG$568=3,#REF!,IF(BG$568=4,#REF!,BG453)))))</f>
        <v>Hydroskimming Configuration (0)</v>
      </c>
      <c r="BH570" s="1162" t="str">
        <f>IF(BH$568=0,BH453,IF(BH$568=1,#REF!,IF(BH$568=2,#REF!,IF(BH$568=3,#REF!,IF(BH$568=4,#REF!,BH453)))))</f>
        <v>Hydroskimming Configuration (0)</v>
      </c>
      <c r="BI570" s="1162" t="str">
        <f>IF(BI$568=0,BI453,IF(BI$568=1,#REF!,IF(BI$568=2,#REF!,IF(BI$568=3,#REF!,IF(BI$568=4,#REF!,BI453)))))</f>
        <v>Hydroskimming Configuration (0)</v>
      </c>
      <c r="BJ570" s="1162" t="str">
        <f>IF(BJ$568=0,BJ453,IF(BJ$568=1,#REF!,IF(BJ$568=2,#REF!,IF(BJ$568=3,#REF!,IF(BJ$568=4,#REF!,BJ453)))))</f>
        <v>Medium Conversion: FCC &amp; GO-HC (3)</v>
      </c>
      <c r="BK570" s="1162" t="str">
        <f>IF(BK$568=0,BK453,IF(BK$568=1,#REF!,IF(BK$568=2,#REF!,IF(BK$568=3,#REF!,IF(BK$568=4,#REF!,BK453)))))</f>
        <v>Deep Conversion: FCC &amp; GO-HC (6)</v>
      </c>
      <c r="BL570" s="1162" t="str">
        <f>IF(BL$568=0,BL453,IF(BL$568=1,#REF!,IF(BL$568=2,#REF!,IF(BL$568=3,#REF!,IF(BL$568=4,#REF!,BL453)))))</f>
        <v>Hydroskimming Configuration (0)</v>
      </c>
      <c r="BM570" s="1162" t="str">
        <f>IF(BM$568=0,BM453,IF(BM$568=1,#REF!,IF(BM$568=2,#REF!,IF(BM$568=3,#REF!,IF(BM$568=4,#REF!,BM453)))))</f>
        <v>Deep Conversion: FCC &amp; GO-HC (6)</v>
      </c>
      <c r="BN570" s="1162" t="str">
        <f>IF(BN$568=0,BN453,IF(BN$568=1,#REF!,IF(BN$568=2,#REF!,IF(BN$568=3,#REF!,IF(BN$568=4,#REF!,BN453)))))</f>
        <v>Hydroskimming Configuration (0)</v>
      </c>
      <c r="BO570" s="1162" t="str">
        <f>IF(BO$568=0,BO453,IF(BO$568=1,#REF!,IF(BO$568=2,#REF!,IF(BO$568=3,#REF!,IF(BO$568=4,#REF!,BO453)))))</f>
        <v>Medium Conversion: FCC &amp; GO-HC (3)</v>
      </c>
      <c r="BP570" s="1162" t="str">
        <f>IF(BP$568=0,BP453,IF(BP$568=1,#REF!,IF(BP$568=2,#REF!,IF(BP$568=3,#REF!,IF(BP$568=4,#REF!,BP453)))))</f>
        <v>Hydroskimming Configuration (0)</v>
      </c>
      <c r="BQ570" s="1162" t="str">
        <f>IF(BQ$568=0,BQ453,IF(BQ$568=1,#REF!,IF(BQ$568=2,#REF!,IF(BQ$568=3,#REF!,IF(BQ$568=4,#REF!,BQ453)))))</f>
        <v>Deep Conversion: FCC &amp; GO-HC (6)</v>
      </c>
      <c r="BR570" s="1162" t="str">
        <f>IF(BR$568=0,BR453,IF(BR$568=1,#REF!,IF(BR$568=2,#REF!,IF(BR$568=3,#REF!,IF(BR$568=4,#REF!,BR453)))))</f>
        <v>Medium Conversion: FCC &amp; GO-HC (3)</v>
      </c>
      <c r="BS570" s="1162" t="str">
        <f>IF(BS$568=0,BS453,IF(BS$568=1,#REF!,IF(BS$568=2,#REF!,IF(BS$568=3,#REF!,IF(BS$568=4,#REF!,BS453)))))</f>
        <v>Medium Conversion: FCC &amp; GO-HC (3)</v>
      </c>
      <c r="BT570" s="1162" t="str">
        <f>IF(BT$568=0,BT453,IF(BT$568=1,#REF!,IF(BT$568=2,#REF!,IF(BT$568=3,#REF!,IF(BT$568=4,#REF!,BT453)))))</f>
        <v>Deep Conversion: FCC &amp; GO-HC (6)</v>
      </c>
      <c r="BU570" s="1162" t="str">
        <f>IF(BU$568=0,BU453,IF(BU$568=1,#REF!,IF(BU$568=2,#REF!,IF(BU$568=3,#REF!,IF(BU$568=4,#REF!,BU453)))))</f>
        <v>Deep Conversion: FCC &amp; GO-HC (6)</v>
      </c>
      <c r="BV570" s="1162" t="str">
        <f>IF(BV$568=0,BV453,IF(BV$568=1,#REF!,IF(BV$568=2,#REF!,IF(BV$568=3,#REF!,IF(BV$568=4,#REF!,BV453)))))</f>
        <v>Deep Conversion: FCC &amp; GO-HC (6)</v>
      </c>
      <c r="BW570" s="1162" t="str">
        <f>IF(BW$568=0,BW453,IF(BW$568=1,#REF!,IF(BW$568=2,#REF!,IF(BW$568=3,#REF!,IF(BW$568=4,#REF!,BW453)))))</f>
        <v>Hydroskimming Configuration (0)</v>
      </c>
      <c r="BX570" s="1162" t="str">
        <f>IF(BX$568=0,BX453,IF(BX$568=1,#REF!,IF(BX$568=2,#REF!,IF(BX$568=3,#REF!,IF(BX$568=4,#REF!,BX453)))))</f>
        <v>Hydroskimming Configuration (0)</v>
      </c>
      <c r="BY570" s="1162" t="s">
        <v>711</v>
      </c>
      <c r="BZ570" s="1162" t="s">
        <v>712</v>
      </c>
      <c r="CA570" s="1162" t="s">
        <v>711</v>
      </c>
      <c r="CB570" s="1162" t="str">
        <f>IF(CB$568=0,CB453,IF(CB$568=1,#REF!,IF(CB$568=2,#REF!,IF(CB$568=3,#REF!,IF(CB$568=4,#REF!,CB453)))))</f>
        <v>Medium Conversion: FCC &amp; GO-HC (3)</v>
      </c>
      <c r="CC570" s="1162" t="str">
        <f>IF(CC$568=0,CC453,IF(CC$568=1,#REF!,IF(CC$568=2,#REF!,IF(CC$568=3,#REF!,IF(CC$568=4,#REF!,CC453)))))</f>
        <v>Deep Conversion: FCC &amp; GO-HC (6)</v>
      </c>
    </row>
    <row r="571" spans="1:81" ht="15" customHeight="1">
      <c r="A571" s="1148"/>
      <c r="D571" s="1152" t="s">
        <v>394</v>
      </c>
      <c r="E571" s="1152"/>
      <c r="F571" s="1152"/>
      <c r="G571" s="1522" t="str">
        <f xml:space="preserve"> "bbl product per " &amp; MROUND(G25,1) &amp; " bbl crude oil"</f>
        <v>bbl product per 101100 bbl crude oil</v>
      </c>
      <c r="H571" s="1522" t="str">
        <f xml:space="preserve"> "bbl product per " &amp; MROUND(H25,1) &amp; " bbl crude oil"</f>
        <v>bbl product per 100510 bbl crude oil</v>
      </c>
      <c r="I571" s="1522" t="str">
        <f xml:space="preserve"> "bbl product per " &amp; MROUND(I25,1) &amp; " bbl crude oil"</f>
        <v>bbl product per 96240 bbl crude oil</v>
      </c>
      <c r="J571" s="1522" t="str">
        <f xml:space="preserve"> "bbl product per " &amp; MROUND(J25,1) &amp; " bbl crude oil"</f>
        <v>bbl product per 101173 bbl crude oil</v>
      </c>
      <c r="K571" s="1522" t="str">
        <f xml:space="preserve"> "bbl product per " &amp; MROUND(K25,1) &amp; " bbl crude oil"</f>
        <v>bbl product per 97185 bbl crude oil</v>
      </c>
      <c r="L571" s="1522" t="str">
        <f xml:space="preserve"> "bbl product per " &amp; MROUND(L25,1) &amp; " bbl crude oil"</f>
        <v>bbl product per 97603 bbl crude oil</v>
      </c>
      <c r="M571" s="1522" t="str">
        <f xml:space="preserve"> "bbl product per " &amp; MROUND(M25,1) &amp; " bbl crude oil"</f>
        <v>bbl product per 97817 bbl crude oil</v>
      </c>
      <c r="N571" s="1522" t="str">
        <f xml:space="preserve"> "bbl product per " &amp; MROUND(N25,1) &amp; " bbl crude oil"</f>
        <v>bbl product per 102092 bbl crude oil</v>
      </c>
      <c r="O571" s="1522" t="str">
        <f xml:space="preserve"> "bbl product per " &amp; MROUND(O25,1) &amp; " bbl crude oil"</f>
        <v>bbl product per 100312 bbl crude oil</v>
      </c>
      <c r="P571" s="1522" t="str">
        <f xml:space="preserve"> "bbl product per " &amp; MROUND(P25,1) &amp; " bbl crude oil"</f>
        <v>bbl product per 100264 bbl crude oil</v>
      </c>
      <c r="Q571" s="1522" t="str">
        <f xml:space="preserve"> "bbl product per " &amp; MROUND(Q25,1) &amp; " bbl crude oil"</f>
        <v>bbl product per 99858 bbl crude oil</v>
      </c>
      <c r="R571" s="1522" t="str">
        <f xml:space="preserve"> "bbl product per " &amp; MROUND(R25,1) &amp; " bbl crude oil"</f>
        <v>bbl product per 101110 bbl crude oil</v>
      </c>
      <c r="S571" s="1522" t="str">
        <f xml:space="preserve"> "bbl product per " &amp; MROUND(S25,1) &amp; " bbl crude oil"</f>
        <v>bbl product per 102166 bbl crude oil</v>
      </c>
      <c r="T571" s="1522" t="str">
        <f xml:space="preserve"> "bbl product per " &amp; MROUND(T25,1) &amp; " bbl crude oil"</f>
        <v>bbl product per 101446 bbl crude oil</v>
      </c>
      <c r="U571" s="1522" t="str">
        <f xml:space="preserve"> "bbl product per " &amp; MROUND(U25,1) &amp; " bbl crude oil"</f>
        <v>bbl product per 101332 bbl crude oil</v>
      </c>
      <c r="V571" s="1522" t="str">
        <f xml:space="preserve"> "bbl product per " &amp; MROUND(V25,1) &amp; " bbl crude oil"</f>
        <v>bbl product per 100997 bbl crude oil</v>
      </c>
      <c r="W571" s="1522" t="str">
        <f xml:space="preserve"> "bbl product per " &amp; MROUND(W25,1) &amp; " bbl crude oil"</f>
        <v>bbl product per 98076 bbl crude oil</v>
      </c>
      <c r="X571" s="1522" t="str">
        <f xml:space="preserve"> "bbl product per " &amp; MROUND(X25,1) &amp; " bbl crude oil"</f>
        <v>bbl product per 100204 bbl crude oil</v>
      </c>
      <c r="Y571" s="1522" t="str">
        <f xml:space="preserve"> "bbl product per " &amp; MROUND(Y25,1) &amp; " bbl crude oil"</f>
        <v>bbl product per 100398 bbl crude oil</v>
      </c>
      <c r="Z571" s="1522" t="str">
        <f xml:space="preserve"> "bbl product per " &amp; MROUND(Z25,1) &amp; " bbl crude oil"</f>
        <v>bbl product per 101142 bbl crude oil</v>
      </c>
      <c r="AA571" s="1522" t="str">
        <f xml:space="preserve"> "bbl product per " &amp; MROUND(AA25,1) &amp; " bbl crude oil"</f>
        <v>bbl product per 97830 bbl crude oil</v>
      </c>
      <c r="AB571" s="1522" t="str">
        <f xml:space="preserve"> "bbl product per " &amp; MROUND(AB25,1) &amp; " bbl crude oil"</f>
        <v>bbl product per 100558 bbl crude oil</v>
      </c>
      <c r="AC571" s="1522" t="str">
        <f xml:space="preserve"> "bbl product per " &amp; MROUND(AC25,1) &amp; " bbl crude oil"</f>
        <v>bbl product per 97134 bbl crude oil</v>
      </c>
      <c r="AD571" s="1522" t="str">
        <f xml:space="preserve"> "bbl product per " &amp; MROUND(AD25,1) &amp; " bbl crude oil"</f>
        <v>bbl product per 101031 bbl crude oil</v>
      </c>
      <c r="AE571" s="1522" t="str">
        <f xml:space="preserve"> "bbl product per " &amp; MROUND(AE25,1) &amp; " bbl crude oil"</f>
        <v>bbl product per 95119 bbl crude oil</v>
      </c>
      <c r="AF571" s="1522" t="str">
        <f xml:space="preserve"> "bbl product per " &amp; MROUND(AF25,1) &amp; " bbl crude oil"</f>
        <v>bbl product per 98588 bbl crude oil</v>
      </c>
      <c r="AG571" s="1522" t="str">
        <f xml:space="preserve"> "bbl product per " &amp; MROUND(AG25,1) &amp; " bbl crude oil"</f>
        <v>bbl product per 96516 bbl crude oil</v>
      </c>
      <c r="AH571" s="1522" t="str">
        <f xml:space="preserve"> "bbl product per " &amp; MROUND(AH25,1) &amp; " bbl crude oil"</f>
        <v>bbl product per 98474 bbl crude oil</v>
      </c>
      <c r="AI571" s="1522" t="str">
        <f xml:space="preserve"> "bbl product per " &amp; MROUND(AI25,1) &amp; " bbl crude oil"</f>
        <v>bbl product per 101889 bbl crude oil</v>
      </c>
      <c r="AJ571" s="1522" t="str">
        <f xml:space="preserve"> "bbl product per " &amp; MROUND(AJ25,1) &amp; " bbl crude oil"</f>
        <v>bbl product per 95430 bbl crude oil</v>
      </c>
      <c r="AK571" s="1522" t="str">
        <f xml:space="preserve"> "bbl product per " &amp; MROUND(AK25,1) &amp; " bbl crude oil"</f>
        <v>bbl product per 104358 bbl crude oil</v>
      </c>
      <c r="AL571" s="1522" t="str">
        <f xml:space="preserve"> "bbl product per " &amp; MROUND(AL25,1) &amp; " bbl crude oil"</f>
        <v>bbl product per 99178 bbl crude oil</v>
      </c>
      <c r="AM571" s="1522" t="str">
        <f xml:space="preserve"> "bbl product per " &amp; MROUND(AM25,1) &amp; " bbl crude oil"</f>
        <v>bbl product per 96561 bbl crude oil</v>
      </c>
      <c r="AN571" s="1522" t="str">
        <f xml:space="preserve"> "bbl product per " &amp; MROUND(AN25,1) &amp; " bbl crude oil"</f>
        <v>bbl product per 99178 bbl crude oil</v>
      </c>
      <c r="AO571" s="1522" t="str">
        <f xml:space="preserve"> "bbl product per " &amp; MROUND(AO25,1) &amp; " bbl crude oil"</f>
        <v>bbl product per 96201 bbl crude oil</v>
      </c>
      <c r="AP571" s="1522" t="str">
        <f xml:space="preserve"> "bbl product per " &amp; MROUND(AP25,1) &amp; " bbl crude oil"</f>
        <v>bbl product per 96711 bbl crude oil</v>
      </c>
      <c r="AQ571" s="1522" t="str">
        <f xml:space="preserve"> "bbl product per " &amp; MROUND(AQ25,1) &amp; " bbl crude oil"</f>
        <v>bbl product per 99452 bbl crude oil</v>
      </c>
      <c r="AR571" s="1522" t="str">
        <f xml:space="preserve"> "bbl product per " &amp; MROUND(AR25,1) &amp; " bbl crude oil"</f>
        <v>bbl product per 100079 bbl crude oil</v>
      </c>
      <c r="AS571" s="1522" t="str">
        <f xml:space="preserve"> "bbl product per " &amp; MROUND(AS25,1) &amp; " bbl crude oil"</f>
        <v>bbl product per 97698 bbl crude oil</v>
      </c>
      <c r="AT571" s="1522" t="str">
        <f xml:space="preserve"> "bbl product per " &amp; MROUND(AT25,1) &amp; " bbl crude oil"</f>
        <v>bbl product per 98259 bbl crude oil</v>
      </c>
      <c r="AU571" s="1522" t="str">
        <f xml:space="preserve"> "bbl product per " &amp; MROUND(AU25,1) &amp; " bbl crude oil"</f>
        <v>bbl product per 100718 bbl crude oil</v>
      </c>
      <c r="AV571" s="1522" t="str">
        <f xml:space="preserve"> "bbl product per " &amp; MROUND(AV25,1) &amp; " bbl crude oil"</f>
        <v>bbl product per 100064 bbl crude oil</v>
      </c>
      <c r="AW571" s="1522" t="str">
        <f xml:space="preserve"> "bbl product per " &amp; MROUND(AW25,1) &amp; " bbl crude oil"</f>
        <v>bbl product per 101079 bbl crude oil</v>
      </c>
      <c r="AX571" s="1522" t="str">
        <f xml:space="preserve"> "bbl product per " &amp; MROUND(AX25,1) &amp; " bbl crude oil"</f>
        <v>bbl product per 101948 bbl crude oil</v>
      </c>
      <c r="AY571" s="1522" t="str">
        <f xml:space="preserve"> "bbl product per " &amp; MROUND(AY25,1) &amp; " bbl crude oil"</f>
        <v>bbl product per 101977 bbl crude oil</v>
      </c>
      <c r="AZ571" s="1522" t="str">
        <f xml:space="preserve"> "bbl product per " &amp; MROUND(AZ25,1) &amp; " bbl crude oil"</f>
        <v>bbl product per 99238 bbl crude oil</v>
      </c>
      <c r="BA571" s="1522" t="str">
        <f xml:space="preserve"> "bbl product per " &amp; MROUND(BA25,1) &amp; " bbl crude oil"</f>
        <v>bbl product per 99803 bbl crude oil</v>
      </c>
      <c r="BB571" s="1522" t="str">
        <f xml:space="preserve"> "bbl product per " &amp; MROUND(BB25,1) &amp; " bbl crude oil"</f>
        <v>bbl product per 101197 bbl crude oil</v>
      </c>
      <c r="BC571" s="1522" t="str">
        <f xml:space="preserve"> "bbl product per " &amp; MROUND(BC25,1) &amp; " bbl crude oil"</f>
        <v>bbl product per 100083 bbl crude oil</v>
      </c>
      <c r="BD571" s="1522" t="str">
        <f xml:space="preserve"> "bbl product per " &amp; MROUND(BD25,1) &amp; " bbl crude oil"</f>
        <v>bbl product per 100083 bbl crude oil</v>
      </c>
      <c r="BE571" s="1522" t="str">
        <f xml:space="preserve"> "bbl product per " &amp; MROUND(BE25,1) &amp; " bbl crude oil"</f>
        <v>bbl product per 99745 bbl crude oil</v>
      </c>
      <c r="BF571" s="1522" t="str">
        <f xml:space="preserve"> "bbl product per " &amp; MROUND(BF25,1) &amp; " bbl crude oil"</f>
        <v>bbl product per 100000 bbl crude oil</v>
      </c>
      <c r="BG571" s="1522" t="str">
        <f xml:space="preserve"> "bbl product per " &amp; MROUND(BG25,1) &amp; " bbl crude oil"</f>
        <v>bbl product per 100000 bbl crude oil</v>
      </c>
      <c r="BH571" s="1522" t="str">
        <f xml:space="preserve"> "bbl product per " &amp; MROUND(BH25,1) &amp; " bbl crude oil"</f>
        <v>bbl product per 99933 bbl crude oil</v>
      </c>
      <c r="BI571" s="1522" t="str">
        <f xml:space="preserve"> "bbl product per " &amp; MROUND(BI25,1) &amp; " bbl crude oil"</f>
        <v>bbl product per 100582 bbl crude oil</v>
      </c>
      <c r="BJ571" s="1522" t="str">
        <f xml:space="preserve"> "bbl product per " &amp; MROUND(BJ25,1) &amp; " bbl crude oil"</f>
        <v>bbl product per 101196 bbl crude oil</v>
      </c>
      <c r="BK571" s="1522" t="str">
        <f xml:space="preserve"> "bbl product per " &amp; MROUND(BK25,1) &amp; " bbl crude oil"</f>
        <v>bbl product per 100366 bbl crude oil</v>
      </c>
      <c r="BL571" s="1522" t="str">
        <f xml:space="preserve"> "bbl product per " &amp; MROUND(BL25,1) &amp; " bbl crude oil"</f>
        <v>bbl product per 98750 bbl crude oil</v>
      </c>
      <c r="BM571" s="1522" t="str">
        <f xml:space="preserve"> "bbl product per " &amp; MROUND(BM25,1) &amp; " bbl crude oil"</f>
        <v>bbl product per 98750 bbl crude oil</v>
      </c>
      <c r="BN571" s="1522" t="str">
        <f xml:space="preserve"> "bbl product per " &amp; MROUND(BN25,1) &amp; " bbl crude oil"</f>
        <v>bbl product per 99407 bbl crude oil</v>
      </c>
      <c r="BO571" s="1522" t="str">
        <f xml:space="preserve"> "bbl product per " &amp; MROUND(BO25,1) &amp; " bbl crude oil"</f>
        <v>bbl product per 100819 bbl crude oil</v>
      </c>
      <c r="BP571" s="1522" t="str">
        <f xml:space="preserve"> "bbl product per " &amp; MROUND(BP25,1) &amp; " bbl crude oil"</f>
        <v>bbl product per 99745 bbl crude oil</v>
      </c>
      <c r="BQ571" s="1522" t="str">
        <f xml:space="preserve"> "bbl product per " &amp; MROUND(BQ25,1) &amp; " bbl crude oil"</f>
        <v>bbl product per 100806 bbl crude oil</v>
      </c>
      <c r="BR571" s="1522" t="str">
        <f xml:space="preserve"> "bbl product per " &amp; MROUND(BR25,1) &amp; " bbl crude oil"</f>
        <v>bbl product per 100765 bbl crude oil</v>
      </c>
      <c r="BS571" s="1522" t="str">
        <f xml:space="preserve"> "bbl product per " &amp; MROUND(BS25,1) &amp; " bbl crude oil"</f>
        <v>bbl product per 102806 bbl crude oil</v>
      </c>
      <c r="BT571" s="1522" t="str">
        <f xml:space="preserve"> "bbl product per " &amp; MROUND(BT25,1) &amp; " bbl crude oil"</f>
        <v>bbl product per 102779 bbl crude oil</v>
      </c>
      <c r="BU571" s="1522" t="str">
        <f xml:space="preserve"> "bbl product per " &amp; MROUND(BU25,1) &amp; " bbl crude oil"</f>
        <v>bbl product per 101435 bbl crude oil</v>
      </c>
      <c r="BV571" s="1522" t="str">
        <f xml:space="preserve"> "bbl product per " &amp; MROUND(BV25,1) &amp; " bbl crude oil"</f>
        <v>bbl product per 102767 bbl crude oil</v>
      </c>
      <c r="BW571" s="1522" t="str">
        <f xml:space="preserve"> "bbl product per " &amp; MROUND(BW25,1) &amp; " bbl crude oil"</f>
        <v>bbl product per 99885 bbl crude oil</v>
      </c>
      <c r="BX571" s="1522" t="str">
        <f xml:space="preserve"> "bbl product per " &amp; MROUND(BX25,1) &amp; " bbl crude oil"</f>
        <v>bbl product per 99796 bbl crude oil</v>
      </c>
      <c r="BY571" s="1522" t="str">
        <f xml:space="preserve"> "bbl product per " &amp; MROUND(BY25,1) &amp; " bbl crude oil"</f>
        <v>bbl product per 96546 bbl crude oil</v>
      </c>
      <c r="BZ571" s="1522" t="str">
        <f xml:space="preserve"> "bbl product per " &amp; MROUND(BZ25,1) &amp; " bbl crude oil"</f>
        <v>bbl product per 100675 bbl crude oil</v>
      </c>
      <c r="CA571" s="1522" t="str">
        <f xml:space="preserve"> "bbl product per " &amp; MROUND(CA25,1) &amp; " bbl crude oil"</f>
        <v>bbl product per 98746 bbl crude oil</v>
      </c>
      <c r="CB571" s="1522" t="str">
        <f xml:space="preserve"> "bbl product per " &amp; MROUND(CB25,1) &amp; " bbl crude oil"</f>
        <v>bbl product per 99467 bbl crude oil</v>
      </c>
      <c r="CC571" s="1522" t="str">
        <f xml:space="preserve"> "bbl product per " &amp; MROUND(CC25,1) &amp; " bbl crude oil"</f>
        <v>bbl product per 104886 bbl crude oil</v>
      </c>
    </row>
    <row r="572" spans="1:81" ht="15" customHeight="1">
      <c r="A572" s="1148"/>
      <c r="D572" s="1152"/>
      <c r="E572" s="1152"/>
      <c r="F572" s="1152"/>
      <c r="G572" s="1522"/>
      <c r="H572" s="1522"/>
      <c r="I572" s="1522"/>
      <c r="J572" s="1522"/>
      <c r="K572" s="1522"/>
      <c r="L572" s="1522"/>
      <c r="M572" s="1522"/>
      <c r="N572" s="1522"/>
      <c r="O572" s="1522"/>
      <c r="P572" s="1522"/>
      <c r="Q572" s="1522"/>
      <c r="R572" s="1522"/>
      <c r="S572" s="1522"/>
      <c r="T572" s="1522"/>
      <c r="U572" s="1522"/>
      <c r="V572" s="1522"/>
      <c r="W572" s="1522"/>
      <c r="X572" s="1522"/>
      <c r="Y572" s="1522"/>
      <c r="Z572" s="1522"/>
      <c r="AA572" s="1522"/>
      <c r="AB572" s="1522"/>
      <c r="AC572" s="1522"/>
      <c r="AD572" s="1522"/>
      <c r="AE572" s="1522"/>
      <c r="AF572" s="1522"/>
      <c r="AG572" s="1522"/>
      <c r="AH572" s="1522"/>
      <c r="AI572" s="1522"/>
      <c r="AJ572" s="1522"/>
      <c r="AK572" s="1522"/>
      <c r="AL572" s="1522"/>
      <c r="AM572" s="1522"/>
      <c r="AN572" s="1522"/>
      <c r="AO572" s="1522"/>
      <c r="AP572" s="1522"/>
      <c r="AQ572" s="1522"/>
      <c r="AR572" s="1522"/>
      <c r="AS572" s="1522"/>
      <c r="AT572" s="1522"/>
      <c r="AU572" s="1522"/>
      <c r="AV572" s="1522"/>
      <c r="AW572" s="1522"/>
      <c r="AX572" s="1522"/>
      <c r="AY572" s="1522"/>
      <c r="AZ572" s="1522"/>
      <c r="BA572" s="1522"/>
      <c r="BB572" s="1522"/>
      <c r="BC572" s="1522"/>
      <c r="BD572" s="1522"/>
      <c r="BE572" s="1522"/>
      <c r="BF572" s="1522"/>
      <c r="BG572" s="1522"/>
      <c r="BH572" s="1522"/>
      <c r="BI572" s="1522"/>
      <c r="BJ572" s="1522"/>
      <c r="BK572" s="1522"/>
      <c r="BL572" s="1522"/>
      <c r="BM572" s="1522"/>
      <c r="BN572" s="1522"/>
      <c r="BO572" s="1522"/>
      <c r="BP572" s="1522"/>
      <c r="BQ572" s="1522"/>
      <c r="BR572" s="1522"/>
      <c r="BS572" s="1522"/>
      <c r="BT572" s="1522"/>
      <c r="BU572" s="1522"/>
      <c r="BV572" s="1522"/>
      <c r="BW572" s="1522"/>
      <c r="BX572" s="1522"/>
      <c r="BY572" s="1522"/>
      <c r="BZ572" s="1522"/>
      <c r="CA572" s="1522"/>
      <c r="CB572" s="1522"/>
      <c r="CC572" s="1522"/>
    </row>
    <row r="573" spans="1:81" ht="15" customHeight="1">
      <c r="A573" s="1148"/>
      <c r="D573" s="73" t="s">
        <v>642</v>
      </c>
      <c r="E573" s="73"/>
      <c r="F573" s="73"/>
      <c r="G573" s="1157">
        <f>IF(G$568=0,G458,IF(G$568=1,#REF!,IF(G$568=2,#REF!,IF(G$568=3,#REF!,IF(G$568=4,#REF!,G458)))))/G$569</f>
        <v>84801.746189080513</v>
      </c>
      <c r="H573" s="1157">
        <f>IF(H$568=0,H458,IF(H$568=1,#REF!,IF(H$568=2,#REF!,IF(H$568=3,#REF!,IF(H$568=4,#REF!,H458)))))/H$569</f>
        <v>32245.722572889896</v>
      </c>
      <c r="I573" s="1157">
        <f>IF(I$568=0,I458,IF(I$568=1,#REF!,IF(I$568=2,#REF!,IF(I$568=3,#REF!,IF(I$568=4,#REF!,I458)))))/I$569</f>
        <v>48981.758737432247</v>
      </c>
      <c r="J573" s="1157">
        <f>IF(J$568=0,J458,IF(J$568=1,#REF!,IF(J$568=2,#REF!,IF(J$568=3,#REF!,IF(J$568=4,#REF!,J458)))))/J$569</f>
        <v>39348.240053013076</v>
      </c>
      <c r="K573" s="1157">
        <f>IF(K$568=0,K458,IF(K$568=1,#REF!,IF(K$568=2,#REF!,IF(K$568=3,#REF!,IF(K$568=4,#REF!,K458)))))/K$569</f>
        <v>31325.048426685637</v>
      </c>
      <c r="L573" s="1157">
        <f>IF(L$568=0,L458,IF(L$568=1,#REF!,IF(L$568=2,#REF!,IF(L$568=3,#REF!,IF(L$568=4,#REF!,L458)))))/L$569</f>
        <v>18258.580960932908</v>
      </c>
      <c r="M573" s="1157">
        <f>IF(M$568=0,M458,IF(M$568=1,#REF!,IF(M$568=2,#REF!,IF(M$568=3,#REF!,IF(M$568=4,#REF!,M458)))))/M$569</f>
        <v>49126.421319555862</v>
      </c>
      <c r="N573" s="1157">
        <f>IF(N$568=0,N458,IF(N$568=1,#REF!,IF(N$568=2,#REF!,IF(N$568=3,#REF!,IF(N$568=4,#REF!,N458)))))/N$569</f>
        <v>49040.883977006495</v>
      </c>
      <c r="O573" s="1157">
        <f>IF(O$568=0,O458,IF(O$568=1,#REF!,IF(O$568=2,#REF!,IF(O$568=3,#REF!,IF(O$568=4,#REF!,O458)))))/O$569</f>
        <v>37458.115288648645</v>
      </c>
      <c r="P573" s="1157">
        <f>IF(P$568=0,P458,IF(P$568=1,#REF!,IF(P$568=2,#REF!,IF(P$568=3,#REF!,IF(P$568=4,#REF!,P458)))))/P$569</f>
        <v>45646.645474444376</v>
      </c>
      <c r="Q573" s="1157">
        <f>IF(Q$568=0,Q458,IF(Q$568=1,#REF!,IF(Q$568=2,#REF!,IF(Q$568=3,#REF!,IF(Q$568=4,#REF!,Q458)))))/Q$569</f>
        <v>19117.095037438237</v>
      </c>
      <c r="R573" s="1157">
        <f>IF(R$568=0,R458,IF(R$568=1,#REF!,IF(R$568=2,#REF!,IF(R$568=3,#REF!,IF(R$568=4,#REF!,R458)))))/R$569</f>
        <v>44484.593782592696</v>
      </c>
      <c r="S573" s="1157">
        <f>IF(S$568=0,S458,IF(S$568=1,#REF!,IF(S$568=2,#REF!,IF(S$568=3,#REF!,IF(S$568=4,#REF!,S458)))))/S$569</f>
        <v>33465.263882260871</v>
      </c>
      <c r="T573" s="1157">
        <f>IF(T$568=0,T458,IF(T$568=1,#REF!,IF(T$568=2,#REF!,IF(T$568=3,#REF!,IF(T$568=4,#REF!,T458)))))/T$569</f>
        <v>45981.249659713794</v>
      </c>
      <c r="U573" s="1157">
        <f>IF(U$568=0,U458,IF(U$568=1,#REF!,IF(U$568=2,#REF!,IF(U$568=3,#REF!,IF(U$568=4,#REF!,U458)))))/U$569</f>
        <v>32139.195746860445</v>
      </c>
      <c r="V573" s="1157">
        <f>IF(V$568=0,V458,IF(V$568=1,#REF!,IF(V$568=2,#REF!,IF(V$568=3,#REF!,IF(V$568=4,#REF!,V458)))))/V$569</f>
        <v>29304.328116862649</v>
      </c>
      <c r="W573" s="1157">
        <f>IF(W$568=0,W458,IF(W$568=1,#REF!,IF(W$568=2,#REF!,IF(W$568=3,#REF!,IF(W$568=4,#REF!,W458)))))/W$569</f>
        <v>49241.193358997494</v>
      </c>
      <c r="X573" s="1157">
        <f>IF(X$568=0,X458,IF(X$568=1,#REF!,IF(X$568=2,#REF!,IF(X$568=3,#REF!,IF(X$568=4,#REF!,X458)))))/X$569</f>
        <v>12492.809069625004</v>
      </c>
      <c r="Y573" s="1157">
        <f>IF(Y$568=0,Y458,IF(Y$568=1,#REF!,IF(Y$568=2,#REF!,IF(Y$568=3,#REF!,IF(Y$568=4,#REF!,Y458)))))/Y$569</f>
        <v>33379.886042988343</v>
      </c>
      <c r="Z573" s="1157">
        <f>IF(Z$568=0,Z458,IF(Z$568=1,#REF!,IF(Z$568=2,#REF!,IF(Z$568=3,#REF!,IF(Z$568=4,#REF!,Z458)))))/Z$569</f>
        <v>38050.488111706625</v>
      </c>
      <c r="AA573" s="1157">
        <f>IF(AA$568=0,AA458,IF(AA$568=1,#REF!,IF(AA$568=2,#REF!,IF(AA$568=3,#REF!,IF(AA$568=4,#REF!,AA458)))))/AA$569</f>
        <v>41064.988127626442</v>
      </c>
      <c r="AB573" s="1157">
        <f>IF(AB$568=0,AB458,IF(AB$568=1,#REF!,IF(AB$568=2,#REF!,IF(AB$568=3,#REF!,IF(AB$568=4,#REF!,AB458)))))/AB$569</f>
        <v>37189.417961500614</v>
      </c>
      <c r="AC573" s="1157">
        <f>IF(AC$568=0,AC458,IF(AC$568=1,#REF!,IF(AC$568=2,#REF!,IF(AC$568=3,#REF!,IF(AC$568=4,#REF!,AC458)))))/AC$569</f>
        <v>24632.275420758524</v>
      </c>
      <c r="AD573" s="1157">
        <f>IF(AD$568=0,AD458,IF(AD$568=1,#REF!,IF(AD$568=2,#REF!,IF(AD$568=3,#REF!,IF(AD$568=4,#REF!,AD458)))))/AD$569</f>
        <v>37693.231600498264</v>
      </c>
      <c r="AE573" s="1157">
        <f>IF(AE$568=0,AE458,IF(AE$568=1,#REF!,IF(AE$568=2,#REF!,IF(AE$568=3,#REF!,IF(AE$568=4,#REF!,AE458)))))/AE$569</f>
        <v>41234.841473144093</v>
      </c>
      <c r="AF573" s="1157">
        <f>IF(AF$568=0,AF458,IF(AF$568=1,#REF!,IF(AF$568=2,#REF!,IF(AF$568=3,#REF!,IF(AF$568=4,#REF!,AF458)))))/AF$569</f>
        <v>26164.019580207521</v>
      </c>
      <c r="AG573" s="1157">
        <f>IF(AG$568=0,AG458,IF(AG$568=1,#REF!,IF(AG$568=2,#REF!,IF(AG$568=3,#REF!,IF(AG$568=4,#REF!,AG458)))))/AG$569</f>
        <v>20999.840459670144</v>
      </c>
      <c r="AH573" s="1157">
        <f>IF(AH$568=0,AH458,IF(AH$568=1,#REF!,IF(AH$568=2,#REF!,IF(AH$568=3,#REF!,IF(AH$568=4,#REF!,AH458)))))/AH$569</f>
        <v>34078.899574364863</v>
      </c>
      <c r="AI573" s="1157">
        <f>IF(AI$568=0,AI458,IF(AI$568=1,#REF!,IF(AI$568=2,#REF!,IF(AI$568=3,#REF!,IF(AI$568=4,#REF!,AI458)))))/AI$569</f>
        <v>39605.385897826389</v>
      </c>
      <c r="AJ573" s="1157">
        <f>IF(AJ$568=0,AJ458,IF(AJ$568=1,#REF!,IF(AJ$568=2,#REF!,IF(AJ$568=3,#REF!,IF(AJ$568=4,#REF!,AJ458)))))/AJ$569</f>
        <v>22095.571703093487</v>
      </c>
      <c r="AK573" s="1157">
        <f>IF(AK$568=0,AK458,IF(AK$568=1,#REF!,IF(AK$568=2,#REF!,IF(AK$568=3,#REF!,IF(AK$568=4,#REF!,AK458)))))/AK$569</f>
        <v>38888.002431555979</v>
      </c>
      <c r="AL573" s="1157">
        <f>IF(AL$568=0,AL458,IF(AL$568=1,#REF!,IF(AL$568=2,#REF!,IF(AL$568=3,#REF!,IF(AL$568=4,#REF!,AL458)))))/AL$569</f>
        <v>24206.28733301266</v>
      </c>
      <c r="AM573" s="1157">
        <f>IF(AM$568=0,AM458,IF(AM$568=1,#REF!,IF(AM$568=2,#REF!,IF(AM$568=3,#REF!,IF(AM$568=4,#REF!,AM458)))))/AM$569</f>
        <v>12596.318726152285</v>
      </c>
      <c r="AN573" s="1157">
        <f>IF(AN$568=0,AN458,IF(AN$568=1,#REF!,IF(AN$568=2,#REF!,IF(AN$568=3,#REF!,IF(AN$568=4,#REF!,AN458)))))/AN$569</f>
        <v>24206.28733301266</v>
      </c>
      <c r="AO573" s="1157">
        <f>IF(AO$568=0,AO458,IF(AO$568=1,#REF!,IF(AO$568=2,#REF!,IF(AO$568=3,#REF!,IF(AO$568=4,#REF!,AO458)))))/AO$569</f>
        <v>18358.012183050148</v>
      </c>
      <c r="AP573" s="1157">
        <f>IF(AP$568=0,AP458,IF(AP$568=1,#REF!,IF(AP$568=2,#REF!,IF(AP$568=3,#REF!,IF(AP$568=4,#REF!,AP458)))))/AP$569</f>
        <v>29590.890806614199</v>
      </c>
      <c r="AQ573" s="1157">
        <f>IF(AQ$568=0,AQ458,IF(AQ$568=1,#REF!,IF(AQ$568=2,#REF!,IF(AQ$568=3,#REF!,IF(AQ$568=4,#REF!,AQ458)))))/AQ$569</f>
        <v>33049.566024073254</v>
      </c>
      <c r="AR573" s="1157">
        <f>IF(AR$568=0,AR458,IF(AR$568=1,#REF!,IF(AR$568=2,#REF!,IF(AR$568=3,#REF!,IF(AR$568=4,#REF!,AR458)))))/AR$569</f>
        <v>26130.121810474619</v>
      </c>
      <c r="AS573" s="1157">
        <f>IF(AS$568=0,AS458,IF(AS$568=1,#REF!,IF(AS$568=2,#REF!,IF(AS$568=3,#REF!,IF(AS$568=4,#REF!,AS458)))))/AS$569</f>
        <v>30265.462484087533</v>
      </c>
      <c r="AT573" s="1157">
        <f>IF(AT$568=0,AT458,IF(AT$568=1,#REF!,IF(AT$568=2,#REF!,IF(AT$568=3,#REF!,IF(AT$568=4,#REF!,AT458)))))/AT$569</f>
        <v>44320.714096814569</v>
      </c>
      <c r="AU573" s="1157">
        <f>IF(AU$568=0,AU458,IF(AU$568=1,#REF!,IF(AU$568=2,#REF!,IF(AU$568=3,#REF!,IF(AU$568=4,#REF!,AU458)))))/AU$569</f>
        <v>36829.979395196089</v>
      </c>
      <c r="AV573" s="1157">
        <f>IF(AV$568=0,AV458,IF(AV$568=1,#REF!,IF(AV$568=2,#REF!,IF(AV$568=3,#REF!,IF(AV$568=4,#REF!,AV458)))))/AV$569</f>
        <v>25953.098450515437</v>
      </c>
      <c r="AW573" s="1157">
        <f>IF(AW$568=0,AW458,IF(AW$568=1,#REF!,IF(AW$568=2,#REF!,IF(AW$568=3,#REF!,IF(AW$568=4,#REF!,AW458)))))/AW$569</f>
        <v>37807.037001084958</v>
      </c>
      <c r="AX573" s="1157">
        <f>IF(AX$568=0,AX458,IF(AX$568=1,#REF!,IF(AX$568=2,#REF!,IF(AX$568=3,#REF!,IF(AX$568=4,#REF!,AX458)))))/AX$569</f>
        <v>33831.622984924208</v>
      </c>
      <c r="AY573" s="1157">
        <f>IF(AY$568=0,AY458,IF(AY$568=1,#REF!,IF(AY$568=2,#REF!,IF(AY$568=3,#REF!,IF(AY$568=4,#REF!,AY458)))))/AY$569</f>
        <v>34412.987746040628</v>
      </c>
      <c r="AZ573" s="1157">
        <f>IF(AZ$568=0,AZ458,IF(AZ$568=1,#REF!,IF(AZ$568=2,#REF!,IF(AZ$568=3,#REF!,IF(AZ$568=4,#REF!,AZ458)))))/AZ$569</f>
        <v>39018.756564731564</v>
      </c>
      <c r="BA573" s="1157">
        <f>IF(BA$568=0,BA458,IF(BA$568=1,#REF!,IF(BA$568=2,#REF!,IF(BA$568=3,#REF!,IF(BA$568=4,#REF!,BA458)))))/BA$569</f>
        <v>45529.043209780255</v>
      </c>
      <c r="BB573" s="1157">
        <f>IF(BB$568=0,BB458,IF(BB$568=1,#REF!,IF(BB$568=2,#REF!,IF(BB$568=3,#REF!,IF(BB$568=4,#REF!,BB458)))))/BB$569</f>
        <v>38097.00475594079</v>
      </c>
      <c r="BC573" s="1157">
        <f>IF(BC$568=0,BC458,IF(BC$568=1,#REF!,IF(BC$568=2,#REF!,IF(BC$568=3,#REF!,IF(BC$568=4,#REF!,BC458)))))/BC$569</f>
        <v>28977.899697358582</v>
      </c>
      <c r="BD573" s="1157">
        <f>IF(BD$568=0,BD458,IF(BD$568=1,#REF!,IF(BD$568=2,#REF!,IF(BD$568=3,#REF!,IF(BD$568=4,#REF!,BD458)))))/BD$569</f>
        <v>28977.899697358582</v>
      </c>
      <c r="BE573" s="1157">
        <f>IF(BE$568=0,BE458,IF(BE$568=1,#REF!,IF(BE$568=2,#REF!,IF(BE$568=3,#REF!,IF(BE$568=4,#REF!,BE458)))))/BE$569</f>
        <v>35555.889152632066</v>
      </c>
      <c r="BF573" s="1157">
        <f>IF(BF$568=0,BF458,IF(BF$568=1,#REF!,IF(BF$568=2,#REF!,IF(BF$568=3,#REF!,IF(BF$568=4,#REF!,BF458)))))/BF$569</f>
        <v>49374.429039596376</v>
      </c>
      <c r="BG573" s="1157">
        <f>IF(BG$568=0,BG458,IF(BG$568=1,#REF!,IF(BG$568=2,#REF!,IF(BG$568=3,#REF!,IF(BG$568=4,#REF!,BG458)))))/BG$569</f>
        <v>78398.146488961589</v>
      </c>
      <c r="BH573" s="1157">
        <f>IF(BH$568=0,BH458,IF(BH$568=1,#REF!,IF(BH$568=2,#REF!,IF(BH$568=3,#REF!,IF(BH$568=4,#REF!,BH458)))))/BH$569</f>
        <v>28012.41715264587</v>
      </c>
      <c r="BI573" s="1157">
        <f>IF(BI$568=0,BI458,IF(BI$568=1,#REF!,IF(BI$568=2,#REF!,IF(BI$568=3,#REF!,IF(BI$568=4,#REF!,BI458)))))/BI$569</f>
        <v>22837.977940669567</v>
      </c>
      <c r="BJ573" s="1157">
        <f>IF(BJ$568=0,BJ458,IF(BJ$568=1,#REF!,IF(BJ$568=2,#REF!,IF(BJ$568=3,#REF!,IF(BJ$568=4,#REF!,BJ458)))))/BJ$569</f>
        <v>32814.033209708992</v>
      </c>
      <c r="BK573" s="1157">
        <f>IF(BK$568=0,BK458,IF(BK$568=1,#REF!,IF(BK$568=2,#REF!,IF(BK$568=3,#REF!,IF(BK$568=4,#REF!,BK458)))))/BK$569</f>
        <v>52600.507243109452</v>
      </c>
      <c r="BL573" s="1157">
        <f>IF(BL$568=0,BL458,IF(BL$568=1,#REF!,IF(BL$568=2,#REF!,IF(BL$568=3,#REF!,IF(BL$568=4,#REF!,BL458)))))/BL$569</f>
        <v>25715.911921222625</v>
      </c>
      <c r="BM573" s="1157">
        <f>IF(BM$568=0,BM458,IF(BM$568=1,#REF!,IF(BM$568=2,#REF!,IF(BM$568=3,#REF!,IF(BM$568=4,#REF!,BM458)))))/BM$569</f>
        <v>50411.982572684698</v>
      </c>
      <c r="BN573" s="1157">
        <f>IF(BN$568=0,BN458,IF(BN$568=1,#REF!,IF(BN$568=2,#REF!,IF(BN$568=3,#REF!,IF(BN$568=4,#REF!,BN458)))))/BN$569</f>
        <v>30783.346607911728</v>
      </c>
      <c r="BO573" s="1157">
        <f>IF(BO$568=0,BO458,IF(BO$568=1,#REF!,IF(BO$568=2,#REF!,IF(BO$568=3,#REF!,IF(BO$568=4,#REF!,BO458)))))/BO$569</f>
        <v>42200.382573873787</v>
      </c>
      <c r="BP573" s="1157">
        <f>IF(BP$568=0,BP458,IF(BP$568=1,#REF!,IF(BP$568=2,#REF!,IF(BP$568=3,#REF!,IF(BP$568=4,#REF!,BP458)))))/BP$569</f>
        <v>25715.911921222625</v>
      </c>
      <c r="BQ573" s="1157">
        <f>IF(BQ$568=0,BQ458,IF(BQ$568=1,#REF!,IF(BQ$568=2,#REF!,IF(BQ$568=3,#REF!,IF(BQ$568=4,#REF!,BQ458)))))/BQ$569</f>
        <v>57629.731438864481</v>
      </c>
      <c r="BR573" s="1157">
        <f>IF(BR$568=0,BR458,IF(BR$568=1,#REF!,IF(BR$568=2,#REF!,IF(BR$568=3,#REF!,IF(BR$568=4,#REF!,BR458)))))/BR$569</f>
        <v>42366.873453217253</v>
      </c>
      <c r="BS573" s="1157">
        <f>IF(BS$568=0,BS458,IF(BS$568=1,#REF!,IF(BS$568=2,#REF!,IF(BS$568=3,#REF!,IF(BS$568=4,#REF!,BS458)))))/BS$569</f>
        <v>43503.669180059929</v>
      </c>
      <c r="BT573" s="1157">
        <f>IF(BT$568=0,BT458,IF(BT$568=1,#REF!,IF(BT$568=2,#REF!,IF(BT$568=3,#REF!,IF(BT$568=4,#REF!,BT458)))))/BT$569</f>
        <v>41987.706412625135</v>
      </c>
      <c r="BU573" s="1157">
        <f>IF(BU$568=0,BU458,IF(BU$568=1,#REF!,IF(BU$568=2,#REF!,IF(BU$568=3,#REF!,IF(BU$568=4,#REF!,BU458)))))/BU$569</f>
        <v>48125.377210006925</v>
      </c>
      <c r="BV573" s="1157">
        <f>IF(BV$568=0,BV458,IF(BV$568=1,#REF!,IF(BV$568=2,#REF!,IF(BV$568=3,#REF!,IF(BV$568=4,#REF!,BV458)))))/BV$569</f>
        <v>50214.105021401243</v>
      </c>
      <c r="BW573" s="1157">
        <f>IF(BW$568=0,BW458,IF(BW$568=1,#REF!,IF(BW$568=2,#REF!,IF(BW$568=3,#REF!,IF(BW$568=4,#REF!,BW458)))))/BW$569</f>
        <v>16267.502161410861</v>
      </c>
      <c r="BX573" s="1157">
        <f>IF(BX$568=0,BX458,IF(BX$568=1,#REF!,IF(BX$568=2,#REF!,IF(BX$568=3,#REF!,IF(BX$568=4,#REF!,BX458)))))/BX$569</f>
        <v>17221.00511733766</v>
      </c>
      <c r="BY573" s="1157">
        <f>IF(BY$568=0,BY458,IF(BY$568=1,#REF!,IF(BY$568=2,#REF!,IF(BY$568=3,#REF!,IF(BY$568=4,#REF!,BY458)))))/BY$569</f>
        <v>17543.417099922724</v>
      </c>
      <c r="BZ573" s="1157">
        <f>IF(BZ$568=0,BZ458,IF(BZ$568=1,#REF!,IF(BZ$568=2,#REF!,IF(BZ$568=3,#REF!,IF(BZ$568=4,#REF!,BZ458)))))/BZ$569</f>
        <v>26427.747553213616</v>
      </c>
      <c r="CA573" s="1157">
        <f>IF(CA$568=0,CA458,IF(CA$568=1,#REF!,IF(CA$568=2,#REF!,IF(CA$568=3,#REF!,IF(CA$568=4,#REF!,CA458)))))/CA$569</f>
        <v>27477.091031263204</v>
      </c>
      <c r="CB573" s="1157">
        <f>IF(CB$568=0,CB458,IF(CB$568=1,#REF!,IF(CB$568=2,#REF!,IF(CB$568=3,#REF!,IF(CB$568=4,#REF!,CB458)))))/CB$569</f>
        <v>48622.680200500428</v>
      </c>
      <c r="CC573" s="1157">
        <f>IF(CC$568=0,CC458,IF(CC$568=1,#REF!,IF(CC$568=2,#REF!,IF(CC$568=3,#REF!,IF(CC$568=4,#REF!,CC458)))))/CC$569</f>
        <v>57223.381586404066</v>
      </c>
    </row>
    <row r="574" spans="1:81" ht="15" customHeight="1">
      <c r="A574" s="1148"/>
      <c r="D574" s="73" t="s">
        <v>643</v>
      </c>
      <c r="E574" s="73"/>
      <c r="F574" s="73"/>
      <c r="G574" s="1157">
        <f>IF(G$568=0,G459,IF(G$568=1,#REF!,IF(G$568=2,#REF!,IF(G$568=3,#REF!,IF(G$568=4,#REF!,G459)))))/G$569</f>
        <v>7470.4137063143153</v>
      </c>
      <c r="H574" s="1157">
        <f>IF(H$568=0,H459,IF(H$568=1,#REF!,IF(H$568=2,#REF!,IF(H$568=3,#REF!,IF(H$568=4,#REF!,H459)))))/H$569</f>
        <v>18400.898420420293</v>
      </c>
      <c r="I574" s="1157">
        <f>IF(I$568=0,I459,IF(I$568=1,#REF!,IF(I$568=2,#REF!,IF(I$568=3,#REF!,IF(I$568=4,#REF!,I459)))))/I$569</f>
        <v>10217.023343876654</v>
      </c>
      <c r="J574" s="1157">
        <f>IF(J$568=0,J459,IF(J$568=1,#REF!,IF(J$568=2,#REF!,IF(J$568=3,#REF!,IF(J$568=4,#REF!,J459)))))/J$569</f>
        <v>16008.943172880759</v>
      </c>
      <c r="K574" s="1157">
        <f>IF(K$568=0,K459,IF(K$568=1,#REF!,IF(K$568=2,#REF!,IF(K$568=3,#REF!,IF(K$568=4,#REF!,K459)))))/K$569</f>
        <v>19567.630187821829</v>
      </c>
      <c r="L574" s="1157">
        <f>IF(L$568=0,L459,IF(L$568=1,#REF!,IF(L$568=2,#REF!,IF(L$568=3,#REF!,IF(L$568=4,#REF!,L459)))))/L$569</f>
        <v>23962.361026343631</v>
      </c>
      <c r="M574" s="1157">
        <f>IF(M$568=0,M459,IF(M$568=1,#REF!,IF(M$568=2,#REF!,IF(M$568=3,#REF!,IF(M$568=4,#REF!,M459)))))/M$569</f>
        <v>9216.4677283275832</v>
      </c>
      <c r="N574" s="1157">
        <f>IF(N$568=0,N459,IF(N$568=1,#REF!,IF(N$568=2,#REF!,IF(N$568=3,#REF!,IF(N$568=4,#REF!,N459)))))/N$569</f>
        <v>18469.773374342996</v>
      </c>
      <c r="O574" s="1157">
        <f>IF(O$568=0,O459,IF(O$568=1,#REF!,IF(O$568=2,#REF!,IF(O$568=3,#REF!,IF(O$568=4,#REF!,O459)))))/O$569</f>
        <v>18909.492184847801</v>
      </c>
      <c r="P574" s="1157">
        <f>IF(P$568=0,P459,IF(P$568=1,#REF!,IF(P$568=2,#REF!,IF(P$568=3,#REF!,IF(P$568=4,#REF!,P459)))))/P$569</f>
        <v>8237.2510768468674</v>
      </c>
      <c r="Q574" s="1157">
        <f>IF(Q$568=0,Q459,IF(Q$568=1,#REF!,IF(Q$568=2,#REF!,IF(Q$568=3,#REF!,IF(Q$568=4,#REF!,Q459)))))/Q$569</f>
        <v>22980.032681796616</v>
      </c>
      <c r="R574" s="1157">
        <f>IF(R$568=0,R459,IF(R$568=1,#REF!,IF(R$568=2,#REF!,IF(R$568=3,#REF!,IF(R$568=4,#REF!,R459)))))/R$569</f>
        <v>9552.061291589167</v>
      </c>
      <c r="S574" s="1157">
        <f>IF(S$568=0,S459,IF(S$568=1,#REF!,IF(S$568=2,#REF!,IF(S$568=3,#REF!,IF(S$568=4,#REF!,S459)))))/S$569</f>
        <v>22234.178014393976</v>
      </c>
      <c r="T574" s="1157">
        <f>IF(T$568=0,T459,IF(T$568=1,#REF!,IF(T$568=2,#REF!,IF(T$568=3,#REF!,IF(T$568=4,#REF!,T459)))))/T$569</f>
        <v>24865.834265348079</v>
      </c>
      <c r="U574" s="1157">
        <f>IF(U$568=0,U459,IF(U$568=1,#REF!,IF(U$568=2,#REF!,IF(U$568=3,#REF!,IF(U$568=4,#REF!,U459)))))/U$569</f>
        <v>23854.633309575125</v>
      </c>
      <c r="V574" s="1157">
        <f>IF(V$568=0,V459,IF(V$568=1,#REF!,IF(V$568=2,#REF!,IF(V$568=3,#REF!,IF(V$568=4,#REF!,V459)))))/V$569</f>
        <v>26855.024083567721</v>
      </c>
      <c r="W574" s="1157">
        <f>IF(W$568=0,W459,IF(W$568=1,#REF!,IF(W$568=2,#REF!,IF(W$568=3,#REF!,IF(W$568=4,#REF!,W459)))))/W$569</f>
        <v>5748.9691138817843</v>
      </c>
      <c r="X574" s="1157">
        <f>IF(X$568=0,X459,IF(X$568=1,#REF!,IF(X$568=2,#REF!,IF(X$568=3,#REF!,IF(X$568=4,#REF!,X459)))))/X$569</f>
        <v>17944.621765713837</v>
      </c>
      <c r="Y574" s="1157">
        <f>IF(Y$568=0,Y459,IF(Y$568=1,#REF!,IF(Y$568=2,#REF!,IF(Y$568=3,#REF!,IF(Y$568=4,#REF!,Y459)))))/Y$569</f>
        <v>19715.109403437513</v>
      </c>
      <c r="Z574" s="1157">
        <f>IF(Z$568=0,Z459,IF(Z$568=1,#REF!,IF(Z$568=2,#REF!,IF(Z$568=3,#REF!,IF(Z$568=4,#REF!,Z459)))))/Z$569</f>
        <v>20332.216477238959</v>
      </c>
      <c r="AA574" s="1157">
        <f>IF(AA$568=0,AA459,IF(AA$568=1,#REF!,IF(AA$568=2,#REF!,IF(AA$568=3,#REF!,IF(AA$568=4,#REF!,AA459)))))/AA$569</f>
        <v>20371.046271301944</v>
      </c>
      <c r="AB574" s="1157">
        <f>IF(AB$568=0,AB459,IF(AB$568=1,#REF!,IF(AB$568=2,#REF!,IF(AB$568=3,#REF!,IF(AB$568=4,#REF!,AB459)))))/AB$569</f>
        <v>20392.482652434323</v>
      </c>
      <c r="AC574" s="1157">
        <f>IF(AC$568=0,AC459,IF(AC$568=1,#REF!,IF(AC$568=2,#REF!,IF(AC$568=3,#REF!,IF(AC$568=4,#REF!,AC459)))))/AC$569</f>
        <v>16487.973501684388</v>
      </c>
      <c r="AD574" s="1157">
        <f>IF(AD$568=0,AD459,IF(AD$568=1,#REF!,IF(AD$568=2,#REF!,IF(AD$568=3,#REF!,IF(AD$568=4,#REF!,AD459)))))/AD$569</f>
        <v>16022.132681637137</v>
      </c>
      <c r="AE574" s="1157">
        <f>IF(AE$568=0,AE459,IF(AE$568=1,#REF!,IF(AE$568=2,#REF!,IF(AE$568=3,#REF!,IF(AE$568=4,#REF!,AE459)))))/AE$569</f>
        <v>26423.462931590857</v>
      </c>
      <c r="AF574" s="1157">
        <f>IF(AF$568=0,AF459,IF(AF$568=1,#REF!,IF(AF$568=2,#REF!,IF(AF$568=3,#REF!,IF(AF$568=4,#REF!,AF459)))))/AF$569</f>
        <v>16778.132724537325</v>
      </c>
      <c r="AG574" s="1157">
        <f>IF(AG$568=0,AG459,IF(AG$568=1,#REF!,IF(AG$568=2,#REF!,IF(AG$568=3,#REF!,IF(AG$568=4,#REF!,AG459)))))/AG$569</f>
        <v>14409.708231120363</v>
      </c>
      <c r="AH574" s="1157">
        <f>IF(AH$568=0,AH459,IF(AH$568=1,#REF!,IF(AH$568=2,#REF!,IF(AH$568=3,#REF!,IF(AH$568=4,#REF!,AH459)))))/AH$569</f>
        <v>18105.494687954979</v>
      </c>
      <c r="AI574" s="1157">
        <f>IF(AI$568=0,AI459,IF(AI$568=1,#REF!,IF(AI$568=2,#REF!,IF(AI$568=3,#REF!,IF(AI$568=4,#REF!,AI459)))))/AI$569</f>
        <v>20034.619930314355</v>
      </c>
      <c r="AJ574" s="1157">
        <f>IF(AJ$568=0,AJ459,IF(AJ$568=1,#REF!,IF(AJ$568=2,#REF!,IF(AJ$568=3,#REF!,IF(AJ$568=4,#REF!,AJ459)))))/AJ$569</f>
        <v>24340.821834611885</v>
      </c>
      <c r="AK574" s="1157">
        <f>IF(AK$568=0,AK459,IF(AK$568=1,#REF!,IF(AK$568=2,#REF!,IF(AK$568=3,#REF!,IF(AK$568=4,#REF!,AK459)))))/AK$569</f>
        <v>32295.890682023924</v>
      </c>
      <c r="AL574" s="1157">
        <f>IF(AL$568=0,AL459,IF(AL$568=1,#REF!,IF(AL$568=2,#REF!,IF(AL$568=3,#REF!,IF(AL$568=4,#REF!,AL459)))))/AL$569</f>
        <v>28123.302309909086</v>
      </c>
      <c r="AM574" s="1157">
        <f>IF(AM$568=0,AM459,IF(AM$568=1,#REF!,IF(AM$568=2,#REF!,IF(AM$568=3,#REF!,IF(AM$568=4,#REF!,AM459)))))/AM$569</f>
        <v>10587.058150631266</v>
      </c>
      <c r="AN574" s="1157">
        <f>IF(AN$568=0,AN459,IF(AN$568=1,#REF!,IF(AN$568=2,#REF!,IF(AN$568=3,#REF!,IF(AN$568=4,#REF!,AN459)))))/AN$569</f>
        <v>28123.302309909086</v>
      </c>
      <c r="AO574" s="1157">
        <f>IF(AO$568=0,AO459,IF(AO$568=1,#REF!,IF(AO$568=2,#REF!,IF(AO$568=3,#REF!,IF(AO$568=4,#REF!,AO459)))))/AO$569</f>
        <v>21963.467187728576</v>
      </c>
      <c r="AP574" s="1157">
        <f>IF(AP$568=0,AP459,IF(AP$568=1,#REF!,IF(AP$568=2,#REF!,IF(AP$568=3,#REF!,IF(AP$568=4,#REF!,AP459)))))/AP$569</f>
        <v>21188.443994773992</v>
      </c>
      <c r="AQ574" s="1157">
        <f>IF(AQ$568=0,AQ459,IF(AQ$568=1,#REF!,IF(AQ$568=2,#REF!,IF(AQ$568=3,#REF!,IF(AQ$568=4,#REF!,AQ459)))))/AQ$569</f>
        <v>23541.900525405115</v>
      </c>
      <c r="AR574" s="1157">
        <f>IF(AR$568=0,AR459,IF(AR$568=1,#REF!,IF(AR$568=2,#REF!,IF(AR$568=3,#REF!,IF(AR$568=4,#REF!,AR459)))))/AR$569</f>
        <v>20826.026909114877</v>
      </c>
      <c r="AS574" s="1157">
        <f>IF(AS$568=0,AS459,IF(AS$568=1,#REF!,IF(AS$568=2,#REF!,IF(AS$568=3,#REF!,IF(AS$568=4,#REF!,AS459)))))/AS$569</f>
        <v>17437.602242148107</v>
      </c>
      <c r="AT574" s="1157">
        <f>IF(AT$568=0,AT459,IF(AT$568=1,#REF!,IF(AT$568=2,#REF!,IF(AT$568=3,#REF!,IF(AT$568=4,#REF!,AT459)))))/AT$569</f>
        <v>21931.675075048326</v>
      </c>
      <c r="AU574" s="1157">
        <f>IF(AU$568=0,AU459,IF(AU$568=1,#REF!,IF(AU$568=2,#REF!,IF(AU$568=3,#REF!,IF(AU$568=4,#REF!,AU459)))))/AU$569</f>
        <v>20230.746548928586</v>
      </c>
      <c r="AV574" s="1157">
        <f>IF(AV$568=0,AV459,IF(AV$568=1,#REF!,IF(AV$568=2,#REF!,IF(AV$568=3,#REF!,IF(AV$568=4,#REF!,AV459)))))/AV$569</f>
        <v>23975.332689144496</v>
      </c>
      <c r="AW574" s="1157">
        <f>IF(AW$568=0,AW459,IF(AW$568=1,#REF!,IF(AW$568=2,#REF!,IF(AW$568=3,#REF!,IF(AW$568=4,#REF!,AW459)))))/AW$569</f>
        <v>22099.718763840559</v>
      </c>
      <c r="AX574" s="1157">
        <f>IF(AX$568=0,AX459,IF(AX$568=1,#REF!,IF(AX$568=2,#REF!,IF(AX$568=3,#REF!,IF(AX$568=4,#REF!,AX459)))))/AX$569</f>
        <v>17440.208155862649</v>
      </c>
      <c r="AY574" s="1157">
        <f>IF(AY$568=0,AY459,IF(AY$568=1,#REF!,IF(AY$568=2,#REF!,IF(AY$568=3,#REF!,IF(AY$568=4,#REF!,AY459)))))/AY$569</f>
        <v>20014.149837397374</v>
      </c>
      <c r="AZ574" s="1157">
        <f>IF(AZ$568=0,AZ459,IF(AZ$568=1,#REF!,IF(AZ$568=2,#REF!,IF(AZ$568=3,#REF!,IF(AZ$568=4,#REF!,AZ459)))))/AZ$569</f>
        <v>21003.192294899316</v>
      </c>
      <c r="BA574" s="1157">
        <f>IF(BA$568=0,BA459,IF(BA$568=1,#REF!,IF(BA$568=2,#REF!,IF(BA$568=3,#REF!,IF(BA$568=4,#REF!,BA459)))))/BA$569</f>
        <v>22282.671289446189</v>
      </c>
      <c r="BB574" s="1157">
        <f>IF(BB$568=0,BB459,IF(BB$568=1,#REF!,IF(BB$568=2,#REF!,IF(BB$568=3,#REF!,IF(BB$568=4,#REF!,BB459)))))/BB$569</f>
        <v>17132.720184793208</v>
      </c>
      <c r="BC574" s="1157">
        <f>IF(BC$568=0,BC459,IF(BC$568=1,#REF!,IF(BC$568=2,#REF!,IF(BC$568=3,#REF!,IF(BC$568=4,#REF!,BC459)))))/BC$569</f>
        <v>24659.736623846973</v>
      </c>
      <c r="BD574" s="1157">
        <f>IF(BD$568=0,BD459,IF(BD$568=1,#REF!,IF(BD$568=2,#REF!,IF(BD$568=3,#REF!,IF(BD$568=4,#REF!,BD459)))))/BD$569</f>
        <v>24659.736623846973</v>
      </c>
      <c r="BE574" s="1157">
        <f>IF(BE$568=0,BE459,IF(BE$568=1,#REF!,IF(BE$568=2,#REF!,IF(BE$568=3,#REF!,IF(BE$568=4,#REF!,BE459)))))/BE$569</f>
        <v>24340.964704250211</v>
      </c>
      <c r="BF574" s="1157">
        <f>IF(BF$568=0,BF459,IF(BF$568=1,#REF!,IF(BF$568=2,#REF!,IF(BF$568=3,#REF!,IF(BF$568=4,#REF!,BF459)))))/BF$569</f>
        <v>24592.36670976083</v>
      </c>
      <c r="BG574" s="1157">
        <f>IF(BG$568=0,BG459,IF(BG$568=1,#REF!,IF(BG$568=2,#REF!,IF(BG$568=3,#REF!,IF(BG$568=4,#REF!,BG459)))))/BG$569</f>
        <v>14336.932914438605</v>
      </c>
      <c r="BH574" s="1157">
        <f>IF(BH$568=0,BH459,IF(BH$568=1,#REF!,IF(BH$568=2,#REF!,IF(BH$568=3,#REF!,IF(BH$568=4,#REF!,BH459)))))/BH$569</f>
        <v>23866.433942040137</v>
      </c>
      <c r="BI574" s="1157">
        <f>IF(BI$568=0,BI459,IF(BI$568=1,#REF!,IF(BI$568=2,#REF!,IF(BI$568=3,#REF!,IF(BI$568=4,#REF!,BI459)))))/BI$569</f>
        <v>28087.04889697484</v>
      </c>
      <c r="BJ574" s="1157">
        <f>IF(BJ$568=0,BJ459,IF(BJ$568=1,#REF!,IF(BJ$568=2,#REF!,IF(BJ$568=3,#REF!,IF(BJ$568=4,#REF!,BJ459)))))/BJ$569</f>
        <v>16219.310614514272</v>
      </c>
      <c r="BK574" s="1157">
        <f>IF(BK$568=0,BK459,IF(BK$568=1,#REF!,IF(BK$568=2,#REF!,IF(BK$568=3,#REF!,IF(BK$568=4,#REF!,BK459)))))/BK$569</f>
        <v>17140.459625975462</v>
      </c>
      <c r="BL574" s="1157">
        <f>IF(BL$568=0,BL459,IF(BL$568=1,#REF!,IF(BL$568=2,#REF!,IF(BL$568=3,#REF!,IF(BL$568=4,#REF!,BL459)))))/BL$569</f>
        <v>23821.894365082815</v>
      </c>
      <c r="BM574" s="1157">
        <f>IF(BM$568=0,BM459,IF(BM$568=1,#REF!,IF(BM$568=2,#REF!,IF(BM$568=3,#REF!,IF(BM$568=4,#REF!,BM459)))))/BM$569</f>
        <v>9668.6342458168056</v>
      </c>
      <c r="BN574" s="1157">
        <f>IF(BN$568=0,BN459,IF(BN$568=1,#REF!,IF(BN$568=2,#REF!,IF(BN$568=3,#REF!,IF(BN$568=4,#REF!,BN459)))))/BN$569</f>
        <v>23275.357904548298</v>
      </c>
      <c r="BO574" s="1157">
        <f>IF(BO$568=0,BO459,IF(BO$568=1,#REF!,IF(BO$568=2,#REF!,IF(BO$568=3,#REF!,IF(BO$568=4,#REF!,BO459)))))/BO$569</f>
        <v>18987.314769324839</v>
      </c>
      <c r="BP574" s="1157">
        <f>IF(BP$568=0,BP459,IF(BP$568=1,#REF!,IF(BP$568=2,#REF!,IF(BP$568=3,#REF!,IF(BP$568=4,#REF!,BP459)))))/BP$569</f>
        <v>23821.894365082815</v>
      </c>
      <c r="BQ574" s="1157">
        <f>IF(BQ$568=0,BQ459,IF(BQ$568=1,#REF!,IF(BQ$568=2,#REF!,IF(BQ$568=3,#REF!,IF(BQ$568=4,#REF!,BQ459)))))/BQ$569</f>
        <v>10512.040602373425</v>
      </c>
      <c r="BR574" s="1157">
        <f>IF(BR$568=0,BR459,IF(BR$568=1,#REF!,IF(BR$568=2,#REF!,IF(BR$568=3,#REF!,IF(BR$568=4,#REF!,BR459)))))/BR$569</f>
        <v>21982.824492304157</v>
      </c>
      <c r="BS574" s="1157">
        <f>IF(BS$568=0,BS459,IF(BS$568=1,#REF!,IF(BS$568=2,#REF!,IF(BS$568=3,#REF!,IF(BS$568=4,#REF!,BS459)))))/BS$569</f>
        <v>21063.038236621596</v>
      </c>
      <c r="BT574" s="1157">
        <f>IF(BT$568=0,BT459,IF(BT$568=1,#REF!,IF(BT$568=2,#REF!,IF(BT$568=3,#REF!,IF(BT$568=4,#REF!,BT459)))))/BT$569</f>
        <v>10355.543277571291</v>
      </c>
      <c r="BU574" s="1157">
        <f>IF(BU$568=0,BU459,IF(BU$568=1,#REF!,IF(BU$568=2,#REF!,IF(BU$568=3,#REF!,IF(BU$568=4,#REF!,BU459)))))/BU$569</f>
        <v>11386.135872878995</v>
      </c>
      <c r="BV574" s="1157">
        <f>IF(BV$568=0,BV459,IF(BV$568=1,#REF!,IF(BV$568=2,#REF!,IF(BV$568=3,#REF!,IF(BV$568=4,#REF!,BV459)))))/BV$569</f>
        <v>11288.565270849207</v>
      </c>
      <c r="BW574" s="1157">
        <f>IF(BW$568=0,BW459,IF(BW$568=1,#REF!,IF(BW$568=2,#REF!,IF(BW$568=3,#REF!,IF(BW$568=4,#REF!,BW459)))))/BW$569</f>
        <v>29642.528695736371</v>
      </c>
      <c r="BX574" s="1157">
        <f>IF(BX$568=0,BX459,IF(BX$568=1,#REF!,IF(BX$568=2,#REF!,IF(BX$568=3,#REF!,IF(BX$568=4,#REF!,BX459)))))/BX$569</f>
        <v>28564.823740775904</v>
      </c>
      <c r="BY574" s="1157">
        <f>IF(BY$568=0,BY459,IF(BY$568=1,#REF!,IF(BY$568=2,#REF!,IF(BY$568=3,#REF!,IF(BY$568=4,#REF!,BY459)))))/BY$569</f>
        <v>17982.206561587922</v>
      </c>
      <c r="BZ574" s="1157">
        <f>IF(BZ$568=0,BZ459,IF(BZ$568=1,#REF!,IF(BZ$568=2,#REF!,IF(BZ$568=3,#REF!,IF(BZ$568=4,#REF!,BZ459)))))/BZ$569</f>
        <v>15715.181887143968</v>
      </c>
      <c r="CA574" s="1157">
        <f>IF(CA$568=0,CA459,IF(CA$568=1,#REF!,IF(CA$568=2,#REF!,IF(CA$568=3,#REF!,IF(CA$568=4,#REF!,CA459)))))/CA$569</f>
        <v>23943.590220346709</v>
      </c>
      <c r="CB574" s="1157">
        <f>IF(CB$568=0,CB459,IF(CB$568=1,#REF!,IF(CB$568=2,#REF!,IF(CB$568=3,#REF!,IF(CB$568=4,#REF!,CB459)))))/CB$569</f>
        <v>16372.722842744057</v>
      </c>
      <c r="CC574" s="1157">
        <f>IF(CC$568=0,CC459,IF(CC$568=1,#REF!,IF(CC$568=2,#REF!,IF(CC$568=3,#REF!,IF(CC$568=4,#REF!,CC459)))))/CC$569</f>
        <v>13082.609341346575</v>
      </c>
    </row>
    <row r="575" spans="1:81" ht="15" customHeight="1">
      <c r="A575" s="1148"/>
      <c r="D575" s="73" t="s">
        <v>435</v>
      </c>
      <c r="E575" s="73"/>
      <c r="F575" s="73"/>
      <c r="G575" s="1157">
        <f>IF(G$568=0,G460,IF(G$568=1,#REF!,IF(G$568=2,#REF!,IF(G$568=3,#REF!,IF(G$568=4,#REF!,G460)))))/G$569</f>
        <v>427.84508349927563</v>
      </c>
      <c r="H575" s="1157">
        <f>IF(H$568=0,H460,IF(H$568=1,#REF!,IF(H$568=2,#REF!,IF(H$568=3,#REF!,IF(H$568=4,#REF!,H460)))))/H$569</f>
        <v>23943.141485952481</v>
      </c>
      <c r="I575" s="1157">
        <f>IF(I$568=0,I460,IF(I$568=1,#REF!,IF(I$568=2,#REF!,IF(I$568=3,#REF!,IF(I$568=4,#REF!,I460)))))/I$569</f>
        <v>34222.391974661863</v>
      </c>
      <c r="J575" s="1157">
        <f>IF(J$568=0,J460,IF(J$568=1,#REF!,IF(J$568=2,#REF!,IF(J$568=3,#REF!,IF(J$568=4,#REF!,J460)))))/J$569</f>
        <v>19000.690736667246</v>
      </c>
      <c r="K575" s="1157">
        <f>IF(K$568=0,K460,IF(K$568=1,#REF!,IF(K$568=2,#REF!,IF(K$568=3,#REF!,IF(K$568=4,#REF!,K460)))))/K$569</f>
        <v>6694.1803643887006</v>
      </c>
      <c r="L575" s="1157">
        <f>IF(L$568=0,L460,IF(L$568=1,#REF!,IF(L$568=2,#REF!,IF(L$568=3,#REF!,IF(L$568=4,#REF!,L460)))))/L$569</f>
        <v>11219.478226319807</v>
      </c>
      <c r="M575" s="1157">
        <f>IF(M$568=0,M460,IF(M$568=1,#REF!,IF(M$568=2,#REF!,IF(M$568=3,#REF!,IF(M$568=4,#REF!,M460)))))/M$569</f>
        <v>36185.504754305468</v>
      </c>
      <c r="N575" s="1157">
        <f>IF(N$568=0,N460,IF(N$568=1,#REF!,IF(N$568=2,#REF!,IF(N$568=3,#REF!,IF(N$568=4,#REF!,N460)))))/N$569</f>
        <v>28874.941946064984</v>
      </c>
      <c r="O575" s="1157">
        <f>IF(O$568=0,O460,IF(O$568=1,#REF!,IF(O$568=2,#REF!,IF(O$568=3,#REF!,IF(O$568=4,#REF!,O460)))))/O$569</f>
        <v>14469.957858107742</v>
      </c>
      <c r="P575" s="1157">
        <f>IF(P$568=0,P460,IF(P$568=1,#REF!,IF(P$568=2,#REF!,IF(P$568=3,#REF!,IF(P$568=4,#REF!,P460)))))/P$569</f>
        <v>39159.558628645202</v>
      </c>
      <c r="Q575" s="1157">
        <f>IF(Q$568=0,Q460,IF(Q$568=1,#REF!,IF(Q$568=2,#REF!,IF(Q$568=3,#REF!,IF(Q$568=4,#REF!,Q460)))))/Q$569</f>
        <v>10202.013599010546</v>
      </c>
      <c r="R575" s="1157">
        <f>IF(R$568=0,R460,IF(R$568=1,#REF!,IF(R$568=2,#REF!,IF(R$568=3,#REF!,IF(R$568=4,#REF!,R460)))))/R$569</f>
        <v>40547.087071401103</v>
      </c>
      <c r="S575" s="1157">
        <f>IF(S$568=0,S460,IF(S$568=1,#REF!,IF(S$568=2,#REF!,IF(S$568=3,#REF!,IF(S$568=4,#REF!,S460)))))/S$569</f>
        <v>17986.987254982396</v>
      </c>
      <c r="T575" s="1157">
        <f>IF(T$568=0,T460,IF(T$568=1,#REF!,IF(T$568=2,#REF!,IF(T$568=3,#REF!,IF(T$568=4,#REF!,T460)))))/T$569</f>
        <v>20208.182076675846</v>
      </c>
      <c r="U575" s="1157">
        <f>IF(U$568=0,U460,IF(U$568=1,#REF!,IF(U$568=2,#REF!,IF(U$568=3,#REF!,IF(U$568=4,#REF!,U460)))))/U$569</f>
        <v>18401.841225060103</v>
      </c>
      <c r="V575" s="1157">
        <f>IF(V$568=0,V460,IF(V$568=1,#REF!,IF(V$568=2,#REF!,IF(V$568=3,#REF!,IF(V$568=4,#REF!,V460)))))/V$569</f>
        <v>7563.4760189194758</v>
      </c>
      <c r="W575" s="1157">
        <f>IF(W$568=0,W460,IF(W$568=1,#REF!,IF(W$568=2,#REF!,IF(W$568=3,#REF!,IF(W$568=4,#REF!,W460)))))/W$569</f>
        <v>35032.477429461149</v>
      </c>
      <c r="X575" s="1157">
        <f>IF(X$568=0,X460,IF(X$568=1,#REF!,IF(X$568=2,#REF!,IF(X$568=3,#REF!,IF(X$568=4,#REF!,X460)))))/X$569</f>
        <v>8579.0467696056749</v>
      </c>
      <c r="Y575" s="1157">
        <f>IF(Y$568=0,Y460,IF(Y$568=1,#REF!,IF(Y$568=2,#REF!,IF(Y$568=3,#REF!,IF(Y$568=4,#REF!,Y460)))))/Y$569</f>
        <v>18988.127424765422</v>
      </c>
      <c r="Z575" s="1157">
        <f>IF(Z$568=0,Z460,IF(Z$568=1,#REF!,IF(Z$568=2,#REF!,IF(Z$568=3,#REF!,IF(Z$568=4,#REF!,Z460)))))/Z$569</f>
        <v>17443.606436516289</v>
      </c>
      <c r="AA575" s="1157">
        <f>IF(AA$568=0,AA460,IF(AA$568=1,#REF!,IF(AA$568=2,#REF!,IF(AA$568=3,#REF!,IF(AA$568=4,#REF!,AA460)))))/AA$569</f>
        <v>20838.211999759747</v>
      </c>
      <c r="AB575" s="1157">
        <f>IF(AB$568=0,AB460,IF(AB$568=1,#REF!,IF(AB$568=2,#REF!,IF(AB$568=3,#REF!,IF(AB$568=4,#REF!,AB460)))))/AB$569</f>
        <v>18371.218155190414</v>
      </c>
      <c r="AC575" s="1157">
        <f>IF(AC$568=0,AC460,IF(AC$568=1,#REF!,IF(AC$568=2,#REF!,IF(AC$568=3,#REF!,IF(AC$568=4,#REF!,AC460)))))/AC$569</f>
        <v>18212.064719585218</v>
      </c>
      <c r="AD575" s="1157">
        <f>IF(AD$568=0,AD460,IF(AD$568=1,#REF!,IF(AD$568=2,#REF!,IF(AD$568=3,#REF!,IF(AD$568=4,#REF!,AD460)))))/AD$569</f>
        <v>20340.609472562563</v>
      </c>
      <c r="AE575" s="1157">
        <f>IF(AE$568=0,AE460,IF(AE$568=1,#REF!,IF(AE$568=2,#REF!,IF(AE$568=3,#REF!,IF(AE$568=4,#REF!,AE460)))))/AE$569</f>
        <v>16037.006440300236</v>
      </c>
      <c r="AF575" s="1157">
        <f>IF(AF$568=0,AF460,IF(AF$568=1,#REF!,IF(AF$568=2,#REF!,IF(AF$568=3,#REF!,IF(AF$568=4,#REF!,AF460)))))/AF$569</f>
        <v>24356.860405859501</v>
      </c>
      <c r="AG575" s="1157">
        <f>IF(AG$568=0,AG460,IF(AG$568=1,#REF!,IF(AG$568=2,#REF!,IF(AG$568=3,#REF!,IF(AG$568=4,#REF!,AG460)))))/AG$569</f>
        <v>14736.908959284094</v>
      </c>
      <c r="AH575" s="1157">
        <f>IF(AH$568=0,AH460,IF(AH$568=1,#REF!,IF(AH$568=2,#REF!,IF(AH$568=3,#REF!,IF(AH$568=4,#REF!,AH460)))))/AH$569</f>
        <v>17692.556517508827</v>
      </c>
      <c r="AI575" s="1157">
        <f>IF(AI$568=0,AI460,IF(AI$568=1,#REF!,IF(AI$568=2,#REF!,IF(AI$568=3,#REF!,IF(AI$568=4,#REF!,AI460)))))/AI$569</f>
        <v>18381.791973831612</v>
      </c>
      <c r="AJ575" s="1157">
        <f>IF(AJ$568=0,AJ460,IF(AJ$568=1,#REF!,IF(AJ$568=2,#REF!,IF(AJ$568=3,#REF!,IF(AJ$568=4,#REF!,AJ460)))))/AJ$569</f>
        <v>7627.7033636571214</v>
      </c>
      <c r="AK575" s="1157">
        <f>IF(AK$568=0,AK460,IF(AK$568=1,#REF!,IF(AK$568=2,#REF!,IF(AK$568=3,#REF!,IF(AK$568=4,#REF!,AK460)))))/AK$569</f>
        <v>19714.359051162039</v>
      </c>
      <c r="AL575" s="1157">
        <f>IF(AL$568=0,AL460,IF(AL$568=1,#REF!,IF(AL$568=2,#REF!,IF(AL$568=3,#REF!,IF(AL$568=4,#REF!,AL460)))))/AL$569</f>
        <v>13412.605933522691</v>
      </c>
      <c r="AM575" s="1157">
        <f>IF(AM$568=0,AM460,IF(AM$568=1,#REF!,IF(AM$568=2,#REF!,IF(AM$568=3,#REF!,IF(AM$568=4,#REF!,AM460)))))/AM$569</f>
        <v>14499.795120620867</v>
      </c>
      <c r="AN575" s="1157">
        <f>IF(AN$568=0,AN460,IF(AN$568=1,#REF!,IF(AN$568=2,#REF!,IF(AN$568=3,#REF!,IF(AN$568=4,#REF!,AN460)))))/AN$569</f>
        <v>13412.605933522691</v>
      </c>
      <c r="AO575" s="1157">
        <f>IF(AO$568=0,AO460,IF(AO$568=1,#REF!,IF(AO$568=2,#REF!,IF(AO$568=3,#REF!,IF(AO$568=4,#REF!,AO460)))))/AO$569</f>
        <v>13311.42077040275</v>
      </c>
      <c r="AP575" s="1157">
        <f>IF(AP$568=0,AP460,IF(AP$568=1,#REF!,IF(AP$568=2,#REF!,IF(AP$568=3,#REF!,IF(AP$568=4,#REF!,AP460)))))/AP$569</f>
        <v>7981.9397662311521</v>
      </c>
      <c r="AQ575" s="1157">
        <f>IF(AQ$568=0,AQ460,IF(AQ$568=1,#REF!,IF(AQ$568=2,#REF!,IF(AQ$568=3,#REF!,IF(AQ$568=4,#REF!,AQ460)))))/AQ$569</f>
        <v>8401.0455075158588</v>
      </c>
      <c r="AR575" s="1157">
        <f>IF(AR$568=0,AR460,IF(AR$568=1,#REF!,IF(AR$568=2,#REF!,IF(AR$568=3,#REF!,IF(AR$568=4,#REF!,AR460)))))/AR$569</f>
        <v>12221.91189845816</v>
      </c>
      <c r="AS575" s="1157">
        <f>IF(AS$568=0,AS460,IF(AS$568=1,#REF!,IF(AS$568=2,#REF!,IF(AS$568=3,#REF!,IF(AS$568=4,#REF!,AS460)))))/AS$569</f>
        <v>17365.309518479909</v>
      </c>
      <c r="AT575" s="1157">
        <f>IF(AT$568=0,AT460,IF(AT$568=1,#REF!,IF(AT$568=2,#REF!,IF(AT$568=3,#REF!,IF(AT$568=4,#REF!,AT460)))))/AT$569</f>
        <v>14651.313049583254</v>
      </c>
      <c r="AU575" s="1157">
        <f>IF(AU$568=0,AU460,IF(AU$568=1,#REF!,IF(AU$568=2,#REF!,IF(AU$568=3,#REF!,IF(AU$568=4,#REF!,AU460)))))/AU$569</f>
        <v>18895.050978685969</v>
      </c>
      <c r="AV575" s="1157">
        <f>IF(AV$568=0,AV460,IF(AV$568=1,#REF!,IF(AV$568=2,#REF!,IF(AV$568=3,#REF!,IF(AV$568=4,#REF!,AV460)))))/AV$569</f>
        <v>8130.8995794013936</v>
      </c>
      <c r="AW575" s="1157">
        <f>IF(AW$568=0,AW460,IF(AW$568=1,#REF!,IF(AW$568=2,#REF!,IF(AW$568=3,#REF!,IF(AW$568=4,#REF!,AW460)))))/AW$569</f>
        <v>18183.490838147227</v>
      </c>
      <c r="AX575" s="1157">
        <f>IF(AX$568=0,AX460,IF(AX$568=1,#REF!,IF(AX$568=2,#REF!,IF(AX$568=3,#REF!,IF(AX$568=4,#REF!,AX460)))))/AX$569</f>
        <v>17793.206519928259</v>
      </c>
      <c r="AY575" s="1157">
        <f>IF(AY$568=0,AY460,IF(AY$568=1,#REF!,IF(AY$568=2,#REF!,IF(AY$568=3,#REF!,IF(AY$568=4,#REF!,AY460)))))/AY$569</f>
        <v>18943.30604446842</v>
      </c>
      <c r="AZ575" s="1157">
        <f>IF(AZ$568=0,AZ460,IF(AZ$568=1,#REF!,IF(AZ$568=2,#REF!,IF(AZ$568=3,#REF!,IF(AZ$568=4,#REF!,AZ460)))))/AZ$569</f>
        <v>19833.850320163609</v>
      </c>
      <c r="BA575" s="1157">
        <f>IF(BA$568=0,BA460,IF(BA$568=1,#REF!,IF(BA$568=2,#REF!,IF(BA$568=3,#REF!,IF(BA$568=4,#REF!,BA460)))))/BA$569</f>
        <v>19061.148226678382</v>
      </c>
      <c r="BB575" s="1157">
        <f>IF(BB$568=0,BB460,IF(BB$568=1,#REF!,IF(BB$568=2,#REF!,IF(BB$568=3,#REF!,IF(BB$568=4,#REF!,BB460)))))/BB$569</f>
        <v>18498.944242671063</v>
      </c>
      <c r="BC575" s="1157">
        <f>IF(BC$568=0,BC460,IF(BC$568=1,#REF!,IF(BC$568=2,#REF!,IF(BC$568=3,#REF!,IF(BC$568=4,#REF!,BC460)))))/BC$569</f>
        <v>10061.293466639898</v>
      </c>
      <c r="BD575" s="1157">
        <f>IF(BD$568=0,BD460,IF(BD$568=1,#REF!,IF(BD$568=2,#REF!,IF(BD$568=3,#REF!,IF(BD$568=4,#REF!,BD460)))))/BD$569</f>
        <v>10061.293466639898</v>
      </c>
      <c r="BE575" s="1157">
        <f>IF(BE$568=0,BE460,IF(BE$568=1,#REF!,IF(BE$568=2,#REF!,IF(BE$568=3,#REF!,IF(BE$568=4,#REF!,BE460)))))/BE$569</f>
        <v>10207.352316574224</v>
      </c>
      <c r="BF575" s="1157">
        <f>IF(BF$568=0,BF460,IF(BF$568=1,#REF!,IF(BF$568=2,#REF!,IF(BF$568=3,#REF!,IF(BF$568=4,#REF!,BF460)))))/BF$569</f>
        <v>8584.2834380249496</v>
      </c>
      <c r="BG575" s="1157">
        <f>IF(BG$568=0,BG460,IF(BG$568=1,#REF!,IF(BG$568=2,#REF!,IF(BG$568=3,#REF!,IF(BG$568=4,#REF!,BG460)))))/BG$569</f>
        <v>1507.4965271107444</v>
      </c>
      <c r="BH575" s="1157">
        <f>IF(BH$568=0,BH460,IF(BH$568=1,#REF!,IF(BH$568=2,#REF!,IF(BH$568=3,#REF!,IF(BH$568=4,#REF!,BH460)))))/BH$569</f>
        <v>8617.5326815370918</v>
      </c>
      <c r="BI575" s="1157">
        <f>IF(BI$568=0,BI460,IF(BI$568=1,#REF!,IF(BI$568=2,#REF!,IF(BI$568=3,#REF!,IF(BI$568=4,#REF!,BI460)))))/BI$569</f>
        <v>11198.18766667512</v>
      </c>
      <c r="BJ575" s="1157">
        <f>IF(BJ$568=0,BJ460,IF(BJ$568=1,#REF!,IF(BJ$568=2,#REF!,IF(BJ$568=3,#REF!,IF(BJ$568=4,#REF!,BJ460)))))/BJ$569</f>
        <v>22939.719774604349</v>
      </c>
      <c r="BK575" s="1157">
        <f>IF(BK$568=0,BK460,IF(BK$568=1,#REF!,IF(BK$568=2,#REF!,IF(BK$568=3,#REF!,IF(BK$568=4,#REF!,BK460)))))/BK$569</f>
        <v>28737.542332642675</v>
      </c>
      <c r="BL575" s="1157">
        <f>IF(BL$568=0,BL460,IF(BL$568=1,#REF!,IF(BL$568=2,#REF!,IF(BL$568=3,#REF!,IF(BL$568=4,#REF!,BL460)))))/BL$569</f>
        <v>9109.4843976115826</v>
      </c>
      <c r="BM575" s="1157">
        <f>IF(BM$568=0,BM460,IF(BM$568=1,#REF!,IF(BM$568=2,#REF!,IF(BM$568=3,#REF!,IF(BM$568=4,#REF!,BM460)))))/BM$569</f>
        <v>37879.662480805127</v>
      </c>
      <c r="BN575" s="1157">
        <f>IF(BN$568=0,BN460,IF(BN$568=1,#REF!,IF(BN$568=2,#REF!,IF(BN$568=3,#REF!,IF(BN$568=4,#REF!,BN460)))))/BN$569</f>
        <v>7929.821865584222</v>
      </c>
      <c r="BO575" s="1157">
        <f>IF(BO$568=0,BO460,IF(BO$568=1,#REF!,IF(BO$568=2,#REF!,IF(BO$568=3,#REF!,IF(BO$568=4,#REF!,BO460)))))/BO$569</f>
        <v>19989.525312310099</v>
      </c>
      <c r="BP575" s="1157">
        <f>IF(BP$568=0,BP460,IF(BP$568=1,#REF!,IF(BP$568=2,#REF!,IF(BP$568=3,#REF!,IF(BP$568=4,#REF!,BP460)))))/BP$569</f>
        <v>9109.4843976115826</v>
      </c>
      <c r="BQ575" s="1157">
        <f>IF(BQ$568=0,BQ460,IF(BQ$568=1,#REF!,IF(BQ$568=2,#REF!,IF(BQ$568=3,#REF!,IF(BQ$568=4,#REF!,BQ460)))))/BQ$569</f>
        <v>31834.905329079571</v>
      </c>
      <c r="BR575" s="1157">
        <f>IF(BR$568=0,BR460,IF(BR$568=1,#REF!,IF(BR$568=2,#REF!,IF(BR$568=3,#REF!,IF(BR$568=4,#REF!,BR460)))))/BR$569</f>
        <v>18617.19220937707</v>
      </c>
      <c r="BS575" s="1157">
        <f>IF(BS$568=0,BS460,IF(BS$568=1,#REF!,IF(BS$568=2,#REF!,IF(BS$568=3,#REF!,IF(BS$568=4,#REF!,BS460)))))/BS$569</f>
        <v>20630.509896361018</v>
      </c>
      <c r="BT575" s="1157">
        <f>IF(BT$568=0,BT460,IF(BT$568=1,#REF!,IF(BT$568=2,#REF!,IF(BT$568=3,#REF!,IF(BT$568=4,#REF!,BT460)))))/BT$569</f>
        <v>36158.618299185364</v>
      </c>
      <c r="BU575" s="1157">
        <f>IF(BU$568=0,BU460,IF(BU$568=1,#REF!,IF(BU$568=2,#REF!,IF(BU$568=3,#REF!,IF(BU$568=4,#REF!,BU460)))))/BU$569</f>
        <v>27621.952182650977</v>
      </c>
      <c r="BV575" s="1157">
        <f>IF(BV$568=0,BV460,IF(BV$568=1,#REF!,IF(BV$568=2,#REF!,IF(BV$568=3,#REF!,IF(BV$568=4,#REF!,BV460)))))/BV$569</f>
        <v>25723.702110466729</v>
      </c>
      <c r="BW575" s="1157">
        <f>IF(BW$568=0,BW460,IF(BW$568=1,#REF!,IF(BW$568=2,#REF!,IF(BW$568=3,#REF!,IF(BW$568=4,#REF!,BW460)))))/BW$569</f>
        <v>18614.949774960773</v>
      </c>
      <c r="BX575" s="1157">
        <f>IF(BX$568=0,BX460,IF(BX$568=1,#REF!,IF(BX$568=2,#REF!,IF(BX$568=3,#REF!,IF(BX$568=4,#REF!,BX460)))))/BX$569</f>
        <v>16545.295734293904</v>
      </c>
      <c r="BY575" s="1157">
        <f>IF(BY$568=0,BY460,IF(BY$568=1,#REF!,IF(BY$568=2,#REF!,IF(BY$568=3,#REF!,IF(BY$568=4,#REF!,BY460)))))/BY$569</f>
        <v>8280.0153616466887</v>
      </c>
      <c r="BZ575" s="1157">
        <f>IF(BZ$568=0,BZ460,IF(BZ$568=1,#REF!,IF(BZ$568=2,#REF!,IF(BZ$568=3,#REF!,IF(BZ$568=4,#REF!,BZ460)))))/BZ$569</f>
        <v>17330.26430338353</v>
      </c>
      <c r="CA575" s="1157">
        <f>IF(CA$568=0,CA460,IF(CA$568=1,#REF!,IF(CA$568=2,#REF!,IF(CA$568=3,#REF!,IF(CA$568=4,#REF!,CA460)))))/CA$569</f>
        <v>11178.626878052059</v>
      </c>
      <c r="CB575" s="1157">
        <f>IF(CB$568=0,CB460,IF(CB$568=1,#REF!,IF(CB$568=2,#REF!,IF(CB$568=3,#REF!,IF(CB$568=4,#REF!,CB460)))))/CB$569</f>
        <v>20648.803816233332</v>
      </c>
      <c r="CC575" s="1157">
        <f>IF(CC$568=0,CC460,IF(CC$568=1,#REF!,IF(CC$568=2,#REF!,IF(CC$568=3,#REF!,IF(CC$568=4,#REF!,CC460)))))/CC$569</f>
        <v>18540.242418934551</v>
      </c>
    </row>
    <row r="576" spans="1:81" ht="15" customHeight="1">
      <c r="A576" s="1148"/>
      <c r="D576" s="73" t="s">
        <v>8</v>
      </c>
      <c r="E576" s="73"/>
      <c r="F576" s="73"/>
      <c r="G576" s="1157">
        <f>IF(G$568=0,G461,IF(G$568=1,#REF!,IF(G$568=2,#REF!,IF(G$568=3,#REF!,IF(G$568=4,#REF!,G461)))))/G$569</f>
        <v>166.29351120668611</v>
      </c>
      <c r="H576" s="1157">
        <f>IF(H$568=0,H461,IF(H$568=1,#REF!,IF(H$568=2,#REF!,IF(H$568=3,#REF!,IF(H$568=4,#REF!,H461)))))/H$569</f>
        <v>1.3488208158818682E-8</v>
      </c>
      <c r="I576" s="1157">
        <f>IF(I$568=0,I461,IF(I$568=1,#REF!,IF(I$568=2,#REF!,IF(I$568=3,#REF!,IF(I$568=4,#REF!,I461)))))/I$569</f>
        <v>3.2032309215013763E-8</v>
      </c>
      <c r="J576" s="1157">
        <f>IF(J$568=0,J461,IF(J$568=1,#REF!,IF(J$568=2,#REF!,IF(J$568=3,#REF!,IF(J$568=4,#REF!,J461)))))/J$569</f>
        <v>9.319044511799819E-9</v>
      </c>
      <c r="K576" s="1157">
        <f>IF(K$568=0,K461,IF(K$568=1,#REF!,IF(K$568=2,#REF!,IF(K$568=3,#REF!,IF(K$568=4,#REF!,K461)))))/K$569</f>
        <v>9625.7941953191093</v>
      </c>
      <c r="L576" s="1157">
        <f>IF(L$568=0,L461,IF(L$568=1,#REF!,IF(L$568=2,#REF!,IF(L$568=3,#REF!,IF(L$568=4,#REF!,L461)))))/L$569</f>
        <v>11607.176150504985</v>
      </c>
      <c r="M576" s="1157">
        <f>IF(M$568=0,M461,IF(M$568=1,#REF!,IF(M$568=2,#REF!,IF(M$568=3,#REF!,IF(M$568=4,#REF!,M461)))))/M$569</f>
        <v>3.5734949396080847E-8</v>
      </c>
      <c r="N576" s="1157">
        <f>IF(N$568=0,N461,IF(N$568=1,#REF!,IF(N$568=2,#REF!,IF(N$568=3,#REF!,IF(N$568=4,#REF!,N461)))))/N$569</f>
        <v>2.0753743162207315E-8</v>
      </c>
      <c r="O576" s="1157">
        <f>IF(O$568=0,O461,IF(O$568=1,#REF!,IF(O$568=2,#REF!,IF(O$568=3,#REF!,IF(O$568=4,#REF!,O461)))))/O$569</f>
        <v>5.6517281841882268E-9</v>
      </c>
      <c r="P576" s="1157">
        <f>IF(P$568=0,P461,IF(P$568=1,#REF!,IF(P$568=2,#REF!,IF(P$568=3,#REF!,IF(P$568=4,#REF!,P461)))))/P$569</f>
        <v>3.629954437293804E-8</v>
      </c>
      <c r="Q576" s="1157">
        <f>IF(Q$568=0,Q461,IF(Q$568=1,#REF!,IF(Q$568=2,#REF!,IF(Q$568=3,#REF!,IF(Q$568=4,#REF!,Q461)))))/Q$569</f>
        <v>12945.627583189636</v>
      </c>
      <c r="R576" s="1157">
        <f>IF(R$568=0,R461,IF(R$568=1,#REF!,IF(R$568=2,#REF!,IF(R$568=3,#REF!,IF(R$568=4,#REF!,R461)))))/R$569</f>
        <v>3.8156548644437374E-8</v>
      </c>
      <c r="S576" s="1157">
        <f>IF(S$568=0,S461,IF(S$568=1,#REF!,IF(S$568=2,#REF!,IF(S$568=3,#REF!,IF(S$568=4,#REF!,S461)))))/S$569</f>
        <v>8.3596123662546232E-9</v>
      </c>
      <c r="T576" s="1157">
        <f>IF(T$568=0,T461,IF(T$568=1,#REF!,IF(T$568=2,#REF!,IF(T$568=3,#REF!,IF(T$568=4,#REF!,T461)))))/T$569</f>
        <v>1.0560249339052254E-8</v>
      </c>
      <c r="U576" s="1157">
        <f>IF(U$568=0,U461,IF(U$568=1,#REF!,IF(U$568=2,#REF!,IF(U$568=3,#REF!,IF(U$568=4,#REF!,U461)))))/U$569</f>
        <v>9.765289067393281E-9</v>
      </c>
      <c r="V576" s="1157">
        <f>IF(V$568=0,V461,IF(V$568=1,#REF!,IF(V$568=2,#REF!,IF(V$568=3,#REF!,IF(V$568=4,#REF!,V461)))))/V$569</f>
        <v>9689.094005692732</v>
      </c>
      <c r="W576" s="1157">
        <f>IF(W$568=0,W461,IF(W$568=1,#REF!,IF(W$568=2,#REF!,IF(W$568=3,#REF!,IF(W$568=4,#REF!,W461)))))/W$569</f>
        <v>3.5372189888576662E-8</v>
      </c>
      <c r="X576" s="1157">
        <f>IF(X$568=0,X461,IF(X$568=1,#REF!,IF(X$568=2,#REF!,IF(X$568=3,#REF!,IF(X$568=4,#REF!,X461)))))/X$569</f>
        <v>12695.490172483465</v>
      </c>
      <c r="Y576" s="1157">
        <f>IF(Y$568=0,Y461,IF(Y$568=1,#REF!,IF(Y$568=2,#REF!,IF(Y$568=3,#REF!,IF(Y$568=4,#REF!,Y461)))))/Y$569</f>
        <v>1.1512303484192396E-8</v>
      </c>
      <c r="Z576" s="1157">
        <f>IF(Z$568=0,Z461,IF(Z$568=1,#REF!,IF(Z$568=2,#REF!,IF(Z$568=3,#REF!,IF(Z$568=4,#REF!,Z461)))))/Z$569</f>
        <v>9.6891457080075021E-9</v>
      </c>
      <c r="AA576" s="1157">
        <f>IF(AA$568=0,AA461,IF(AA$568=1,#REF!,IF(AA$568=2,#REF!,IF(AA$568=3,#REF!,IF(AA$568=4,#REF!,AA461)))))/AA$569</f>
        <v>1.2610719504984441E-8</v>
      </c>
      <c r="AB576" s="1157">
        <f>IF(AB$568=0,AB461,IF(AB$568=1,#REF!,IF(AB$568=2,#REF!,IF(AB$568=3,#REF!,IF(AB$568=4,#REF!,AB461)))))/AB$569</f>
        <v>1.1810538966174524E-8</v>
      </c>
      <c r="AC576" s="1157">
        <f>IF(AC$568=0,AC461,IF(AC$568=1,#REF!,IF(AC$568=2,#REF!,IF(AC$568=3,#REF!,IF(AC$568=4,#REF!,AC461)))))/AC$569</f>
        <v>1.3872565260124505E-8</v>
      </c>
      <c r="AD576" s="1157">
        <f>IF(AD$568=0,AD461,IF(AD$568=1,#REF!,IF(AD$568=2,#REF!,IF(AD$568=3,#REF!,IF(AD$568=4,#REF!,AD461)))))/AD$569</f>
        <v>1.387345185965319E-8</v>
      </c>
      <c r="AE576" s="1157">
        <f>IF(AE$568=0,AE461,IF(AE$568=1,#REF!,IF(AE$568=2,#REF!,IF(AE$568=3,#REF!,IF(AE$568=4,#REF!,AE461)))))/AE$569</f>
        <v>7.6054005517949112E-9</v>
      </c>
      <c r="AF576" s="1157">
        <f>IF(AF$568=0,AF461,IF(AF$568=1,#REF!,IF(AF$568=2,#REF!,IF(AF$568=3,#REF!,IF(AF$568=4,#REF!,AF461)))))/AF$569</f>
        <v>1.9638643648048593E-8</v>
      </c>
      <c r="AG576" s="1157">
        <f>IF(AG$568=0,AG461,IF(AG$568=1,#REF!,IF(AG$568=2,#REF!,IF(AG$568=3,#REF!,IF(AG$568=4,#REF!,AG461)))))/AG$569</f>
        <v>1.0833696775793736E-8</v>
      </c>
      <c r="AH576" s="1157">
        <f>IF(AH$568=0,AH461,IF(AH$568=1,#REF!,IF(AH$568=2,#REF!,IF(AH$568=3,#REF!,IF(AH$568=4,#REF!,AH461)))))/AH$569</f>
        <v>7.7204585435005263E-9</v>
      </c>
      <c r="AI576" s="1157">
        <f>IF(AI$568=0,AI461,IF(AI$568=1,#REF!,IF(AI$568=2,#REF!,IF(AI$568=3,#REF!,IF(AI$568=4,#REF!,AI461)))))/AI$569</f>
        <v>1.1217012309056062E-8</v>
      </c>
      <c r="AJ576" s="1157">
        <f>IF(AJ$568=0,AJ461,IF(AJ$568=1,#REF!,IF(AJ$568=2,#REF!,IF(AJ$568=3,#REF!,IF(AJ$568=4,#REF!,AJ461)))))/AJ$569</f>
        <v>11006.08380262942</v>
      </c>
      <c r="AK576" s="1157">
        <f>IF(AK$568=0,AK461,IF(AK$568=1,#REF!,IF(AK$568=2,#REF!,IF(AK$568=3,#REF!,IF(AK$568=4,#REF!,AK461)))))/AK$569</f>
        <v>3.1969429599729631E-9</v>
      </c>
      <c r="AL576" s="1157">
        <f>IF(AL$568=0,AL461,IF(AL$568=1,#REF!,IF(AL$568=2,#REF!,IF(AL$568=3,#REF!,IF(AL$568=4,#REF!,AL461)))))/AL$569</f>
        <v>11182.517606218385</v>
      </c>
      <c r="AM576" s="1157">
        <f>IF(AM$568=0,AM461,IF(AM$568=1,#REF!,IF(AM$568=2,#REF!,IF(AM$568=3,#REF!,IF(AM$568=4,#REF!,AM461)))))/AM$569</f>
        <v>13253.243256351976</v>
      </c>
      <c r="AN576" s="1157">
        <f>IF(AN$568=0,AN461,IF(AN$568=1,#REF!,IF(AN$568=2,#REF!,IF(AN$568=3,#REF!,IF(AN$568=4,#REF!,AN461)))))/AN$569</f>
        <v>11182.517606218385</v>
      </c>
      <c r="AO576" s="1157">
        <f>IF(AO$568=0,AO461,IF(AO$568=1,#REF!,IF(AO$568=2,#REF!,IF(AO$568=3,#REF!,IF(AO$568=4,#REF!,AO461)))))/AO$569</f>
        <v>10281.093029215905</v>
      </c>
      <c r="AP576" s="1157">
        <f>IF(AP$568=0,AP461,IF(AP$568=1,#REF!,IF(AP$568=2,#REF!,IF(AP$568=3,#REF!,IF(AP$568=4,#REF!,AP461)))))/AP$569</f>
        <v>9191.5372726441292</v>
      </c>
      <c r="AQ576" s="1157">
        <f>IF(AQ$568=0,AQ461,IF(AQ$568=1,#REF!,IF(AQ$568=2,#REF!,IF(AQ$568=3,#REF!,IF(AQ$568=4,#REF!,AQ461)))))/AQ$569</f>
        <v>8402.4493556689777</v>
      </c>
      <c r="AR576" s="1157">
        <f>IF(AR$568=0,AR461,IF(AR$568=1,#REF!,IF(AR$568=2,#REF!,IF(AR$568=3,#REF!,IF(AR$568=4,#REF!,AR461)))))/AR$569</f>
        <v>10432.243389047435</v>
      </c>
      <c r="AS576" s="1157">
        <f>IF(AS$568=0,AS461,IF(AS$568=1,#REF!,IF(AS$568=2,#REF!,IF(AS$568=3,#REF!,IF(AS$568=4,#REF!,AS461)))))/AS$569</f>
        <v>1.3729376313762644E-8</v>
      </c>
      <c r="AT576" s="1157">
        <f>IF(AT$568=0,AT461,IF(AT$568=1,#REF!,IF(AT$568=2,#REF!,IF(AT$568=3,#REF!,IF(AT$568=4,#REF!,AT461)))))/AT$569</f>
        <v>7.6197639157589377E-9</v>
      </c>
      <c r="AU576" s="1157">
        <f>IF(AU$568=0,AU461,IF(AU$568=1,#REF!,IF(AU$568=2,#REF!,IF(AU$568=3,#REF!,IF(AU$568=4,#REF!,AU461)))))/AU$569</f>
        <v>1.1658920860731738E-8</v>
      </c>
      <c r="AV576" s="1157">
        <f>IF(AV$568=0,AV461,IF(AV$568=1,#REF!,IF(AV$568=2,#REF!,IF(AV$568=3,#REF!,IF(AV$568=4,#REF!,AV461)))))/AV$569</f>
        <v>7512.7876934963988</v>
      </c>
      <c r="AW576" s="1157">
        <f>IF(AW$568=0,AW461,IF(AW$568=1,#REF!,IF(AW$568=2,#REF!,IF(AW$568=3,#REF!,IF(AW$568=4,#REF!,AW461)))))/AW$569</f>
        <v>1.0849522874455901E-8</v>
      </c>
      <c r="AX576" s="1157">
        <f>IF(AX$568=0,AX461,IF(AX$568=1,#REF!,IF(AX$568=2,#REF!,IF(AX$568=3,#REF!,IF(AX$568=4,#REF!,AX461)))))/AX$569</f>
        <v>1.144804343020243E-8</v>
      </c>
      <c r="AY576" s="1157">
        <f>IF(AY$568=0,AY461,IF(AY$568=1,#REF!,IF(AY$568=2,#REF!,IF(AY$568=3,#REF!,IF(AY$568=4,#REF!,AY461)))))/AY$569</f>
        <v>1.1604880742183394E-8</v>
      </c>
      <c r="AZ576" s="1157">
        <f>IF(AZ$568=0,AZ461,IF(AZ$568=1,#REF!,IF(AZ$568=2,#REF!,IF(AZ$568=3,#REF!,IF(AZ$568=4,#REF!,AZ461)))))/AZ$569</f>
        <v>1.2512704038535386E-8</v>
      </c>
      <c r="BA576" s="1157">
        <f>IF(BA$568=0,BA461,IF(BA$568=1,#REF!,IF(BA$568=2,#REF!,IF(BA$568=3,#REF!,IF(BA$568=4,#REF!,BA461)))))/BA$569</f>
        <v>9.7753146887399304E-9</v>
      </c>
      <c r="BB576" s="1157">
        <f>IF(BB$568=0,BB461,IF(BB$568=1,#REF!,IF(BB$568=2,#REF!,IF(BB$568=3,#REF!,IF(BB$568=4,#REF!,BB461)))))/BB$569</f>
        <v>1.1388194720875643E-8</v>
      </c>
      <c r="BC576" s="1157">
        <f>IF(BC$568=0,BC461,IF(BC$568=1,#REF!,IF(BC$568=2,#REF!,IF(BC$568=3,#REF!,IF(BC$568=4,#REF!,BC461)))))/BC$569</f>
        <v>9439.5599943077359</v>
      </c>
      <c r="BD576" s="1157">
        <f>IF(BD$568=0,BD461,IF(BD$568=1,#REF!,IF(BD$568=2,#REF!,IF(BD$568=3,#REF!,IF(BD$568=4,#REF!,BD461)))))/BD$569</f>
        <v>9439.5599943077359</v>
      </c>
      <c r="BE576" s="1157">
        <f>IF(BE$568=0,BE461,IF(BE$568=1,#REF!,IF(BE$568=2,#REF!,IF(BE$568=3,#REF!,IF(BE$568=4,#REF!,BE461)))))/BE$569</f>
        <v>8911.4995776982723</v>
      </c>
      <c r="BF576" s="1157">
        <f>IF(BF$568=0,BF461,IF(BF$568=1,#REF!,IF(BF$568=2,#REF!,IF(BF$568=3,#REF!,IF(BF$568=4,#REF!,BF461)))))/BF$569</f>
        <v>6840.5862043222296</v>
      </c>
      <c r="BG576" s="1157">
        <f>IF(BG$568=0,BG461,IF(BG$568=1,#REF!,IF(BG$568=2,#REF!,IF(BG$568=3,#REF!,IF(BG$568=4,#REF!,BG461)))))/BG$569</f>
        <v>853.43982816494486</v>
      </c>
      <c r="BH576" s="1157">
        <f>IF(BH$568=0,BH461,IF(BH$568=1,#REF!,IF(BH$568=2,#REF!,IF(BH$568=3,#REF!,IF(BH$568=4,#REF!,BH461)))))/BH$569</f>
        <v>8124.9901737215841</v>
      </c>
      <c r="BI576" s="1157">
        <f>IF(BI$568=0,BI461,IF(BI$568=1,#REF!,IF(BI$568=2,#REF!,IF(BI$568=3,#REF!,IF(BI$568=4,#REF!,BI461)))))/BI$569</f>
        <v>8667.3146157127339</v>
      </c>
      <c r="BJ576" s="1157">
        <f>IF(BJ$568=0,BJ461,IF(BJ$568=1,#REF!,IF(BJ$568=2,#REF!,IF(BJ$568=3,#REF!,IF(BJ$568=4,#REF!,BJ461)))))/BJ$569</f>
        <v>1.3037513709172076E-8</v>
      </c>
      <c r="BK576" s="1157">
        <f>IF(BK$568=0,BK461,IF(BK$568=1,#REF!,IF(BK$568=2,#REF!,IF(BK$568=3,#REF!,IF(BK$568=4,#REF!,BK461)))))/BK$569</f>
        <v>2.8072718800393201E-8</v>
      </c>
      <c r="BL576" s="1157">
        <f>IF(BL$568=0,BL461,IF(BL$568=1,#REF!,IF(BL$568=2,#REF!,IF(BL$568=3,#REF!,IF(BL$568=4,#REF!,BL461)))))/BL$569</f>
        <v>7581.0031203256849</v>
      </c>
      <c r="BM576" s="1157">
        <f>IF(BM$568=0,BM461,IF(BM$568=1,#REF!,IF(BM$568=2,#REF!,IF(BM$568=3,#REF!,IF(BM$568=4,#REF!,BM461)))))/BM$569</f>
        <v>3.7151303752660441E-8</v>
      </c>
      <c r="BN576" s="1157">
        <f>IF(BN$568=0,BN461,IF(BN$568=1,#REF!,IF(BN$568=2,#REF!,IF(BN$568=3,#REF!,IF(BN$568=4,#REF!,BN461)))))/BN$569</f>
        <v>8472.4757130587604</v>
      </c>
      <c r="BO576" s="1157">
        <f>IF(BO$568=0,BO461,IF(BO$568=1,#REF!,IF(BO$568=2,#REF!,IF(BO$568=3,#REF!,IF(BO$568=4,#REF!,BO461)))))/BO$569</f>
        <v>1.3181052132716825E-8</v>
      </c>
      <c r="BP576" s="1157">
        <f>IF(BP$568=0,BP461,IF(BP$568=1,#REF!,IF(BP$568=2,#REF!,IF(BP$568=3,#REF!,IF(BP$568=4,#REF!,BP461)))))/BP$569</f>
        <v>7581.0031203256849</v>
      </c>
      <c r="BQ576" s="1157">
        <f>IF(BQ$568=0,BQ461,IF(BQ$568=1,#REF!,IF(BQ$568=2,#REF!,IF(BQ$568=3,#REF!,IF(BQ$568=4,#REF!,BQ461)))))/BQ$569</f>
        <v>3.0179849788056489E-8</v>
      </c>
      <c r="BR576" s="1157">
        <f>IF(BR$568=0,BR461,IF(BR$568=1,#REF!,IF(BR$568=2,#REF!,IF(BR$568=3,#REF!,IF(BR$568=4,#REF!,BR461)))))/BR$569</f>
        <v>1.2718135837768935E-8</v>
      </c>
      <c r="BS576" s="1157">
        <f>IF(BS$568=0,BS461,IF(BS$568=1,#REF!,IF(BS$568=2,#REF!,IF(BS$568=3,#REF!,IF(BS$568=4,#REF!,BS461)))))/BS$569</f>
        <v>1.3081893302915913E-8</v>
      </c>
      <c r="BT576" s="1157">
        <f>IF(BT$568=0,BT461,IF(BT$568=1,#REF!,IF(BT$568=2,#REF!,IF(BT$568=3,#REF!,IF(BT$568=4,#REF!,BT461)))))/BT$569</f>
        <v>3.3386995688231271E-8</v>
      </c>
      <c r="BU576" s="1157">
        <f>IF(BU$568=0,BU461,IF(BU$568=1,#REF!,IF(BU$568=2,#REF!,IF(BU$568=3,#REF!,IF(BU$568=4,#REF!,BU461)))))/BU$569</f>
        <v>2.3420734765799797E-8</v>
      </c>
      <c r="BV576" s="1157">
        <f>IF(BV$568=0,BV461,IF(BV$568=1,#REF!,IF(BV$568=2,#REF!,IF(BV$568=3,#REF!,IF(BV$568=4,#REF!,BV461)))))/BV$569</f>
        <v>2.3912134947884911E-8</v>
      </c>
      <c r="BW576" s="1157">
        <f>IF(BW$568=0,BW461,IF(BW$568=1,#REF!,IF(BW$568=2,#REF!,IF(BW$568=3,#REF!,IF(BW$568=4,#REF!,BW461)))))/BW$569</f>
        <v>18314.504425595998</v>
      </c>
      <c r="BX576" s="1157">
        <f>IF(BX$568=0,BX461,IF(BX$568=1,#REF!,IF(BX$568=2,#REF!,IF(BX$568=3,#REF!,IF(BX$568=4,#REF!,BX461)))))/BX$569</f>
        <v>16238.995257604833</v>
      </c>
      <c r="BY576" s="1157">
        <f>IF(BY$568=0,BY461,IF(BY$568=1,#REF!,IF(BY$568=2,#REF!,IF(BY$568=3,#REF!,IF(BY$568=4,#REF!,BY461)))))/BY$569</f>
        <v>8492.9209420602147</v>
      </c>
      <c r="BZ576" s="1157">
        <f>IF(BZ$568=0,BZ461,IF(BZ$568=1,#REF!,IF(BZ$568=2,#REF!,IF(BZ$568=3,#REF!,IF(BZ$568=4,#REF!,BZ461)))))/BZ$569</f>
        <v>9.6602269688871213E-9</v>
      </c>
      <c r="CA576" s="1157">
        <f>IF(CA$568=0,CA461,IF(CA$568=1,#REF!,IF(CA$568=2,#REF!,IF(CA$568=3,#REF!,IF(CA$568=4,#REF!,CA461)))))/CA$569</f>
        <v>6570.5774957893764</v>
      </c>
      <c r="CB576" s="1157">
        <f>IF(CB$568=0,CB461,IF(CB$568=1,#REF!,IF(CB$568=2,#REF!,IF(CB$568=3,#REF!,IF(CB$568=4,#REF!,CB461)))))/CB$569</f>
        <v>1.0625711944092844E-8</v>
      </c>
      <c r="CC576" s="1157">
        <f>IF(CC$568=0,CC461,IF(CC$568=1,#REF!,IF(CC$568=2,#REF!,IF(CC$568=3,#REF!,IF(CC$568=4,#REF!,CC461)))))/CC$569</f>
        <v>9.4105951274021998E-9</v>
      </c>
    </row>
    <row r="577" spans="1:81" ht="15" customHeight="1">
      <c r="A577" s="1148"/>
      <c r="D577" s="73" t="s">
        <v>552</v>
      </c>
      <c r="E577" s="73"/>
      <c r="F577" s="73"/>
      <c r="G577" s="1157">
        <f>IF(G$568=0,G462,IF(G$568=1,#REF!,IF(G$568=2,#REF!,IF(G$568=3,#REF!,IF(G$568=4,#REF!,G462)))))/G$569</f>
        <v>2.2116230822934676E-15</v>
      </c>
      <c r="H577" s="1157">
        <f>IF(H$568=0,H462,IF(H$568=1,#REF!,IF(H$568=2,#REF!,IF(H$568=3,#REF!,IF(H$568=4,#REF!,H462)))))/H$569</f>
        <v>9.2062342895304395E-18</v>
      </c>
      <c r="I577" s="1157">
        <f>IF(I$568=0,I462,IF(I$568=1,#REF!,IF(I$568=2,#REF!,IF(I$568=3,#REF!,IF(I$568=4,#REF!,I462)))))/I$569</f>
        <v>7919.2037340590823</v>
      </c>
      <c r="J577" s="1157">
        <f>IF(J$568=0,J462,IF(J$568=1,#REF!,IF(J$568=2,#REF!,IF(J$568=3,#REF!,IF(J$568=4,#REF!,J462)))))/J$569</f>
        <v>1.0938100145976762E-17</v>
      </c>
      <c r="K577" s="1157">
        <f>IF(K$568=0,K462,IF(K$568=1,#REF!,IF(K$568=2,#REF!,IF(K$568=3,#REF!,IF(K$568=4,#REF!,K462)))))/K$569</f>
        <v>2.0530206301768042E-17</v>
      </c>
      <c r="L577" s="1157">
        <f>IF(L$568=0,L462,IF(L$568=1,#REF!,IF(L$568=2,#REF!,IF(L$568=3,#REF!,IF(L$568=4,#REF!,L462)))))/L$569</f>
        <v>6.7380126716229391E-18</v>
      </c>
      <c r="M577" s="1157">
        <f>IF(M$568=0,M462,IF(M$568=1,#REF!,IF(M$568=2,#REF!,IF(M$568=3,#REF!,IF(M$568=4,#REF!,M462)))))/M$569</f>
        <v>7905.4718006333496</v>
      </c>
      <c r="N577" s="1157">
        <f>IF(N$568=0,N462,IF(N$568=1,#REF!,IF(N$568=2,#REF!,IF(N$568=3,#REF!,IF(N$568=4,#REF!,N462)))))/N$569</f>
        <v>3.5685551726249183E-17</v>
      </c>
      <c r="O577" s="1157">
        <f>IF(O$568=0,O462,IF(O$568=1,#REF!,IF(O$568=2,#REF!,IF(O$568=3,#REF!,IF(O$568=4,#REF!,O462)))))/O$569</f>
        <v>4.7085102972134331E-18</v>
      </c>
      <c r="P577" s="1157">
        <f>IF(P$568=0,P462,IF(P$568=1,#REF!,IF(P$568=2,#REF!,IF(P$568=3,#REF!,IF(P$568=4,#REF!,P462)))))/P$569</f>
        <v>10676.486189037025</v>
      </c>
      <c r="Q577" s="1157">
        <f>IF(Q$568=0,Q462,IF(Q$568=1,#REF!,IF(Q$568=2,#REF!,IF(Q$568=3,#REF!,IF(Q$568=4,#REF!,Q462)))))/Q$569</f>
        <v>1.2776308642731186E-17</v>
      </c>
      <c r="R577" s="1157">
        <f>IF(R$568=0,R462,IF(R$568=1,#REF!,IF(R$568=2,#REF!,IF(R$568=3,#REF!,IF(R$568=4,#REF!,R462)))))/R$569</f>
        <v>9515.2005280667745</v>
      </c>
      <c r="S577" s="1157">
        <f>IF(S$568=0,S462,IF(S$568=1,#REF!,IF(S$568=2,#REF!,IF(S$568=3,#REF!,IF(S$568=4,#REF!,S462)))))/S$569</f>
        <v>9.6923720737960756E-18</v>
      </c>
      <c r="T577" s="1157">
        <f>IF(T$568=0,T462,IF(T$568=1,#REF!,IF(T$568=2,#REF!,IF(T$568=3,#REF!,IF(T$568=4,#REF!,T462)))))/T$569</f>
        <v>9.6122698252523058E-18</v>
      </c>
      <c r="U577" s="1157">
        <f>IF(U$568=0,U462,IF(U$568=1,#REF!,IF(U$568=2,#REF!,IF(U$568=3,#REF!,IF(U$568=4,#REF!,U462)))))/U$569</f>
        <v>1.8503619413610689E-17</v>
      </c>
      <c r="V577" s="1157">
        <f>IF(V$568=0,V462,IF(V$568=1,#REF!,IF(V$568=2,#REF!,IF(V$568=3,#REF!,IF(V$568=4,#REF!,V462)))))/V$569</f>
        <v>1.0573496807777534E-17</v>
      </c>
      <c r="W577" s="1157">
        <f>IF(W$568=0,W462,IF(W$568=1,#REF!,IF(W$568=2,#REF!,IF(W$568=3,#REF!,IF(W$568=4,#REF!,W462)))))/W$569</f>
        <v>10437.773257545346</v>
      </c>
      <c r="X577" s="1157">
        <f>IF(X$568=0,X462,IF(X$568=1,#REF!,IF(X$568=2,#REF!,IF(X$568=3,#REF!,IF(X$568=4,#REF!,X462)))))/X$569</f>
        <v>1.0882663381104363E-17</v>
      </c>
      <c r="Y577" s="1157">
        <f>IF(Y$568=0,Y462,IF(Y$568=1,#REF!,IF(Y$568=2,#REF!,IF(Y$568=3,#REF!,IF(Y$568=4,#REF!,Y462)))))/Y$569</f>
        <v>1.5753442213607937E-17</v>
      </c>
      <c r="Z577" s="1157">
        <f>IF(Z$568=0,Z462,IF(Z$568=1,#REF!,IF(Z$568=2,#REF!,IF(Z$568=3,#REF!,IF(Z$568=4,#REF!,Z462)))))/Z$569</f>
        <v>1.5734370249668949E-17</v>
      </c>
      <c r="AA577" s="1157">
        <f>IF(AA$568=0,AA462,IF(AA$568=1,#REF!,IF(AA$568=2,#REF!,IF(AA$568=3,#REF!,IF(AA$568=4,#REF!,AA462)))))/AA$569</f>
        <v>2.3790367817499457E-17</v>
      </c>
      <c r="AB577" s="1157">
        <f>IF(AB$568=0,AB462,IF(AB$568=1,#REF!,IF(AB$568=2,#REF!,IF(AB$568=3,#REF!,IF(AB$568=4,#REF!,AB462)))))/AB$569</f>
        <v>2.0139993919576249E-17</v>
      </c>
      <c r="AC577" s="1157">
        <f>IF(AC$568=0,AC462,IF(AC$568=1,#REF!,IF(AC$568=2,#REF!,IF(AC$568=3,#REF!,IF(AC$568=4,#REF!,AC462)))))/AC$569</f>
        <v>1.9097866327226087E-17</v>
      </c>
      <c r="AD577" s="1157">
        <f>IF(AD$568=0,AD462,IF(AD$568=1,#REF!,IF(AD$568=2,#REF!,IF(AD$568=3,#REF!,IF(AD$568=4,#REF!,AD462)))))/AD$569</f>
        <v>1.9232826090009135E-17</v>
      </c>
      <c r="AE577" s="1157">
        <f>IF(AE$568=0,AE462,IF(AE$568=1,#REF!,IF(AE$568=2,#REF!,IF(AE$568=3,#REF!,IF(AE$568=4,#REF!,AE462)))))/AE$569</f>
        <v>2.8636553854397494E-18</v>
      </c>
      <c r="AF577" s="1157">
        <f>IF(AF$568=0,AF462,IF(AF$568=1,#REF!,IF(AF$568=2,#REF!,IF(AF$568=3,#REF!,IF(AF$568=4,#REF!,AF462)))))/AF$569</f>
        <v>1.8846279032381256E-17</v>
      </c>
      <c r="AG577" s="1157">
        <f>IF(AG$568=0,AG462,IF(AG$568=1,#REF!,IF(AG$568=2,#REF!,IF(AG$568=3,#REF!,IF(AG$568=4,#REF!,AG462)))))/AG$569</f>
        <v>1.7300545257597539E-17</v>
      </c>
      <c r="AH577" s="1157">
        <f>IF(AH$568=0,AH462,IF(AH$568=1,#REF!,IF(AH$568=2,#REF!,IF(AH$568=3,#REF!,IF(AH$568=4,#REF!,AH462)))))/AH$569</f>
        <v>7.9974697192584862E-18</v>
      </c>
      <c r="AI577" s="1157">
        <f>IF(AI$568=0,AI462,IF(AI$568=1,#REF!,IF(AI$568=2,#REF!,IF(AI$568=3,#REF!,IF(AI$568=4,#REF!,AI462)))))/AI$569</f>
        <v>1.578681815050118E-17</v>
      </c>
      <c r="AJ577" s="1157">
        <f>IF(AJ$568=0,AJ462,IF(AJ$568=1,#REF!,IF(AJ$568=2,#REF!,IF(AJ$568=3,#REF!,IF(AJ$568=4,#REF!,AJ462)))))/AJ$569</f>
        <v>4.2797487079099537E-18</v>
      </c>
      <c r="AK577" s="1157">
        <f>IF(AK$568=0,AK462,IF(AK$568=1,#REF!,IF(AK$568=2,#REF!,IF(AK$568=3,#REF!,IF(AK$568=4,#REF!,AK462)))))/AK$569</f>
        <v>5.8252135190996606E-18</v>
      </c>
      <c r="AL577" s="1157">
        <f>IF(AL$568=0,AL462,IF(AL$568=1,#REF!,IF(AL$568=2,#REF!,IF(AL$568=3,#REF!,IF(AL$568=4,#REF!,AL462)))))/AL$569</f>
        <v>9.5462955872403676E-18</v>
      </c>
      <c r="AM577" s="1157">
        <f>IF(AM$568=0,AM462,IF(AM$568=1,#REF!,IF(AM$568=2,#REF!,IF(AM$568=3,#REF!,IF(AM$568=4,#REF!,AM462)))))/AM$569</f>
        <v>1.2272808794741782E-18</v>
      </c>
      <c r="AN577" s="1157">
        <f>IF(AN$568=0,AN462,IF(AN$568=1,#REF!,IF(AN$568=2,#REF!,IF(AN$568=3,#REF!,IF(AN$568=4,#REF!,AN462)))))/AN$569</f>
        <v>9.5462955872403676E-18</v>
      </c>
      <c r="AO577" s="1157">
        <f>IF(AO$568=0,AO462,IF(AO$568=1,#REF!,IF(AO$568=2,#REF!,IF(AO$568=3,#REF!,IF(AO$568=4,#REF!,AO462)))))/AO$569</f>
        <v>9.4212567710325448E-18</v>
      </c>
      <c r="AP577" s="1157">
        <f>IF(AP$568=0,AP462,IF(AP$568=1,#REF!,IF(AP$568=2,#REF!,IF(AP$568=3,#REF!,IF(AP$568=4,#REF!,AP462)))))/AP$569</f>
        <v>9.3295560068625321E-18</v>
      </c>
      <c r="AQ577" s="1157">
        <f>IF(AQ$568=0,AQ462,IF(AQ$568=1,#REF!,IF(AQ$568=2,#REF!,IF(AQ$568=3,#REF!,IF(AQ$568=4,#REF!,AQ462)))))/AQ$569</f>
        <v>1.1840465574965768E-17</v>
      </c>
      <c r="AR577" s="1157">
        <f>IF(AR$568=0,AR462,IF(AR$568=1,#REF!,IF(AR$568=2,#REF!,IF(AR$568=3,#REF!,IF(AR$568=4,#REF!,AR462)))))/AR$569</f>
        <v>1.0500069746612412E-17</v>
      </c>
      <c r="AS577" s="1157">
        <f>IF(AS$568=0,AS462,IF(AS$568=1,#REF!,IF(AS$568=2,#REF!,IF(AS$568=3,#REF!,IF(AS$568=4,#REF!,AS462)))))/AS$569</f>
        <v>1.187070822169469E-17</v>
      </c>
      <c r="AT577" s="1157">
        <f>IF(AT$568=0,AT462,IF(AT$568=1,#REF!,IF(AT$568=2,#REF!,IF(AT$568=3,#REF!,IF(AT$568=4,#REF!,AT462)))))/AT$569</f>
        <v>8.0968218798296444E-18</v>
      </c>
      <c r="AU577" s="1157">
        <f>IF(AU$568=0,AU462,IF(AU$568=1,#REF!,IF(AU$568=2,#REF!,IF(AU$568=3,#REF!,IF(AU$568=4,#REF!,AU462)))))/AU$569</f>
        <v>1.2727357268621103E-17</v>
      </c>
      <c r="AV577" s="1157">
        <f>IF(AV$568=0,AV462,IF(AV$568=1,#REF!,IF(AV$568=2,#REF!,IF(AV$568=3,#REF!,IF(AV$568=4,#REF!,AV462)))))/AV$569</f>
        <v>1.4049044369593299E-17</v>
      </c>
      <c r="AW577" s="1157">
        <f>IF(AW$568=0,AW462,IF(AW$568=1,#REF!,IF(AW$568=2,#REF!,IF(AW$568=3,#REF!,IF(AW$568=4,#REF!,AW462)))))/AW$569</f>
        <v>1.321687100972192E-17</v>
      </c>
      <c r="AX577" s="1157">
        <f>IF(AX$568=0,AX462,IF(AX$568=1,#REF!,IF(AX$568=2,#REF!,IF(AX$568=3,#REF!,IF(AX$568=4,#REF!,AX462)))))/AX$569</f>
        <v>1.7118994831639815E-17</v>
      </c>
      <c r="AY577" s="1157">
        <f>IF(AY$568=0,AY462,IF(AY$568=1,#REF!,IF(AY$568=2,#REF!,IF(AY$568=3,#REF!,IF(AY$568=4,#REF!,AY462)))))/AY$569</f>
        <v>1.7328786434968733E-17</v>
      </c>
      <c r="AZ577" s="1157">
        <f>IF(AZ$568=0,AZ462,IF(AZ$568=1,#REF!,IF(AZ$568=2,#REF!,IF(AZ$568=3,#REF!,IF(AZ$568=4,#REF!,AZ462)))))/AZ$569</f>
        <v>1.7699114221714572E-17</v>
      </c>
      <c r="BA577" s="1157">
        <f>IF(BA$568=0,BA462,IF(BA$568=1,#REF!,IF(BA$568=2,#REF!,IF(BA$568=3,#REF!,IF(BA$568=4,#REF!,BA462)))))/BA$569</f>
        <v>3.0771586863660269E-17</v>
      </c>
      <c r="BB577" s="1157">
        <f>IF(BB$568=0,BB462,IF(BB$568=1,#REF!,IF(BB$568=2,#REF!,IF(BB$568=3,#REF!,IF(BB$568=4,#REF!,BB462)))))/BB$569</f>
        <v>1.4274220690499673E-17</v>
      </c>
      <c r="BC577" s="1157">
        <f>IF(BC$568=0,BC462,IF(BC$568=1,#REF!,IF(BC$568=2,#REF!,IF(BC$568=3,#REF!,IF(BC$568=4,#REF!,BC462)))))/BC$569</f>
        <v>1.1014059174768265E-17</v>
      </c>
      <c r="BD577" s="1157">
        <f>IF(BD$568=0,BD462,IF(BD$568=1,#REF!,IF(BD$568=2,#REF!,IF(BD$568=3,#REF!,IF(BD$568=4,#REF!,BD462)))))/BD$569</f>
        <v>1.1014059174768265E-17</v>
      </c>
      <c r="BE577" s="1157">
        <f>IF(BE$568=0,BE462,IF(BE$568=1,#REF!,IF(BE$568=2,#REF!,IF(BE$568=3,#REF!,IF(BE$568=4,#REF!,BE462)))))/BE$569</f>
        <v>1.3230101110832748E-19</v>
      </c>
      <c r="BF577" s="1157">
        <f>IF(BF$568=0,BF462,IF(BF$568=1,#REF!,IF(BF$568=2,#REF!,IF(BF$568=3,#REF!,IF(BF$568=4,#REF!,BF462)))))/BF$569</f>
        <v>8.820067407221835E-38</v>
      </c>
      <c r="BG577" s="1157">
        <f>IF(BG$568=0,BG462,IF(BG$568=1,#REF!,IF(BG$568=2,#REF!,IF(BG$568=3,#REF!,IF(BG$568=4,#REF!,BG462)))))/BG$569</f>
        <v>2.8232519205680698E-19</v>
      </c>
      <c r="BH577" s="1157">
        <f>IF(BH$568=0,BH462,IF(BH$568=1,#REF!,IF(BH$568=2,#REF!,IF(BH$568=3,#REF!,IF(BH$568=4,#REF!,BH462)))))/BH$569</f>
        <v>1.0936312874711075E-17</v>
      </c>
      <c r="BI577" s="1157">
        <f>IF(BI$568=0,BI462,IF(BI$568=1,#REF!,IF(BI$568=2,#REF!,IF(BI$568=3,#REF!,IF(BI$568=4,#REF!,BI462)))))/BI$569</f>
        <v>7.4556708259969826E-18</v>
      </c>
      <c r="BJ577" s="1157">
        <f>IF(BJ$568=0,BJ462,IF(BJ$568=1,#REF!,IF(BJ$568=2,#REF!,IF(BJ$568=3,#REF!,IF(BJ$568=4,#REF!,BJ462)))))/BJ$569</f>
        <v>1.6428712781976926E-17</v>
      </c>
      <c r="BK577" s="1157">
        <f>IF(BK$568=0,BK462,IF(BK$568=1,#REF!,IF(BK$568=2,#REF!,IF(BK$568=3,#REF!,IF(BK$568=4,#REF!,BK462)))))/BK$569</f>
        <v>5530.2613221204929</v>
      </c>
      <c r="BL577" s="1157">
        <f>IF(BL$568=0,BL462,IF(BL$568=1,#REF!,IF(BL$568=2,#REF!,IF(BL$568=3,#REF!,IF(BL$568=4,#REF!,BL462)))))/BL$569</f>
        <v>1.2859658279729434E-17</v>
      </c>
      <c r="BM577" s="1157">
        <f>IF(BM$568=0,BM462,IF(BM$568=1,#REF!,IF(BM$568=2,#REF!,IF(BM$568=3,#REF!,IF(BM$568=4,#REF!,BM462)))))/BM$569</f>
        <v>7984.7928710782026</v>
      </c>
      <c r="BN577" s="1157">
        <f>IF(BN$568=0,BN462,IF(BN$568=1,#REF!,IF(BN$568=2,#REF!,IF(BN$568=3,#REF!,IF(BN$568=4,#REF!,BN462)))))/BN$569</f>
        <v>5.7013953375271041E-18</v>
      </c>
      <c r="BO577" s="1157">
        <f>IF(BO$568=0,BO462,IF(BO$568=1,#REF!,IF(BO$568=2,#REF!,IF(BO$568=3,#REF!,IF(BO$568=4,#REF!,BO462)))))/BO$569</f>
        <v>1.6260756454385147E-17</v>
      </c>
      <c r="BP577" s="1157">
        <f>IF(BP$568=0,BP462,IF(BP$568=1,#REF!,IF(BP$568=2,#REF!,IF(BP$568=3,#REF!,IF(BP$568=4,#REF!,BP462)))))/BP$569</f>
        <v>1.2859658279729434E-17</v>
      </c>
      <c r="BQ577" s="1157">
        <f>IF(BQ$568=0,BQ462,IF(BQ$568=1,#REF!,IF(BQ$568=2,#REF!,IF(BQ$568=3,#REF!,IF(BQ$568=4,#REF!,BQ462)))))/BQ$569</f>
        <v>6433.4594445167731</v>
      </c>
      <c r="BR577" s="1157">
        <f>IF(BR$568=0,BR462,IF(BR$568=1,#REF!,IF(BR$568=2,#REF!,IF(BR$568=3,#REF!,IF(BR$568=4,#REF!,BR462)))))/BR$569</f>
        <v>1.5303745379678012E-17</v>
      </c>
      <c r="BS577" s="1157">
        <f>IF(BS$568=0,BS462,IF(BS$568=1,#REF!,IF(BS$568=2,#REF!,IF(BS$568=3,#REF!,IF(BS$568=4,#REF!,BS462)))))/BS$569</f>
        <v>2.719993744029728E-17</v>
      </c>
      <c r="BT577" s="1157">
        <f>IF(BT$568=0,BT462,IF(BT$568=1,#REF!,IF(BT$568=2,#REF!,IF(BT$568=3,#REF!,IF(BT$568=4,#REF!,BT462)))))/BT$569</f>
        <v>15455.703223803152</v>
      </c>
      <c r="BU577" s="1157">
        <f>IF(BU$568=0,BU462,IF(BU$568=1,#REF!,IF(BU$568=2,#REF!,IF(BU$568=3,#REF!,IF(BU$568=4,#REF!,BU462)))))/BU$569</f>
        <v>13825.262774324849</v>
      </c>
      <c r="BV577" s="1157">
        <f>IF(BV$568=0,BV462,IF(BV$568=1,#REF!,IF(BV$568=2,#REF!,IF(BV$568=3,#REF!,IF(BV$568=4,#REF!,BV462)))))/BV$569</f>
        <v>13592.080531420339</v>
      </c>
      <c r="BW577" s="1157">
        <f>IF(BW$568=0,BW462,IF(BW$568=1,#REF!,IF(BW$568=2,#REF!,IF(BW$568=3,#REF!,IF(BW$568=4,#REF!,BW462)))))/BW$569</f>
        <v>8.811247339814603E-19</v>
      </c>
      <c r="BX577" s="1157">
        <f>IF(BX$568=0,BX462,IF(BX$568=1,#REF!,IF(BX$568=2,#REF!,IF(BX$568=3,#REF!,IF(BX$568=4,#REF!,BX462)))))/BX$569</f>
        <v>4.4056236699073023E-18</v>
      </c>
      <c r="BY577" s="1157">
        <f>IF(BY$568=0,BY462,IF(BY$568=1,#REF!,IF(BY$568=2,#REF!,IF(BY$568=3,#REF!,IF(BY$568=4,#REF!,BY462)))))/BY$569</f>
        <v>5.0593613757645198E-18</v>
      </c>
      <c r="BZ577" s="1157">
        <f>IF(BZ$568=0,BZ462,IF(BZ$568=1,#REF!,IF(BZ$568=2,#REF!,IF(BZ$568=3,#REF!,IF(BZ$568=4,#REF!,BZ462)))))/BZ$569</f>
        <v>2.3238454522587987E-17</v>
      </c>
      <c r="CA577" s="1157">
        <f>IF(CA$568=0,CA462,IF(CA$568=1,#REF!,IF(CA$568=2,#REF!,IF(CA$568=3,#REF!,IF(CA$568=4,#REF!,CA462)))))/CA$569</f>
        <v>4.5377923800045246E-18</v>
      </c>
      <c r="CB577" s="1157">
        <f>IF(CB$568=0,CB462,IF(CB$568=1,#REF!,IF(CB$568=2,#REF!,IF(CB$568=3,#REF!,IF(CB$568=4,#REF!,CB462)))))/CB$569</f>
        <v>1.0683637399525218E-17</v>
      </c>
      <c r="CC577" s="1157">
        <f>IF(CC$568=0,CC462,IF(CC$568=1,#REF!,IF(CC$568=2,#REF!,IF(CC$568=3,#REF!,IF(CC$568=4,#REF!,CC462)))))/CC$569</f>
        <v>15186.592125001944</v>
      </c>
    </row>
    <row r="578" spans="1:81" ht="15" customHeight="1">
      <c r="A578" s="1148"/>
      <c r="D578" s="73" t="s">
        <v>1020</v>
      </c>
      <c r="E578" s="73"/>
      <c r="F578" s="73"/>
      <c r="G578" s="1157">
        <f>IF(G$568=0,G463,IF(G$568=1,#REF!,IF(G$568=2,#REF!,IF(G$568=3,#REF!,IF(G$568=4,#REF!,G463)))))/G$569</f>
        <v>79.521956521755811</v>
      </c>
      <c r="H578" s="1157">
        <f>IF(H$568=0,H463,IF(H$568=1,#REF!,IF(H$568=2,#REF!,IF(H$568=3,#REF!,IF(H$568=4,#REF!,H463)))))/H$569</f>
        <v>29256.166951813873</v>
      </c>
      <c r="I578" s="1157">
        <f>IF(I$568=0,I463,IF(I$568=1,#REF!,IF(I$568=2,#REF!,IF(I$568=3,#REF!,IF(I$568=4,#REF!,I463)))))/I$569</f>
        <v>3807.856089086169</v>
      </c>
      <c r="J578" s="1157">
        <f>IF(J$568=0,J463,IF(J$568=1,#REF!,IF(J$568=2,#REF!,IF(J$568=3,#REF!,IF(J$568=4,#REF!,J463)))))/J$569</f>
        <v>29129.492300777929</v>
      </c>
      <c r="K578" s="1157">
        <f>IF(K$568=0,K463,IF(K$568=1,#REF!,IF(K$568=2,#REF!,IF(K$568=3,#REF!,IF(K$568=4,#REF!,K463)))))/K$569</f>
        <v>28017.403037560081</v>
      </c>
      <c r="L578" s="1157">
        <f>IF(L$568=0,L463,IF(L$568=1,#REF!,IF(L$568=2,#REF!,IF(L$568=3,#REF!,IF(L$568=4,#REF!,L463)))))/L$569</f>
        <v>33456.231739932082</v>
      </c>
      <c r="M578" s="1157">
        <f>IF(M$568=0,M463,IF(M$568=1,#REF!,IF(M$568=2,#REF!,IF(M$568=3,#REF!,IF(M$568=4,#REF!,M463)))))/M$569</f>
        <v>4119.6572202261023</v>
      </c>
      <c r="N578" s="1157">
        <f>IF(N$568=0,N463,IF(N$568=1,#REF!,IF(N$568=2,#REF!,IF(N$568=3,#REF!,IF(N$568=4,#REF!,N463)))))/N$569</f>
        <v>10916.844575403544</v>
      </c>
      <c r="O578" s="1157">
        <f>IF(O$568=0,O463,IF(O$568=1,#REF!,IF(O$568=2,#REF!,IF(O$568=3,#REF!,IF(O$568=4,#REF!,O463)))))/O$569</f>
        <v>31627.005613828842</v>
      </c>
      <c r="P578" s="1157">
        <f>IF(P$568=0,P463,IF(P$568=1,#REF!,IF(P$568=2,#REF!,IF(P$568=3,#REF!,IF(P$568=4,#REF!,P463)))))/P$569</f>
        <v>4239.3898524617789</v>
      </c>
      <c r="Q578" s="1157">
        <f>IF(Q$568=0,Q463,IF(Q$568=1,#REF!,IF(Q$568=2,#REF!,IF(Q$568=3,#REF!,IF(Q$568=4,#REF!,Q463)))))/Q$569</f>
        <v>32964.429733566227</v>
      </c>
      <c r="R578" s="1157">
        <f>IF(R$568=0,R463,IF(R$568=1,#REF!,IF(R$568=2,#REF!,IF(R$568=3,#REF!,IF(R$568=4,#REF!,R463)))))/R$569</f>
        <v>4373.6743793574842</v>
      </c>
      <c r="S578" s="1157">
        <f>IF(S$568=0,S463,IF(S$568=1,#REF!,IF(S$568=2,#REF!,IF(S$568=3,#REF!,IF(S$568=4,#REF!,S463)))))/S$569</f>
        <v>29870.640264152327</v>
      </c>
      <c r="T578" s="1157">
        <f>IF(T$568=0,T463,IF(T$568=1,#REF!,IF(T$568=2,#REF!,IF(T$568=3,#REF!,IF(T$568=4,#REF!,T463)))))/T$569</f>
        <v>11960.667411455817</v>
      </c>
      <c r="U578" s="1157">
        <f>IF(U$568=0,U463,IF(U$568=1,#REF!,IF(U$568=2,#REF!,IF(U$568=3,#REF!,IF(U$568=4,#REF!,U463)))))/U$569</f>
        <v>29222.7338490402</v>
      </c>
      <c r="V578" s="1157">
        <f>IF(V$568=0,V463,IF(V$568=1,#REF!,IF(V$568=2,#REF!,IF(V$568=3,#REF!,IF(V$568=4,#REF!,V463)))))/V$569</f>
        <v>27310.331948866213</v>
      </c>
      <c r="W578" s="1157">
        <f>IF(W$568=0,W463,IF(W$568=1,#REF!,IF(W$568=2,#REF!,IF(W$568=3,#REF!,IF(W$568=4,#REF!,W463)))))/W$569</f>
        <v>4246.2160781361008</v>
      </c>
      <c r="X578" s="1157">
        <f>IF(X$568=0,X463,IF(X$568=1,#REF!,IF(X$568=2,#REF!,IF(X$568=3,#REF!,IF(X$568=4,#REF!,X463)))))/X$569</f>
        <v>48131.300431164855</v>
      </c>
      <c r="Y578" s="1157">
        <f>IF(Y$568=0,Y463,IF(Y$568=1,#REF!,IF(Y$568=2,#REF!,IF(Y$568=3,#REF!,IF(Y$568=4,#REF!,Y463)))))/Y$569</f>
        <v>30580.363321617038</v>
      </c>
      <c r="Z578" s="1157">
        <f>IF(Z$568=0,Z463,IF(Z$568=1,#REF!,IF(Z$568=2,#REF!,IF(Z$568=3,#REF!,IF(Z$568=4,#REF!,Z463)))))/Z$569</f>
        <v>26918.651793560522</v>
      </c>
      <c r="AA578" s="1157">
        <f>IF(AA$568=0,AA463,IF(AA$568=1,#REF!,IF(AA$568=2,#REF!,IF(AA$568=3,#REF!,IF(AA$568=4,#REF!,AA463)))))/AA$569</f>
        <v>18095.62838693897</v>
      </c>
      <c r="AB578" s="1157">
        <f>IF(AB$568=0,AB463,IF(AB$568=1,#REF!,IF(AB$568=2,#REF!,IF(AB$568=3,#REF!,IF(AB$568=4,#REF!,AB463)))))/AB$569</f>
        <v>25777.572888349034</v>
      </c>
      <c r="AC578" s="1157">
        <f>IF(AC$568=0,AC463,IF(AC$568=1,#REF!,IF(AC$568=2,#REF!,IF(AC$568=3,#REF!,IF(AC$568=4,#REF!,AC463)))))/AC$569</f>
        <v>38654.635935392653</v>
      </c>
      <c r="AD578" s="1157">
        <f>IF(AD$568=0,AD463,IF(AD$568=1,#REF!,IF(AD$568=2,#REF!,IF(AD$568=3,#REF!,IF(AD$568=4,#REF!,AD463)))))/AD$569</f>
        <v>27754.654637517473</v>
      </c>
      <c r="AE578" s="1157">
        <f>IF(AE$568=0,AE463,IF(AE$568=1,#REF!,IF(AE$568=2,#REF!,IF(AE$568=3,#REF!,IF(AE$568=4,#REF!,AE463)))))/AE$569</f>
        <v>11430.061845465212</v>
      </c>
      <c r="AF578" s="1157">
        <f>IF(AF$568=0,AF463,IF(AF$568=1,#REF!,IF(AF$568=2,#REF!,IF(AF$568=3,#REF!,IF(AF$568=4,#REF!,AF463)))))/AF$569</f>
        <v>34570.96277970029</v>
      </c>
      <c r="AG578" s="1157">
        <f>IF(AG$568=0,AG463,IF(AG$568=1,#REF!,IF(AG$568=2,#REF!,IF(AG$568=3,#REF!,IF(AG$568=4,#REF!,AG463)))))/AG$569</f>
        <v>47173.625581409331</v>
      </c>
      <c r="AH578" s="1157">
        <f>IF(AH$568=0,AH463,IF(AH$568=1,#REF!,IF(AH$568=2,#REF!,IF(AH$568=3,#REF!,IF(AH$568=4,#REF!,AH463)))))/AH$569</f>
        <v>30647.719094389162</v>
      </c>
      <c r="AI578" s="1157">
        <f>IF(AI$568=0,AI463,IF(AI$568=1,#REF!,IF(AI$568=2,#REF!,IF(AI$568=3,#REF!,IF(AI$568=4,#REF!,AI463)))))/AI$569</f>
        <v>23468.446067011584</v>
      </c>
      <c r="AJ578" s="1157">
        <f>IF(AJ$568=0,AJ463,IF(AJ$568=1,#REF!,IF(AJ$568=2,#REF!,IF(AJ$568=3,#REF!,IF(AJ$568=4,#REF!,AJ463)))))/AJ$569</f>
        <v>27193.774234117613</v>
      </c>
      <c r="AK578" s="1157">
        <f>IF(AK$568=0,AK463,IF(AK$568=1,#REF!,IF(AK$568=2,#REF!,IF(AK$568=3,#REF!,IF(AK$568=4,#REF!,AK463)))))/AK$569</f>
        <v>17173.135671525193</v>
      </c>
      <c r="AL578" s="1157">
        <f>IF(AL$568=0,AL463,IF(AL$568=1,#REF!,IF(AL$568=2,#REF!,IF(AL$568=3,#REF!,IF(AL$568=4,#REF!,AL463)))))/AL$569</f>
        <v>28238.054386069471</v>
      </c>
      <c r="AM578" s="1157">
        <f>IF(AM$568=0,AM463,IF(AM$568=1,#REF!,IF(AM$568=2,#REF!,IF(AM$568=3,#REF!,IF(AM$568=4,#REF!,AM463)))))/AM$569</f>
        <v>45964.43215368058</v>
      </c>
      <c r="AN578" s="1157">
        <f>IF(AN$568=0,AN463,IF(AN$568=1,#REF!,IF(AN$568=2,#REF!,IF(AN$568=3,#REF!,IF(AN$568=4,#REF!,AN463)))))/AN$569</f>
        <v>28238.054386069471</v>
      </c>
      <c r="AO578" s="1157">
        <f>IF(AO$568=0,AO463,IF(AO$568=1,#REF!,IF(AO$568=2,#REF!,IF(AO$568=3,#REF!,IF(AO$568=4,#REF!,AO463)))))/AO$569</f>
        <v>33480.622765027976</v>
      </c>
      <c r="AP578" s="1157">
        <f>IF(AP$568=0,AP463,IF(AP$568=1,#REF!,IF(AP$568=2,#REF!,IF(AP$568=3,#REF!,IF(AP$568=4,#REF!,AP463)))))/AP$569</f>
        <v>30590.924187159631</v>
      </c>
      <c r="AQ578" s="1157">
        <f>IF(AQ$568=0,AQ463,IF(AQ$568=1,#REF!,IF(AQ$568=2,#REF!,IF(AQ$568=3,#REF!,IF(AQ$568=4,#REF!,AQ463)))))/AQ$569</f>
        <v>24904.918473379726</v>
      </c>
      <c r="AR578" s="1157">
        <f>IF(AR$568=0,AR463,IF(AR$568=1,#REF!,IF(AR$568=2,#REF!,IF(AR$568=3,#REF!,IF(AR$568=4,#REF!,AR463)))))/AR$569</f>
        <v>29099.741227415027</v>
      </c>
      <c r="AS578" s="1157">
        <f>IF(AS$568=0,AS463,IF(AS$568=1,#REF!,IF(AS$568=2,#REF!,IF(AS$568=3,#REF!,IF(AS$568=4,#REF!,AS463)))))/AS$569</f>
        <v>34856.663250658014</v>
      </c>
      <c r="AT578" s="1157">
        <f>IF(AT$568=0,AT463,IF(AT$568=1,#REF!,IF(AT$568=2,#REF!,IF(AT$568=3,#REF!,IF(AT$568=4,#REF!,AT463)))))/AT$569</f>
        <v>16957.796904979732</v>
      </c>
      <c r="AU578" s="1157">
        <f>IF(AU$568=0,AU463,IF(AU$568=1,#REF!,IF(AU$568=2,#REF!,IF(AU$568=3,#REF!,IF(AU$568=4,#REF!,AU463)))))/AU$569</f>
        <v>26192.305905692727</v>
      </c>
      <c r="AV578" s="1157">
        <f>IF(AV$568=0,AV463,IF(AV$568=1,#REF!,IF(AV$568=2,#REF!,IF(AV$568=3,#REF!,IF(AV$568=4,#REF!,AV463)))))/AV$569</f>
        <v>33032.509820436528</v>
      </c>
      <c r="AW578" s="1157">
        <f>IF(AW$568=0,AW463,IF(AW$568=1,#REF!,IF(AW$568=2,#REF!,IF(AW$568=3,#REF!,IF(AW$568=4,#REF!,AW463)))))/AW$569</f>
        <v>23359.530957396521</v>
      </c>
      <c r="AX578" s="1157">
        <f>IF(AX$568=0,AX463,IF(AX$568=1,#REF!,IF(AX$568=2,#REF!,IF(AX$568=3,#REF!,IF(AX$568=4,#REF!,AX463)))))/AX$569</f>
        <v>33594.4770242921</v>
      </c>
      <c r="AY578" s="1157">
        <f>IF(AY$568=0,AY463,IF(AY$568=1,#REF!,IF(AY$568=2,#REF!,IF(AY$568=3,#REF!,IF(AY$568=4,#REF!,AY463)))))/AY$569</f>
        <v>29266.139409196625</v>
      </c>
      <c r="AZ578" s="1157">
        <f>IF(AZ$568=0,AZ463,IF(AZ$568=1,#REF!,IF(AZ$568=2,#REF!,IF(AZ$568=3,#REF!,IF(AZ$568=4,#REF!,AZ463)))))/AZ$569</f>
        <v>22660.827505957463</v>
      </c>
      <c r="BA578" s="1157">
        <f>IF(BA$568=0,BA463,IF(BA$568=1,#REF!,IF(BA$568=2,#REF!,IF(BA$568=3,#REF!,IF(BA$568=4,#REF!,BA463)))))/BA$569</f>
        <v>12992.868984076709</v>
      </c>
      <c r="BB578" s="1157">
        <f>IF(BB$568=0,BB463,IF(BB$568=1,#REF!,IF(BB$568=2,#REF!,IF(BB$568=3,#REF!,IF(BB$568=4,#REF!,BB463)))))/BB$569</f>
        <v>28826.05110651486</v>
      </c>
      <c r="BC578" s="1157">
        <f>IF(BC$568=0,BC463,IF(BC$568=1,#REF!,IF(BC$568=2,#REF!,IF(BC$568=3,#REF!,IF(BC$568=4,#REF!,BC463)))))/BC$569</f>
        <v>26160.817741326839</v>
      </c>
      <c r="BD578" s="1157">
        <f>IF(BD$568=0,BD463,IF(BD$568=1,#REF!,IF(BD$568=2,#REF!,IF(BD$568=3,#REF!,IF(BD$568=4,#REF!,BD463)))))/BD$569</f>
        <v>26160.817741326839</v>
      </c>
      <c r="BE578" s="1157">
        <f>IF(BE$568=0,BE463,IF(BE$568=1,#REF!,IF(BE$568=2,#REF!,IF(BE$568=3,#REF!,IF(BE$568=4,#REF!,BE463)))))/BE$569</f>
        <v>19365.391998208248</v>
      </c>
      <c r="BF578" s="1157">
        <f>IF(BF$568=0,BF463,IF(BF$568=1,#REF!,IF(BF$568=2,#REF!,IF(BF$568=3,#REF!,IF(BF$568=4,#REF!,BF463)))))/BF$569</f>
        <v>7598.1418038526917</v>
      </c>
      <c r="BG578" s="1157">
        <f>IF(BG$568=0,BG463,IF(BG$568=1,#REF!,IF(BG$568=2,#REF!,IF(BG$568=3,#REF!,IF(BG$568=4,#REF!,BG463)))))/BG$569</f>
        <v>589.42543401968658</v>
      </c>
      <c r="BH578" s="1157">
        <f>IF(BH$568=0,BH463,IF(BH$568=1,#REF!,IF(BH$568=2,#REF!,IF(BH$568=3,#REF!,IF(BH$568=4,#REF!,BH463)))))/BH$569</f>
        <v>31379.914650545103</v>
      </c>
      <c r="BI578" s="1157">
        <f>IF(BI$568=0,BI463,IF(BI$568=1,#REF!,IF(BI$568=2,#REF!,IF(BI$568=3,#REF!,IF(BI$568=4,#REF!,BI463)))))/BI$569</f>
        <v>29159.26391727525</v>
      </c>
      <c r="BJ578" s="1157">
        <f>IF(BJ$568=0,BJ463,IF(BJ$568=1,#REF!,IF(BJ$568=2,#REF!,IF(BJ$568=3,#REF!,IF(BJ$568=4,#REF!,BJ463)))))/BJ$569</f>
        <v>30036.815807480569</v>
      </c>
      <c r="BK578" s="1157">
        <f>IF(BK$568=0,BK463,IF(BK$568=1,#REF!,IF(BK$568=2,#REF!,IF(BK$568=3,#REF!,IF(BK$568=4,#REF!,BK463)))))/BK$569</f>
        <v>3405.2939009687366</v>
      </c>
      <c r="BL578" s="1157">
        <f>IF(BL$568=0,BL463,IF(BL$568=1,#REF!,IF(BL$568=2,#REF!,IF(BL$568=3,#REF!,IF(BL$568=4,#REF!,BL463)))))/BL$569</f>
        <v>32768.704259877828</v>
      </c>
      <c r="BM578" s="1157">
        <f>IF(BM$568=0,BM463,IF(BM$568=1,#REF!,IF(BM$568=2,#REF!,IF(BM$568=3,#REF!,IF(BM$568=4,#REF!,BM463)))))/BM$569</f>
        <v>4413.004178692885</v>
      </c>
      <c r="BN578" s="1157">
        <f>IF(BN$568=0,BN463,IF(BN$568=1,#REF!,IF(BN$568=2,#REF!,IF(BN$568=3,#REF!,IF(BN$568=4,#REF!,BN463)))))/BN$569</f>
        <v>27224.374361640581</v>
      </c>
      <c r="BO578" s="1157">
        <f>IF(BO$568=0,BO463,IF(BO$568=1,#REF!,IF(BO$568=2,#REF!,IF(BO$568=3,#REF!,IF(BO$568=4,#REF!,BO463)))))/BO$569</f>
        <v>21602.141982298643</v>
      </c>
      <c r="BP578" s="1157">
        <f>IF(BP$568=0,BP463,IF(BP$568=1,#REF!,IF(BP$568=2,#REF!,IF(BP$568=3,#REF!,IF(BP$568=4,#REF!,BP463)))))/BP$569</f>
        <v>32768.704259877828</v>
      </c>
      <c r="BQ578" s="1157">
        <f>IF(BQ$568=0,BQ463,IF(BQ$568=1,#REF!,IF(BQ$568=2,#REF!,IF(BQ$568=3,#REF!,IF(BQ$568=4,#REF!,BQ463)))))/BQ$569</f>
        <v>3667.3469776785378</v>
      </c>
      <c r="BR578" s="1157">
        <f>IF(BR$568=0,BR463,IF(BR$568=1,#REF!,IF(BR$568=2,#REF!,IF(BR$568=3,#REF!,IF(BR$568=4,#REF!,BR463)))))/BR$569</f>
        <v>18949.757233628141</v>
      </c>
      <c r="BS578" s="1157">
        <f>IF(BS$568=0,BS463,IF(BS$568=1,#REF!,IF(BS$568=2,#REF!,IF(BS$568=3,#REF!,IF(BS$568=4,#REF!,BS463)))))/BS$569</f>
        <v>21426.687482203051</v>
      </c>
      <c r="BT578" s="1157">
        <f>IF(BT$568=0,BT463,IF(BT$568=1,#REF!,IF(BT$568=2,#REF!,IF(BT$568=3,#REF!,IF(BT$568=4,#REF!,BT463)))))/BT$569</f>
        <v>3780.0070348997638</v>
      </c>
      <c r="BU578" s="1157">
        <f>IF(BU$568=0,BU463,IF(BU$568=1,#REF!,IF(BU$568=2,#REF!,IF(BU$568=3,#REF!,IF(BU$568=4,#REF!,BU463)))))/BU$569</f>
        <v>2587.6824633765882</v>
      </c>
      <c r="BV578" s="1157">
        <f>IF(BV$568=0,BV463,IF(BV$568=1,#REF!,IF(BV$568=2,#REF!,IF(BV$568=3,#REF!,IF(BV$568=4,#REF!,BV463)))))/BV$569</f>
        <v>2606.2652255213029</v>
      </c>
      <c r="BW578" s="1157">
        <f>IF(BW$568=0,BW463,IF(BW$568=1,#REF!,IF(BW$568=2,#REF!,IF(BW$568=3,#REF!,IF(BW$568=4,#REF!,BW463)))))/BW$569</f>
        <v>18270.157072308073</v>
      </c>
      <c r="BX578" s="1157">
        <f>IF(BX$568=0,BX463,IF(BX$568=1,#REF!,IF(BX$568=2,#REF!,IF(BX$568=3,#REF!,IF(BX$568=4,#REF!,BX463)))))/BX$569</f>
        <v>22086.27227691629</v>
      </c>
      <c r="BY578" s="1157">
        <f>IF(BY$568=0,BY463,IF(BY$568=1,#REF!,IF(BY$568=2,#REF!,IF(BY$568=3,#REF!,IF(BY$568=4,#REF!,BY463)))))/BY$569</f>
        <v>47913.878756941333</v>
      </c>
      <c r="BZ578" s="1157">
        <f>IF(BZ$568=0,BZ463,IF(BZ$568=1,#REF!,IF(BZ$568=2,#REF!,IF(BZ$568=3,#REF!,IF(BZ$568=4,#REF!,BZ463)))))/BZ$569</f>
        <v>42100.646898633546</v>
      </c>
      <c r="CA578" s="1157">
        <f>IF(CA$568=0,CA463,IF(CA$568=1,#REF!,IF(CA$568=2,#REF!,IF(CA$568=3,#REF!,IF(CA$568=4,#REF!,CA463)))))/CA$569</f>
        <v>30730.147465840022</v>
      </c>
      <c r="CB578" s="1157">
        <f>IF(CB$568=0,CB463,IF(CB$568=1,#REF!,IF(CB$568=2,#REF!,IF(CB$568=3,#REF!,IF(CB$568=4,#REF!,CB463)))))/CB$569</f>
        <v>15599.12532953074</v>
      </c>
      <c r="CC578" s="1157">
        <f>IF(CC$568=0,CC463,IF(CC$568=1,#REF!,IF(CC$568=2,#REF!,IF(CC$568=3,#REF!,IF(CC$568=4,#REF!,CC463)))))/CC$569</f>
        <v>3311.0791919266826</v>
      </c>
    </row>
    <row r="579" spans="1:81" ht="15" customHeight="1">
      <c r="A579" s="1148"/>
      <c r="D579" s="73" t="s">
        <v>147</v>
      </c>
      <c r="E579" s="73"/>
      <c r="F579" s="73"/>
      <c r="G579" s="1157">
        <f>IF(G$568=0,G464,IF(G$568=1,#REF!,IF(G$568=2,#REF!,IF(G$568=3,#REF!,IF(G$568=4,#REF!,G464)))))/G$569</f>
        <v>0</v>
      </c>
      <c r="H579" s="1157">
        <f>IF(H$568=0,H464,IF(H$568=1,#REF!,IF(H$568=2,#REF!,IF(H$568=3,#REF!,IF(H$568=4,#REF!,H464)))))/H$569</f>
        <v>0</v>
      </c>
      <c r="I579" s="1157">
        <f>IF(I$568=0,I464,IF(I$568=1,#REF!,IF(I$568=2,#REF!,IF(I$568=3,#REF!,IF(I$568=4,#REF!,I464)))))/I$569</f>
        <v>0</v>
      </c>
      <c r="J579" s="1157">
        <f>IF(J$568=0,J464,IF(J$568=1,#REF!,IF(J$568=2,#REF!,IF(J$568=3,#REF!,IF(J$568=4,#REF!,J464)))))/J$569</f>
        <v>0</v>
      </c>
      <c r="K579" s="1157">
        <f>IF(K$568=0,K464,IF(K$568=1,#REF!,IF(K$568=2,#REF!,IF(K$568=3,#REF!,IF(K$568=4,#REF!,K464)))))/K$569</f>
        <v>0</v>
      </c>
      <c r="L579" s="1157">
        <f>IF(L$568=0,L464,IF(L$568=1,#REF!,IF(L$568=2,#REF!,IF(L$568=3,#REF!,IF(L$568=4,#REF!,L464)))))/L$569</f>
        <v>0</v>
      </c>
      <c r="M579" s="1157">
        <f>IF(M$568=0,M464,IF(M$568=1,#REF!,IF(M$568=2,#REF!,IF(M$568=3,#REF!,IF(M$568=4,#REF!,M464)))))/M$569</f>
        <v>0</v>
      </c>
      <c r="N579" s="1157">
        <f>IF(N$568=0,N464,IF(N$568=1,#REF!,IF(N$568=2,#REF!,IF(N$568=3,#REF!,IF(N$568=4,#REF!,N464)))))/N$569</f>
        <v>0</v>
      </c>
      <c r="O579" s="1157">
        <f>IF(O$568=0,O464,IF(O$568=1,#REF!,IF(O$568=2,#REF!,IF(O$568=3,#REF!,IF(O$568=4,#REF!,O464)))))/O$569</f>
        <v>0</v>
      </c>
      <c r="P579" s="1157">
        <f>IF(P$568=0,P464,IF(P$568=1,#REF!,IF(P$568=2,#REF!,IF(P$568=3,#REF!,IF(P$568=4,#REF!,P464)))))/P$569</f>
        <v>0</v>
      </c>
      <c r="Q579" s="1157">
        <f>IF(Q$568=0,Q464,IF(Q$568=1,#REF!,IF(Q$568=2,#REF!,IF(Q$568=3,#REF!,IF(Q$568=4,#REF!,Q464)))))/Q$569</f>
        <v>0</v>
      </c>
      <c r="R579" s="1157">
        <f>IF(R$568=0,R464,IF(R$568=1,#REF!,IF(R$568=2,#REF!,IF(R$568=3,#REF!,IF(R$568=4,#REF!,R464)))))/R$569</f>
        <v>0</v>
      </c>
      <c r="S579" s="1157">
        <f>IF(S$568=0,S464,IF(S$568=1,#REF!,IF(S$568=2,#REF!,IF(S$568=3,#REF!,IF(S$568=4,#REF!,S464)))))/S$569</f>
        <v>0</v>
      </c>
      <c r="T579" s="1157">
        <f>IF(T$568=0,T464,IF(T$568=1,#REF!,IF(T$568=2,#REF!,IF(T$568=3,#REF!,IF(T$568=4,#REF!,T464)))))/T$569</f>
        <v>0</v>
      </c>
      <c r="U579" s="1157">
        <f>IF(U$568=0,U464,IF(U$568=1,#REF!,IF(U$568=2,#REF!,IF(U$568=3,#REF!,IF(U$568=4,#REF!,U464)))))/U$569</f>
        <v>0</v>
      </c>
      <c r="V579" s="1157">
        <f>IF(V$568=0,V464,IF(V$568=1,#REF!,IF(V$568=2,#REF!,IF(V$568=3,#REF!,IF(V$568=4,#REF!,V464)))))/V$569</f>
        <v>0</v>
      </c>
      <c r="W579" s="1157">
        <f>IF(W$568=0,W464,IF(W$568=1,#REF!,IF(W$568=2,#REF!,IF(W$568=3,#REF!,IF(W$568=4,#REF!,W464)))))/W$569</f>
        <v>0</v>
      </c>
      <c r="X579" s="1157">
        <f>IF(X$568=0,X464,IF(X$568=1,#REF!,IF(X$568=2,#REF!,IF(X$568=3,#REF!,IF(X$568=4,#REF!,X464)))))/X$569</f>
        <v>0</v>
      </c>
      <c r="Y579" s="1157">
        <f>IF(Y$568=0,Y464,IF(Y$568=1,#REF!,IF(Y$568=2,#REF!,IF(Y$568=3,#REF!,IF(Y$568=4,#REF!,Y464)))))/Y$569</f>
        <v>0</v>
      </c>
      <c r="Z579" s="1157">
        <f>IF(Z$568=0,Z464,IF(Z$568=1,#REF!,IF(Z$568=2,#REF!,IF(Z$568=3,#REF!,IF(Z$568=4,#REF!,Z464)))))/Z$569</f>
        <v>0</v>
      </c>
      <c r="AA579" s="1157">
        <f>IF(AA$568=0,AA464,IF(AA$568=1,#REF!,IF(AA$568=2,#REF!,IF(AA$568=3,#REF!,IF(AA$568=4,#REF!,AA464)))))/AA$569</f>
        <v>0</v>
      </c>
      <c r="AB579" s="1157">
        <f>IF(AB$568=0,AB464,IF(AB$568=1,#REF!,IF(AB$568=2,#REF!,IF(AB$568=3,#REF!,IF(AB$568=4,#REF!,AB464)))))/AB$569</f>
        <v>0</v>
      </c>
      <c r="AC579" s="1157">
        <f>IF(AC$568=0,AC464,IF(AC$568=1,#REF!,IF(AC$568=2,#REF!,IF(AC$568=3,#REF!,IF(AC$568=4,#REF!,AC464)))))/AC$569</f>
        <v>0</v>
      </c>
      <c r="AD579" s="1157">
        <f>IF(AD$568=0,AD464,IF(AD$568=1,#REF!,IF(AD$568=2,#REF!,IF(AD$568=3,#REF!,IF(AD$568=4,#REF!,AD464)))))/AD$569</f>
        <v>0</v>
      </c>
      <c r="AE579" s="1157">
        <f>IF(AE$568=0,AE464,IF(AE$568=1,#REF!,IF(AE$568=2,#REF!,IF(AE$568=3,#REF!,IF(AE$568=4,#REF!,AE464)))))/AE$569</f>
        <v>0</v>
      </c>
      <c r="AF579" s="1157">
        <f>IF(AF$568=0,AF464,IF(AF$568=1,#REF!,IF(AF$568=2,#REF!,IF(AF$568=3,#REF!,IF(AF$568=4,#REF!,AF464)))))/AF$569</f>
        <v>0</v>
      </c>
      <c r="AG579" s="1157">
        <f>IF(AG$568=0,AG464,IF(AG$568=1,#REF!,IF(AG$568=2,#REF!,IF(AG$568=3,#REF!,IF(AG$568=4,#REF!,AG464)))))/AG$569</f>
        <v>0</v>
      </c>
      <c r="AH579" s="1157">
        <f>IF(AH$568=0,AH464,IF(AH$568=1,#REF!,IF(AH$568=2,#REF!,IF(AH$568=3,#REF!,IF(AH$568=4,#REF!,AH464)))))/AH$569</f>
        <v>0</v>
      </c>
      <c r="AI579" s="1157">
        <f>IF(AI$568=0,AI464,IF(AI$568=1,#REF!,IF(AI$568=2,#REF!,IF(AI$568=3,#REF!,IF(AI$568=4,#REF!,AI464)))))/AI$569</f>
        <v>0</v>
      </c>
      <c r="AJ579" s="1157">
        <f>IF(AJ$568=0,AJ464,IF(AJ$568=1,#REF!,IF(AJ$568=2,#REF!,IF(AJ$568=3,#REF!,IF(AJ$568=4,#REF!,AJ464)))))/AJ$569</f>
        <v>0</v>
      </c>
      <c r="AK579" s="1157">
        <f>IF(AK$568=0,AK464,IF(AK$568=1,#REF!,IF(AK$568=2,#REF!,IF(AK$568=3,#REF!,IF(AK$568=4,#REF!,AK464)))))/AK$569</f>
        <v>0</v>
      </c>
      <c r="AL579" s="1157">
        <f>IF(AL$568=0,AL464,IF(AL$568=1,#REF!,IF(AL$568=2,#REF!,IF(AL$568=3,#REF!,IF(AL$568=4,#REF!,AL464)))))/AL$569</f>
        <v>0</v>
      </c>
      <c r="AM579" s="1157">
        <f>IF(AM$568=0,AM464,IF(AM$568=1,#REF!,IF(AM$568=2,#REF!,IF(AM$568=3,#REF!,IF(AM$568=4,#REF!,AM464)))))/AM$569</f>
        <v>0</v>
      </c>
      <c r="AN579" s="1157">
        <f>IF(AN$568=0,AN464,IF(AN$568=1,#REF!,IF(AN$568=2,#REF!,IF(AN$568=3,#REF!,IF(AN$568=4,#REF!,AN464)))))/AN$569</f>
        <v>0</v>
      </c>
      <c r="AO579" s="1157">
        <f>IF(AO$568=0,AO464,IF(AO$568=1,#REF!,IF(AO$568=2,#REF!,IF(AO$568=3,#REF!,IF(AO$568=4,#REF!,AO464)))))/AO$569</f>
        <v>0</v>
      </c>
      <c r="AP579" s="1157">
        <f>IF(AP$568=0,AP464,IF(AP$568=1,#REF!,IF(AP$568=2,#REF!,IF(AP$568=3,#REF!,IF(AP$568=4,#REF!,AP464)))))/AP$569</f>
        <v>0</v>
      </c>
      <c r="AQ579" s="1157">
        <f>IF(AQ$568=0,AQ464,IF(AQ$568=1,#REF!,IF(AQ$568=2,#REF!,IF(AQ$568=3,#REF!,IF(AQ$568=4,#REF!,AQ464)))))/AQ$569</f>
        <v>0</v>
      </c>
      <c r="AR579" s="1157">
        <f>IF(AR$568=0,AR464,IF(AR$568=1,#REF!,IF(AR$568=2,#REF!,IF(AR$568=3,#REF!,IF(AR$568=4,#REF!,AR464)))))/AR$569</f>
        <v>0</v>
      </c>
      <c r="AS579" s="1157">
        <f>IF(AS$568=0,AS464,IF(AS$568=1,#REF!,IF(AS$568=2,#REF!,IF(AS$568=3,#REF!,IF(AS$568=4,#REF!,AS464)))))/AS$569</f>
        <v>0</v>
      </c>
      <c r="AT579" s="1157">
        <f>IF(AT$568=0,AT464,IF(AT$568=1,#REF!,IF(AT$568=2,#REF!,IF(AT$568=3,#REF!,IF(AT$568=4,#REF!,AT464)))))/AT$569</f>
        <v>0</v>
      </c>
      <c r="AU579" s="1157">
        <f>IF(AU$568=0,AU464,IF(AU$568=1,#REF!,IF(AU$568=2,#REF!,IF(AU$568=3,#REF!,IF(AU$568=4,#REF!,AU464)))))/AU$569</f>
        <v>0</v>
      </c>
      <c r="AV579" s="1157">
        <f>IF(AV$568=0,AV464,IF(AV$568=1,#REF!,IF(AV$568=2,#REF!,IF(AV$568=3,#REF!,IF(AV$568=4,#REF!,AV464)))))/AV$569</f>
        <v>0</v>
      </c>
      <c r="AW579" s="1157">
        <f>IF(AW$568=0,AW464,IF(AW$568=1,#REF!,IF(AW$568=2,#REF!,IF(AW$568=3,#REF!,IF(AW$568=4,#REF!,AW464)))))/AW$569</f>
        <v>0</v>
      </c>
      <c r="AX579" s="1157">
        <f>IF(AX$568=0,AX464,IF(AX$568=1,#REF!,IF(AX$568=2,#REF!,IF(AX$568=3,#REF!,IF(AX$568=4,#REF!,AX464)))))/AX$569</f>
        <v>0</v>
      </c>
      <c r="AY579" s="1157">
        <f>IF(AY$568=0,AY464,IF(AY$568=1,#REF!,IF(AY$568=2,#REF!,IF(AY$568=3,#REF!,IF(AY$568=4,#REF!,AY464)))))/AY$569</f>
        <v>0</v>
      </c>
      <c r="AZ579" s="1157">
        <f>IF(AZ$568=0,AZ464,IF(AZ$568=1,#REF!,IF(AZ$568=2,#REF!,IF(AZ$568=3,#REF!,IF(AZ$568=4,#REF!,AZ464)))))/AZ$569</f>
        <v>0</v>
      </c>
      <c r="BA579" s="1157">
        <f>IF(BA$568=0,BA464,IF(BA$568=1,#REF!,IF(BA$568=2,#REF!,IF(BA$568=3,#REF!,IF(BA$568=4,#REF!,BA464)))))/BA$569</f>
        <v>0</v>
      </c>
      <c r="BB579" s="1157">
        <f>IF(BB$568=0,BB464,IF(BB$568=1,#REF!,IF(BB$568=2,#REF!,IF(BB$568=3,#REF!,IF(BB$568=4,#REF!,BB464)))))/BB$569</f>
        <v>0</v>
      </c>
      <c r="BC579" s="1157">
        <f>IF(BC$568=0,BC464,IF(BC$568=1,#REF!,IF(BC$568=2,#REF!,IF(BC$568=3,#REF!,IF(BC$568=4,#REF!,BC464)))))/BC$569</f>
        <v>0</v>
      </c>
      <c r="BD579" s="1157">
        <f>IF(BD$568=0,BD464,IF(BD$568=1,#REF!,IF(BD$568=2,#REF!,IF(BD$568=3,#REF!,IF(BD$568=4,#REF!,BD464)))))/BD$569</f>
        <v>0</v>
      </c>
      <c r="BE579" s="1157">
        <f>IF(BE$568=0,BE464,IF(BE$568=1,#REF!,IF(BE$568=2,#REF!,IF(BE$568=3,#REF!,IF(BE$568=4,#REF!,BE464)))))/BE$569</f>
        <v>0</v>
      </c>
      <c r="BF579" s="1157">
        <f>IF(BF$568=0,BF464,IF(BF$568=1,#REF!,IF(BF$568=2,#REF!,IF(BF$568=3,#REF!,IF(BF$568=4,#REF!,BF464)))))/BF$569</f>
        <v>0</v>
      </c>
      <c r="BG579" s="1157">
        <f>IF(BG$568=0,BG464,IF(BG$568=1,#REF!,IF(BG$568=2,#REF!,IF(BG$568=3,#REF!,IF(BG$568=4,#REF!,BG464)))))/BG$569</f>
        <v>0</v>
      </c>
      <c r="BH579" s="1157">
        <f>IF(BH$568=0,BH464,IF(BH$568=1,#REF!,IF(BH$568=2,#REF!,IF(BH$568=3,#REF!,IF(BH$568=4,#REF!,BH464)))))/BH$569</f>
        <v>0</v>
      </c>
      <c r="BI579" s="1157">
        <f>IF(BI$568=0,BI464,IF(BI$568=1,#REF!,IF(BI$568=2,#REF!,IF(BI$568=3,#REF!,IF(BI$568=4,#REF!,BI464)))))/BI$569</f>
        <v>0</v>
      </c>
      <c r="BJ579" s="1157">
        <f>IF(BJ$568=0,BJ464,IF(BJ$568=1,#REF!,IF(BJ$568=2,#REF!,IF(BJ$568=3,#REF!,IF(BJ$568=4,#REF!,BJ464)))))/BJ$569</f>
        <v>0</v>
      </c>
      <c r="BK579" s="1157">
        <f>IF(BK$568=0,BK464,IF(BK$568=1,#REF!,IF(BK$568=2,#REF!,IF(BK$568=3,#REF!,IF(BK$568=4,#REF!,BK464)))))/BK$569</f>
        <v>0</v>
      </c>
      <c r="BL579" s="1157">
        <f>IF(BL$568=0,BL464,IF(BL$568=1,#REF!,IF(BL$568=2,#REF!,IF(BL$568=3,#REF!,IF(BL$568=4,#REF!,BL464)))))/BL$569</f>
        <v>0</v>
      </c>
      <c r="BM579" s="1157">
        <f>IF(BM$568=0,BM464,IF(BM$568=1,#REF!,IF(BM$568=2,#REF!,IF(BM$568=3,#REF!,IF(BM$568=4,#REF!,BM464)))))/BM$569</f>
        <v>0</v>
      </c>
      <c r="BN579" s="1157">
        <f>IF(BN$568=0,BN464,IF(BN$568=1,#REF!,IF(BN$568=2,#REF!,IF(BN$568=3,#REF!,IF(BN$568=4,#REF!,BN464)))))/BN$569</f>
        <v>0</v>
      </c>
      <c r="BO579" s="1157">
        <f>IF(BO$568=0,BO464,IF(BO$568=1,#REF!,IF(BO$568=2,#REF!,IF(BO$568=3,#REF!,IF(BO$568=4,#REF!,BO464)))))/BO$569</f>
        <v>0</v>
      </c>
      <c r="BP579" s="1157">
        <f>IF(BP$568=0,BP464,IF(BP$568=1,#REF!,IF(BP$568=2,#REF!,IF(BP$568=3,#REF!,IF(BP$568=4,#REF!,BP464)))))/BP$569</f>
        <v>0</v>
      </c>
      <c r="BQ579" s="1157">
        <f>IF(BQ$568=0,BQ464,IF(BQ$568=1,#REF!,IF(BQ$568=2,#REF!,IF(BQ$568=3,#REF!,IF(BQ$568=4,#REF!,BQ464)))))/BQ$569</f>
        <v>0</v>
      </c>
      <c r="BR579" s="1157">
        <f>IF(BR$568=0,BR464,IF(BR$568=1,#REF!,IF(BR$568=2,#REF!,IF(BR$568=3,#REF!,IF(BR$568=4,#REF!,BR464)))))/BR$569</f>
        <v>0</v>
      </c>
      <c r="BS579" s="1157">
        <f>IF(BS$568=0,BS464,IF(BS$568=1,#REF!,IF(BS$568=2,#REF!,IF(BS$568=3,#REF!,IF(BS$568=4,#REF!,BS464)))))/BS$569</f>
        <v>0</v>
      </c>
      <c r="BT579" s="1157">
        <f>IF(BT$568=0,BT464,IF(BT$568=1,#REF!,IF(BT$568=2,#REF!,IF(BT$568=3,#REF!,IF(BT$568=4,#REF!,BT464)))))/BT$569</f>
        <v>0</v>
      </c>
      <c r="BU579" s="1157">
        <f>IF(BU$568=0,BU464,IF(BU$568=1,#REF!,IF(BU$568=2,#REF!,IF(BU$568=3,#REF!,IF(BU$568=4,#REF!,BU464)))))/BU$569</f>
        <v>0</v>
      </c>
      <c r="BV579" s="1157">
        <f>IF(BV$568=0,BV464,IF(BV$568=1,#REF!,IF(BV$568=2,#REF!,IF(BV$568=3,#REF!,IF(BV$568=4,#REF!,BV464)))))/BV$569</f>
        <v>0</v>
      </c>
      <c r="BW579" s="1157">
        <f>IF(BW$568=0,BW464,IF(BW$568=1,#REF!,IF(BW$568=2,#REF!,IF(BW$568=3,#REF!,IF(BW$568=4,#REF!,BW464)))))/BW$569</f>
        <v>0</v>
      </c>
      <c r="BX579" s="1157">
        <f>IF(BX$568=0,BX464,IF(BX$568=1,#REF!,IF(BX$568=2,#REF!,IF(BX$568=3,#REF!,IF(BX$568=4,#REF!,BX464)))))/BX$569</f>
        <v>0</v>
      </c>
      <c r="BY579" s="1157">
        <f>IF(BY$568=0,BY464,IF(BY$568=1,#REF!,IF(BY$568=2,#REF!,IF(BY$568=3,#REF!,IF(BY$568=4,#REF!,BY464)))))/BY$569</f>
        <v>0</v>
      </c>
      <c r="BZ579" s="1157">
        <f>IF(BZ$568=0,BZ464,IF(BZ$568=1,#REF!,IF(BZ$568=2,#REF!,IF(BZ$568=3,#REF!,IF(BZ$568=4,#REF!,BZ464)))))/BZ$569</f>
        <v>0</v>
      </c>
      <c r="CA579" s="1157">
        <f>IF(CA$568=0,CA464,IF(CA$568=1,#REF!,IF(CA$568=2,#REF!,IF(CA$568=3,#REF!,IF(CA$568=4,#REF!,CA464)))))/CA$569</f>
        <v>0</v>
      </c>
      <c r="CB579" s="1157">
        <f>IF(CB$568=0,CB464,IF(CB$568=1,#REF!,IF(CB$568=2,#REF!,IF(CB$568=3,#REF!,IF(CB$568=4,#REF!,CB464)))))/CB$569</f>
        <v>0</v>
      </c>
      <c r="CC579" s="1157">
        <f>IF(CC$568=0,CC464,IF(CC$568=1,#REF!,IF(CC$568=2,#REF!,IF(CC$568=3,#REF!,IF(CC$568=4,#REF!,CC464)))))/CC$569</f>
        <v>0</v>
      </c>
    </row>
    <row r="580" spans="1:81" ht="15" customHeight="1">
      <c r="A580" s="1148"/>
      <c r="D580" s="73" t="s">
        <v>996</v>
      </c>
      <c r="E580" s="73"/>
      <c r="F580" s="73"/>
      <c r="G580" s="518">
        <f>IF(G$568=0,G465,IF(G$568=1,#REF!,IF(G$568=2,#REF!,IF(G$568=3,#REF!,IF(G$568=4,#REF!,G465)))))/G$569</f>
        <v>4078.5758319400816</v>
      </c>
      <c r="H580" s="1157">
        <f>IF(H$568=0,H465,IF(H$568=1,#REF!,IF(H$568=2,#REF!,IF(H$568=3,#REF!,IF(H$568=4,#REF!,H465)))))/H$569</f>
        <v>1436.0133437401896</v>
      </c>
      <c r="I580" s="1157">
        <f>IF(I$568=0,I465,IF(I$568=1,#REF!,IF(I$568=2,#REF!,IF(I$568=3,#REF!,IF(I$568=4,#REF!,I465)))))/I$569</f>
        <v>5966.8744981159307</v>
      </c>
      <c r="J580" s="1157">
        <f>IF(J$568=0,J465,IF(J$568=1,#REF!,IF(J$568=2,#REF!,IF(J$568=3,#REF!,IF(J$568=4,#REF!,J465)))))/J$569</f>
        <v>1636.7693720563336</v>
      </c>
      <c r="K580" s="1157">
        <f>IF(K$568=0,K465,IF(K$568=1,#REF!,IF(K$568=2,#REF!,IF(K$568=3,#REF!,IF(K$568=4,#REF!,K465)))))/K$569</f>
        <v>1971.9028985410418</v>
      </c>
      <c r="L580" s="1157">
        <f>IF(L$568=0,L465,IF(L$568=1,#REF!,IF(L$568=2,#REF!,IF(L$568=3,#REF!,IF(L$568=4,#REF!,L465)))))/L$569</f>
        <v>1289.082463715843</v>
      </c>
      <c r="M580" s="1157">
        <f>IF(M$568=0,M465,IF(M$568=1,#REF!,IF(M$568=2,#REF!,IF(M$568=3,#REF!,IF(M$568=4,#REF!,M465)))))/M$569</f>
        <v>6219.8057380246373</v>
      </c>
      <c r="N580" s="1157">
        <f>IF(N$568=0,N465,IF(N$568=1,#REF!,IF(N$568=2,#REF!,IF(N$568=3,#REF!,IF(N$568=4,#REF!,N465)))))/N$569</f>
        <v>1972.5061547342539</v>
      </c>
      <c r="O580" s="1157">
        <f>IF(O$568=0,O465,IF(O$568=1,#REF!,IF(O$568=2,#REF!,IF(O$568=3,#REF!,IF(O$568=4,#REF!,O465)))))/O$569</f>
        <v>1588.6894047376798</v>
      </c>
      <c r="P580" s="1157">
        <f>IF(P$568=0,P465,IF(P$568=1,#REF!,IF(P$568=2,#REF!,IF(P$568=3,#REF!,IF(P$568=4,#REF!,P465)))))/P$569</f>
        <v>5783.6285715814893</v>
      </c>
      <c r="Q580" s="1157">
        <f>IF(Q$568=0,Q465,IF(Q$568=1,#REF!,IF(Q$568=2,#REF!,IF(Q$568=3,#REF!,IF(Q$568=4,#REF!,Q465)))))/Q$569</f>
        <v>1398.8761258529735</v>
      </c>
      <c r="R580" s="1157">
        <f>IF(R$568=0,R465,IF(R$568=1,#REF!,IF(R$568=2,#REF!,IF(R$568=3,#REF!,IF(R$568=4,#REF!,R465)))))/R$569</f>
        <v>5638.2181572655409</v>
      </c>
      <c r="S580" s="1157">
        <f>IF(S$568=0,S465,IF(S$568=1,#REF!,IF(S$568=2,#REF!,IF(S$568=3,#REF!,IF(S$568=4,#REF!,S465)))))/S$569</f>
        <v>1623.3395009149228</v>
      </c>
      <c r="T580" s="1157">
        <f>IF(T$568=0,T465,IF(T$568=1,#REF!,IF(T$568=2,#REF!,IF(T$568=3,#REF!,IF(T$568=4,#REF!,T465)))))/T$569</f>
        <v>2113.7961470976666</v>
      </c>
      <c r="U580" s="1157">
        <f>IF(U$568=0,U465,IF(U$568=1,#REF!,IF(U$568=2,#REF!,IF(U$568=3,#REF!,IF(U$568=4,#REF!,U465)))))/U$569</f>
        <v>1651.0701504733304</v>
      </c>
      <c r="V580" s="1157">
        <f>IF(V$568=0,V465,IF(V$568=1,#REF!,IF(V$568=2,#REF!,IF(V$568=3,#REF!,IF(V$568=4,#REF!,V465)))))/V$569</f>
        <v>1928.6249732482231</v>
      </c>
      <c r="W580" s="1157">
        <f>IF(W$568=0,W465,IF(W$568=1,#REF!,IF(W$568=2,#REF!,IF(W$568=3,#REF!,IF(W$568=4,#REF!,W465)))))/W$569</f>
        <v>7227.1519854117896</v>
      </c>
      <c r="X580" s="1157">
        <f>IF(X$568=0,X465,IF(X$568=1,#REF!,IF(X$568=2,#REF!,IF(X$568=3,#REF!,IF(X$568=4,#REF!,X465)))))/X$569</f>
        <v>924.04411428626975</v>
      </c>
      <c r="Y580" s="1157">
        <f>IF(Y$568=0,Y465,IF(Y$568=1,#REF!,IF(Y$568=2,#REF!,IF(Y$568=3,#REF!,IF(Y$568=4,#REF!,Y465)))))/Y$569</f>
        <v>1400.5313880473302</v>
      </c>
      <c r="Z580" s="1157">
        <f>IF(Z$568=0,Z465,IF(Z$568=1,#REF!,IF(Z$568=2,#REF!,IF(Z$568=3,#REF!,IF(Z$568=4,#REF!,Z465)))))/Z$569</f>
        <v>1787.628034021631</v>
      </c>
      <c r="AA580" s="1157">
        <f>IF(AA$568=0,AA465,IF(AA$568=1,#REF!,IF(AA$568=2,#REF!,IF(AA$568=3,#REF!,IF(AA$568=4,#REF!,AA465)))))/AA$569</f>
        <v>2056.0100293066944</v>
      </c>
      <c r="AB580" s="1157">
        <f>IF(AB$568=0,AB465,IF(AB$568=1,#REF!,IF(AB$568=2,#REF!,IF(AB$568=3,#REF!,IF(AB$568=4,#REF!,AB465)))))/AB$569</f>
        <v>1720.18343779619</v>
      </c>
      <c r="AC580" s="1157">
        <f>IF(AC$568=0,AC465,IF(AC$568=1,#REF!,IF(AC$568=2,#REF!,IF(AC$568=3,#REF!,IF(AC$568=4,#REF!,AC465)))))/AC$569</f>
        <v>1214.6839157989737</v>
      </c>
      <c r="AD580" s="1157">
        <f>IF(AD$568=0,AD465,IF(AD$568=1,#REF!,IF(AD$568=2,#REF!,IF(AD$568=3,#REF!,IF(AD$568=4,#REF!,AD465)))))/AD$569</f>
        <v>1801.3928609407872</v>
      </c>
      <c r="AE580" s="1157">
        <f>IF(AE$568=0,AE465,IF(AE$568=1,#REF!,IF(AE$568=2,#REF!,IF(AE$568=3,#REF!,IF(AE$568=4,#REF!,AE465)))))/AE$569</f>
        <v>2384.9418377070215</v>
      </c>
      <c r="AF580" s="1157">
        <f>IF(AF$568=0,AF465,IF(AF$568=1,#REF!,IF(AF$568=2,#REF!,IF(AF$568=3,#REF!,IF(AF$568=4,#REF!,AF465)))))/AF$569</f>
        <v>1338.1919998229296</v>
      </c>
      <c r="AG580" s="1157">
        <f>IF(AG$568=0,AG465,IF(AG$568=1,#REF!,IF(AG$568=2,#REF!,IF(AG$568=3,#REF!,IF(AG$568=4,#REF!,AG465)))))/AG$569</f>
        <v>1114.3593101346044</v>
      </c>
      <c r="AH580" s="1157">
        <f>IF(AH$568=0,AH465,IF(AH$568=1,#REF!,IF(AH$568=2,#REF!,IF(AH$568=3,#REF!,IF(AH$568=4,#REF!,AH465)))))/AH$569</f>
        <v>1662.0637108411622</v>
      </c>
      <c r="AI580" s="1157">
        <f>IF(AI$568=0,AI465,IF(AI$568=1,#REF!,IF(AI$568=2,#REF!,IF(AI$568=3,#REF!,IF(AI$568=4,#REF!,AI465)))))/AI$569</f>
        <v>2073.8472625474951</v>
      </c>
      <c r="AJ580" s="1157">
        <f>IF(AJ$568=0,AJ465,IF(AJ$568=1,#REF!,IF(AJ$568=2,#REF!,IF(AJ$568=3,#REF!,IF(AJ$568=4,#REF!,AJ465)))))/AJ$569</f>
        <v>1577.4016638537703</v>
      </c>
      <c r="AK580" s="1157">
        <f>IF(AK$568=0,AK465,IF(AK$568=1,#REF!,IF(AK$568=2,#REF!,IF(AK$568=3,#REF!,IF(AK$568=4,#REF!,AK465)))))/AK$569</f>
        <v>1688.5181336884411</v>
      </c>
      <c r="AL580" s="1157">
        <f>IF(AL$568=0,AL465,IF(AL$568=1,#REF!,IF(AL$568=2,#REF!,IF(AL$568=3,#REF!,IF(AL$568=4,#REF!,AL465)))))/AL$569</f>
        <v>1530.0629142909402</v>
      </c>
      <c r="AM580" s="1157">
        <f>IF(AM$568=0,AM465,IF(AM$568=1,#REF!,IF(AM$568=2,#REF!,IF(AM$568=3,#REF!,IF(AM$568=4,#REF!,AM465)))))/AM$569</f>
        <v>928.15967469065981</v>
      </c>
      <c r="AN580" s="1157">
        <f>IF(AN$568=0,AN465,IF(AN$568=1,#REF!,IF(AN$568=2,#REF!,IF(AN$568=3,#REF!,IF(AN$568=4,#REF!,AN465)))))/AN$569</f>
        <v>1530.0629142909402</v>
      </c>
      <c r="AO580" s="1157">
        <f>IF(AO$568=0,AO465,IF(AO$568=1,#REF!,IF(AO$568=2,#REF!,IF(AO$568=3,#REF!,IF(AO$568=4,#REF!,AO465)))))/AO$569</f>
        <v>1438.8853032887694</v>
      </c>
      <c r="AP580" s="1157">
        <f>IF(AP$568=0,AP465,IF(AP$568=1,#REF!,IF(AP$568=2,#REF!,IF(AP$568=3,#REF!,IF(AP$568=4,#REF!,AP465)))))/AP$569</f>
        <v>1674.8695053344127</v>
      </c>
      <c r="AQ580" s="1157">
        <f>IF(AQ$568=0,AQ465,IF(AQ$568=1,#REF!,IF(AQ$568=2,#REF!,IF(AQ$568=3,#REF!,IF(AQ$568=4,#REF!,AQ465)))))/AQ$569</f>
        <v>2052.405931094057</v>
      </c>
      <c r="AR580" s="1157">
        <f>IF(AR$568=0,AR465,IF(AR$568=1,#REF!,IF(AR$568=2,#REF!,IF(AR$568=3,#REF!,IF(AR$568=4,#REF!,AR465)))))/AR$569</f>
        <v>1796.6238894942608</v>
      </c>
      <c r="AS580" s="1157">
        <f>IF(AS$568=0,AS465,IF(AS$568=1,#REF!,IF(AS$568=2,#REF!,IF(AS$568=3,#REF!,IF(AS$568=4,#REF!,AS465)))))/AS$569</f>
        <v>1556.36142887239</v>
      </c>
      <c r="AT580" s="1157">
        <f>IF(AT$568=0,AT465,IF(AT$568=1,#REF!,IF(AT$568=2,#REF!,IF(AT$568=3,#REF!,IF(AT$568=4,#REF!,AT465)))))/AT$569</f>
        <v>2137.7266402417026</v>
      </c>
      <c r="AU580" s="1157">
        <f>IF(AU$568=0,AU465,IF(AU$568=1,#REF!,IF(AU$568=2,#REF!,IF(AU$568=3,#REF!,IF(AU$568=4,#REF!,AU465)))))/AU$569</f>
        <v>1791.3067184520162</v>
      </c>
      <c r="AV580" s="1157">
        <f>IF(AV$568=0,AV465,IF(AV$568=1,#REF!,IF(AV$568=2,#REF!,IF(AV$568=3,#REF!,IF(AV$568=4,#REF!,AV465)))))/AV$569</f>
        <v>1779.5646489113185</v>
      </c>
      <c r="AW580" s="1157">
        <f>IF(AW$568=0,AW465,IF(AW$568=1,#REF!,IF(AW$568=2,#REF!,IF(AW$568=3,#REF!,IF(AW$568=4,#REF!,AW465)))))/AW$569</f>
        <v>1859.3103035546278</v>
      </c>
      <c r="AX580" s="1157">
        <f>IF(AX$568=0,AX465,IF(AX$568=1,#REF!,IF(AX$568=2,#REF!,IF(AX$568=3,#REF!,IF(AX$568=4,#REF!,AX465)))))/AX$569</f>
        <v>1540.877205311009</v>
      </c>
      <c r="AY580" s="1157">
        <f>IF(AY$568=0,AY465,IF(AY$568=1,#REF!,IF(AY$568=2,#REF!,IF(AY$568=3,#REF!,IF(AY$568=4,#REF!,AY465)))))/AY$569</f>
        <v>1669.9058226417812</v>
      </c>
      <c r="AZ580" s="1157">
        <f>IF(AZ$568=0,AZ465,IF(AZ$568=1,#REF!,IF(AZ$568=2,#REF!,IF(AZ$568=3,#REF!,IF(AZ$568=4,#REF!,AZ465)))))/AZ$569</f>
        <v>1962.6857618267077</v>
      </c>
      <c r="BA580" s="1157">
        <f>IF(BA$568=0,BA465,IF(BA$568=1,#REF!,IF(BA$568=2,#REF!,IF(BA$568=3,#REF!,IF(BA$568=4,#REF!,BA465)))))/BA$569</f>
        <v>2238.6971307894023</v>
      </c>
      <c r="BB580" s="1157">
        <f>IF(BB$568=0,BB465,IF(BB$568=1,#REF!,IF(BB$568=2,#REF!,IF(BB$568=3,#REF!,IF(BB$568=4,#REF!,BB465)))))/BB$569</f>
        <v>1841.2796396872952</v>
      </c>
      <c r="BC580" s="1157">
        <f>IF(BC$568=0,BC465,IF(BC$568=1,#REF!,IF(BC$568=2,#REF!,IF(BC$568=3,#REF!,IF(BC$568=4,#REF!,BC465)))))/BC$569</f>
        <v>1951.652003956043</v>
      </c>
      <c r="BD580" s="1157">
        <f>IF(BD$568=0,BD465,IF(BD$568=1,#REF!,IF(BD$568=2,#REF!,IF(BD$568=3,#REF!,IF(BD$568=4,#REF!,BD465)))))/BD$569</f>
        <v>1951.652003956043</v>
      </c>
      <c r="BE580" s="1157">
        <f>IF(BE$568=0,BE465,IF(BE$568=1,#REF!,IF(BE$568=2,#REF!,IF(BE$568=3,#REF!,IF(BE$568=4,#REF!,BE465)))))/BE$569</f>
        <v>2034.6374824381753</v>
      </c>
      <c r="BF580" s="1157">
        <f>IF(BF$568=0,BF465,IF(BF$568=1,#REF!,IF(BF$568=2,#REF!,IF(BF$568=3,#REF!,IF(BF$568=4,#REF!,BF465)))))/BF$569</f>
        <v>2699.1629665317801</v>
      </c>
      <c r="BG580" s="1157">
        <f>IF(BG$568=0,BG465,IF(BG$568=1,#REF!,IF(BG$568=2,#REF!,IF(BG$568=3,#REF!,IF(BG$568=4,#REF!,BG465)))))/BG$569</f>
        <v>3906.3519300005132</v>
      </c>
      <c r="BH580" s="1157">
        <f>IF(BH$568=0,BH465,IF(BH$568=1,#REF!,IF(BH$568=2,#REF!,IF(BH$568=3,#REF!,IF(BH$568=4,#REF!,BH465)))))/BH$569</f>
        <v>1671.1595044190531</v>
      </c>
      <c r="BI580" s="1157">
        <f>IF(BI$568=0,BI465,IF(BI$568=1,#REF!,IF(BI$568=2,#REF!,IF(BI$568=3,#REF!,IF(BI$568=4,#REF!,BI465)))))/BI$569</f>
        <v>1634.8059520901388</v>
      </c>
      <c r="BJ580" s="1157">
        <f>IF(BJ$568=0,BJ465,IF(BJ$568=1,#REF!,IF(BJ$568=2,#REF!,IF(BJ$568=3,#REF!,IF(BJ$568=4,#REF!,BJ465)))))/BJ$569</f>
        <v>1879.1159221575144</v>
      </c>
      <c r="BK580" s="1157">
        <f>IF(BK$568=0,BK465,IF(BK$568=1,#REF!,IF(BK$568=2,#REF!,IF(BK$568=3,#REF!,IF(BK$568=4,#REF!,BK465)))))/BK$569</f>
        <v>5866.2545126351361</v>
      </c>
      <c r="BL580" s="1157">
        <f>IF(BL$568=0,BL465,IF(BL$568=1,#REF!,IF(BL$568=2,#REF!,IF(BL$568=3,#REF!,IF(BL$568=4,#REF!,BL465)))))/BL$569</f>
        <v>1576.1884504144602</v>
      </c>
      <c r="BM580" s="1157">
        <f>IF(BM$568=0,BM465,IF(BM$568=1,#REF!,IF(BM$568=2,#REF!,IF(BM$568=3,#REF!,IF(BM$568=4,#REF!,BM465)))))/BM$569</f>
        <v>7113.075543242262</v>
      </c>
      <c r="BN580" s="1157">
        <f>IF(BN$568=0,BN465,IF(BN$568=1,#REF!,IF(BN$568=2,#REF!,IF(BN$568=3,#REF!,IF(BN$568=4,#REF!,BN465)))))/BN$569</f>
        <v>2007.6347991860994</v>
      </c>
      <c r="BO580" s="1157">
        <f>IF(BO$568=0,BO465,IF(BO$568=1,#REF!,IF(BO$568=2,#REF!,IF(BO$568=3,#REF!,IF(BO$568=4,#REF!,BO465)))))/BO$569</f>
        <v>1990.5410779261636</v>
      </c>
      <c r="BP580" s="1157">
        <f>IF(BP$568=0,BP465,IF(BP$568=1,#REF!,IF(BP$568=2,#REF!,IF(BP$568=3,#REF!,IF(BP$568=4,#REF!,BP465)))))/BP$569</f>
        <v>1576.1884504144602</v>
      </c>
      <c r="BQ580" s="1157">
        <f>IF(BQ$568=0,BQ465,IF(BQ$568=1,#REF!,IF(BQ$568=2,#REF!,IF(BQ$568=3,#REF!,IF(BQ$568=4,#REF!,BQ465)))))/BQ$569</f>
        <v>6746.8015266986213</v>
      </c>
      <c r="BR580" s="1157">
        <f>IF(BR$568=0,BR465,IF(BR$568=1,#REF!,IF(BR$568=2,#REF!,IF(BR$568=3,#REF!,IF(BR$568=4,#REF!,BR465)))))/BR$569</f>
        <v>2140.8946601429525</v>
      </c>
      <c r="BS580" s="1157">
        <f>IF(BS$568=0,BS465,IF(BS$568=1,#REF!,IF(BS$568=2,#REF!,IF(BS$568=3,#REF!,IF(BS$568=4,#REF!,BS465)))))/BS$569</f>
        <v>1581.7986608694018</v>
      </c>
      <c r="BT580" s="1157">
        <f>IF(BT$568=0,BT465,IF(BT$568=1,#REF!,IF(BT$568=2,#REF!,IF(BT$568=3,#REF!,IF(BT$568=4,#REF!,BT465)))))/BT$569</f>
        <v>6040.8366755882398</v>
      </c>
      <c r="BU580" s="1157">
        <f>IF(BU$568=0,BU465,IF(BU$568=1,#REF!,IF(BU$568=2,#REF!,IF(BU$568=3,#REF!,IF(BU$568=4,#REF!,BU465)))))/BU$569</f>
        <v>5072.5486936657644</v>
      </c>
      <c r="BV580" s="1157">
        <f>IF(BV$568=0,BV465,IF(BV$568=1,#REF!,IF(BV$568=2,#REF!,IF(BV$568=3,#REF!,IF(BV$568=4,#REF!,BV465)))))/BV$569</f>
        <v>5000.4452801047519</v>
      </c>
      <c r="BW580" s="1157">
        <f>IF(BW$568=0,BW465,IF(BW$568=1,#REF!,IF(BW$568=2,#REF!,IF(BW$568=3,#REF!,IF(BW$568=4,#REF!,BW465)))))/BW$569</f>
        <v>1060.1453492293169</v>
      </c>
      <c r="BX580" s="1157">
        <f>IF(BX$568=0,BX465,IF(BX$568=1,#REF!,IF(BX$568=2,#REF!,IF(BX$568=3,#REF!,IF(BX$568=4,#REF!,BX465)))))/BX$569</f>
        <v>1178.015595612947</v>
      </c>
      <c r="BY580" s="1157">
        <f>IF(BY$568=0,BY465,IF(BY$568=1,#REF!,IF(BY$568=2,#REF!,IF(BY$568=3,#REF!,IF(BY$568=4,#REF!,BY465)))))/BY$569</f>
        <v>1343.3116264036555</v>
      </c>
      <c r="BZ580" s="1157">
        <f>IF(BZ$568=0,BZ465,IF(BZ$568=1,#REF!,IF(BZ$568=2,#REF!,IF(BZ$568=3,#REF!,IF(BZ$568=4,#REF!,BZ465)))))/BZ$569</f>
        <v>1349.5284957775225</v>
      </c>
      <c r="CA580" s="1157">
        <f>IF(CA$568=0,CA465,IF(CA$568=1,#REF!,IF(CA$568=2,#REF!,IF(CA$568=3,#REF!,IF(CA$568=4,#REF!,CA465)))))/CA$569</f>
        <v>1820.8953031743172</v>
      </c>
      <c r="CB580" s="1157">
        <f>IF(CB$568=0,CB465,IF(CB$568=1,#REF!,IF(CB$568=2,#REF!,IF(CB$568=3,#REF!,IF(CB$568=4,#REF!,CB465)))))/CB$569</f>
        <v>2340.2423934396834</v>
      </c>
      <c r="CC580" s="1157">
        <f>IF(CC$568=0,CC465,IF(CC$568=1,#REF!,IF(CC$568=2,#REF!,IF(CC$568=3,#REF!,IF(CC$568=4,#REF!,CC465)))))/CC$569</f>
        <v>6464.5990491425546</v>
      </c>
    </row>
    <row r="581" spans="1:81" ht="15" customHeight="1">
      <c r="A581" s="1148"/>
      <c r="D581" s="73" t="s">
        <v>986</v>
      </c>
      <c r="E581" s="73"/>
      <c r="F581" s="73"/>
      <c r="G581" s="1157">
        <f>IF(G$568=0,G466,IF(G$568=1,#REF!,IF(G$568=2,#REF!,IF(G$568=3,#REF!,IF(G$568=4,#REF!,G466)))))/G$569</f>
        <v>0</v>
      </c>
      <c r="H581" s="1157">
        <f>IF(H$568=0,H466,IF(H$568=1,#REF!,IF(H$568=2,#REF!,IF(H$568=3,#REF!,IF(H$568=4,#REF!,H466)))))/H$569</f>
        <v>0</v>
      </c>
      <c r="I581" s="1157">
        <f>IF(I$568=0,I466,IF(I$568=1,#REF!,IF(I$568=2,#REF!,IF(I$568=3,#REF!,IF(I$568=4,#REF!,I466)))))/I$569</f>
        <v>0</v>
      </c>
      <c r="J581" s="1157">
        <f>IF(J$568=0,J466,IF(J$568=1,#REF!,IF(J$568=2,#REF!,IF(J$568=3,#REF!,IF(J$568=4,#REF!,J466)))))/J$569</f>
        <v>0</v>
      </c>
      <c r="K581" s="1157">
        <f>IF(K$568=0,K466,IF(K$568=1,#REF!,IF(K$568=2,#REF!,IF(K$568=3,#REF!,IF(K$568=4,#REF!,K466)))))/K$569</f>
        <v>0</v>
      </c>
      <c r="L581" s="1157">
        <f>IF(L$568=0,L466,IF(L$568=1,#REF!,IF(L$568=2,#REF!,IF(L$568=3,#REF!,IF(L$568=4,#REF!,L466)))))/L$569</f>
        <v>0</v>
      </c>
      <c r="M581" s="1157">
        <f>IF(M$568=0,M466,IF(M$568=1,#REF!,IF(M$568=2,#REF!,IF(M$568=3,#REF!,IF(M$568=4,#REF!,M466)))))/M$569</f>
        <v>0</v>
      </c>
      <c r="N581" s="1157">
        <f>IF(N$568=0,N466,IF(N$568=1,#REF!,IF(N$568=2,#REF!,IF(N$568=3,#REF!,IF(N$568=4,#REF!,N466)))))/N$569</f>
        <v>0</v>
      </c>
      <c r="O581" s="1157">
        <f>IF(O$568=0,O466,IF(O$568=1,#REF!,IF(O$568=2,#REF!,IF(O$568=3,#REF!,IF(O$568=4,#REF!,O466)))))/O$569</f>
        <v>0</v>
      </c>
      <c r="P581" s="1157">
        <f>IF(P$568=0,P466,IF(P$568=1,#REF!,IF(P$568=2,#REF!,IF(P$568=3,#REF!,IF(P$568=4,#REF!,P466)))))/P$569</f>
        <v>0</v>
      </c>
      <c r="Q581" s="1157">
        <f>IF(Q$568=0,Q466,IF(Q$568=1,#REF!,IF(Q$568=2,#REF!,IF(Q$568=3,#REF!,IF(Q$568=4,#REF!,Q466)))))/Q$569</f>
        <v>0</v>
      </c>
      <c r="R581" s="1157">
        <f>IF(R$568=0,R466,IF(R$568=1,#REF!,IF(R$568=2,#REF!,IF(R$568=3,#REF!,IF(R$568=4,#REF!,R466)))))/R$569</f>
        <v>0</v>
      </c>
      <c r="S581" s="1157">
        <f>IF(S$568=0,S466,IF(S$568=1,#REF!,IF(S$568=2,#REF!,IF(S$568=3,#REF!,IF(S$568=4,#REF!,S466)))))/S$569</f>
        <v>0</v>
      </c>
      <c r="T581" s="1157">
        <f>IF(T$568=0,T466,IF(T$568=1,#REF!,IF(T$568=2,#REF!,IF(T$568=3,#REF!,IF(T$568=4,#REF!,T466)))))/T$569</f>
        <v>0</v>
      </c>
      <c r="U581" s="1157">
        <f>IF(U$568=0,U466,IF(U$568=1,#REF!,IF(U$568=2,#REF!,IF(U$568=3,#REF!,IF(U$568=4,#REF!,U466)))))/U$569</f>
        <v>0</v>
      </c>
      <c r="V581" s="1157">
        <f>IF(V$568=0,V466,IF(V$568=1,#REF!,IF(V$568=2,#REF!,IF(V$568=3,#REF!,IF(V$568=4,#REF!,V466)))))/V$569</f>
        <v>0</v>
      </c>
      <c r="W581" s="1157">
        <f>IF(W$568=0,W466,IF(W$568=1,#REF!,IF(W$568=2,#REF!,IF(W$568=3,#REF!,IF(W$568=4,#REF!,W466)))))/W$569</f>
        <v>0</v>
      </c>
      <c r="X581" s="1157">
        <f>IF(X$568=0,X466,IF(X$568=1,#REF!,IF(X$568=2,#REF!,IF(X$568=3,#REF!,IF(X$568=4,#REF!,X466)))))/X$569</f>
        <v>0</v>
      </c>
      <c r="Y581" s="1157">
        <f>IF(Y$568=0,Y466,IF(Y$568=1,#REF!,IF(Y$568=2,#REF!,IF(Y$568=3,#REF!,IF(Y$568=4,#REF!,Y466)))))/Y$569</f>
        <v>0</v>
      </c>
      <c r="Z581" s="1157">
        <f>IF(Z$568=0,Z466,IF(Z$568=1,#REF!,IF(Z$568=2,#REF!,IF(Z$568=3,#REF!,IF(Z$568=4,#REF!,Z466)))))/Z$569</f>
        <v>0</v>
      </c>
      <c r="AA581" s="1157">
        <f>IF(AA$568=0,AA466,IF(AA$568=1,#REF!,IF(AA$568=2,#REF!,IF(AA$568=3,#REF!,IF(AA$568=4,#REF!,AA466)))))/AA$569</f>
        <v>0</v>
      </c>
      <c r="AB581" s="1157">
        <f>IF(AB$568=0,AB466,IF(AB$568=1,#REF!,IF(AB$568=2,#REF!,IF(AB$568=3,#REF!,IF(AB$568=4,#REF!,AB466)))))/AB$569</f>
        <v>0</v>
      </c>
      <c r="AC581" s="1157">
        <f>IF(AC$568=0,AC466,IF(AC$568=1,#REF!,IF(AC$568=2,#REF!,IF(AC$568=3,#REF!,IF(AC$568=4,#REF!,AC466)))))/AC$569</f>
        <v>0</v>
      </c>
      <c r="AD581" s="1157">
        <f>IF(AD$568=0,AD466,IF(AD$568=1,#REF!,IF(AD$568=2,#REF!,IF(AD$568=3,#REF!,IF(AD$568=4,#REF!,AD466)))))/AD$569</f>
        <v>0</v>
      </c>
      <c r="AE581" s="1157">
        <f>IF(AE$568=0,AE466,IF(AE$568=1,#REF!,IF(AE$568=2,#REF!,IF(AE$568=3,#REF!,IF(AE$568=4,#REF!,AE466)))))/AE$569</f>
        <v>0</v>
      </c>
      <c r="AF581" s="1157">
        <f>IF(AF$568=0,AF466,IF(AF$568=1,#REF!,IF(AF$568=2,#REF!,IF(AF$568=3,#REF!,IF(AF$568=4,#REF!,AF466)))))/AF$569</f>
        <v>0</v>
      </c>
      <c r="AG581" s="1157">
        <f>IF(AG$568=0,AG466,IF(AG$568=1,#REF!,IF(AG$568=2,#REF!,IF(AG$568=3,#REF!,IF(AG$568=4,#REF!,AG466)))))/AG$569</f>
        <v>0</v>
      </c>
      <c r="AH581" s="1157">
        <f>IF(AH$568=0,AH466,IF(AH$568=1,#REF!,IF(AH$568=2,#REF!,IF(AH$568=3,#REF!,IF(AH$568=4,#REF!,AH466)))))/AH$569</f>
        <v>0</v>
      </c>
      <c r="AI581" s="1157">
        <f>IF(AI$568=0,AI466,IF(AI$568=1,#REF!,IF(AI$568=2,#REF!,IF(AI$568=3,#REF!,IF(AI$568=4,#REF!,AI466)))))/AI$569</f>
        <v>0</v>
      </c>
      <c r="AJ581" s="1157">
        <f>IF(AJ$568=0,AJ466,IF(AJ$568=1,#REF!,IF(AJ$568=2,#REF!,IF(AJ$568=3,#REF!,IF(AJ$568=4,#REF!,AJ466)))))/AJ$569</f>
        <v>0</v>
      </c>
      <c r="AK581" s="1157">
        <f>IF(AK$568=0,AK466,IF(AK$568=1,#REF!,IF(AK$568=2,#REF!,IF(AK$568=3,#REF!,IF(AK$568=4,#REF!,AK466)))))/AK$569</f>
        <v>0</v>
      </c>
      <c r="AL581" s="1157">
        <f>IF(AL$568=0,AL466,IF(AL$568=1,#REF!,IF(AL$568=2,#REF!,IF(AL$568=3,#REF!,IF(AL$568=4,#REF!,AL466)))))/AL$569</f>
        <v>0</v>
      </c>
      <c r="AM581" s="1157">
        <f>IF(AM$568=0,AM466,IF(AM$568=1,#REF!,IF(AM$568=2,#REF!,IF(AM$568=3,#REF!,IF(AM$568=4,#REF!,AM466)))))/AM$569</f>
        <v>0</v>
      </c>
      <c r="AN581" s="1157">
        <f>IF(AN$568=0,AN466,IF(AN$568=1,#REF!,IF(AN$568=2,#REF!,IF(AN$568=3,#REF!,IF(AN$568=4,#REF!,AN466)))))/AN$569</f>
        <v>0</v>
      </c>
      <c r="AO581" s="1157">
        <f>IF(AO$568=0,AO466,IF(AO$568=1,#REF!,IF(AO$568=2,#REF!,IF(AO$568=3,#REF!,IF(AO$568=4,#REF!,AO466)))))/AO$569</f>
        <v>0</v>
      </c>
      <c r="AP581" s="1157">
        <f>IF(AP$568=0,AP466,IF(AP$568=1,#REF!,IF(AP$568=2,#REF!,IF(AP$568=3,#REF!,IF(AP$568=4,#REF!,AP466)))))/AP$569</f>
        <v>0</v>
      </c>
      <c r="AQ581" s="1157">
        <f>IF(AQ$568=0,AQ466,IF(AQ$568=1,#REF!,IF(AQ$568=2,#REF!,IF(AQ$568=3,#REF!,IF(AQ$568=4,#REF!,AQ466)))))/AQ$569</f>
        <v>0</v>
      </c>
      <c r="AR581" s="1157">
        <f>IF(AR$568=0,AR466,IF(AR$568=1,#REF!,IF(AR$568=2,#REF!,IF(AR$568=3,#REF!,IF(AR$568=4,#REF!,AR466)))))/AR$569</f>
        <v>0</v>
      </c>
      <c r="AS581" s="1157">
        <f>IF(AS$568=0,AS466,IF(AS$568=1,#REF!,IF(AS$568=2,#REF!,IF(AS$568=3,#REF!,IF(AS$568=4,#REF!,AS466)))))/AS$569</f>
        <v>0</v>
      </c>
      <c r="AT581" s="1157">
        <f>IF(AT$568=0,AT466,IF(AT$568=1,#REF!,IF(AT$568=2,#REF!,IF(AT$568=3,#REF!,IF(AT$568=4,#REF!,AT466)))))/AT$569</f>
        <v>0</v>
      </c>
      <c r="AU581" s="1157">
        <f>IF(AU$568=0,AU466,IF(AU$568=1,#REF!,IF(AU$568=2,#REF!,IF(AU$568=3,#REF!,IF(AU$568=4,#REF!,AU466)))))/AU$569</f>
        <v>0</v>
      </c>
      <c r="AV581" s="1157">
        <f>IF(AV$568=0,AV466,IF(AV$568=1,#REF!,IF(AV$568=2,#REF!,IF(AV$568=3,#REF!,IF(AV$568=4,#REF!,AV466)))))/AV$569</f>
        <v>0</v>
      </c>
      <c r="AW581" s="1157">
        <f>IF(AW$568=0,AW466,IF(AW$568=1,#REF!,IF(AW$568=2,#REF!,IF(AW$568=3,#REF!,IF(AW$568=4,#REF!,AW466)))))/AW$569</f>
        <v>0</v>
      </c>
      <c r="AX581" s="1157">
        <f>IF(AX$568=0,AX466,IF(AX$568=1,#REF!,IF(AX$568=2,#REF!,IF(AX$568=3,#REF!,IF(AX$568=4,#REF!,AX466)))))/AX$569</f>
        <v>0</v>
      </c>
      <c r="AY581" s="1157">
        <f>IF(AY$568=0,AY466,IF(AY$568=1,#REF!,IF(AY$568=2,#REF!,IF(AY$568=3,#REF!,IF(AY$568=4,#REF!,AY466)))))/AY$569</f>
        <v>0</v>
      </c>
      <c r="AZ581" s="1157">
        <f>IF(AZ$568=0,AZ466,IF(AZ$568=1,#REF!,IF(AZ$568=2,#REF!,IF(AZ$568=3,#REF!,IF(AZ$568=4,#REF!,AZ466)))))/AZ$569</f>
        <v>0</v>
      </c>
      <c r="BA581" s="1157">
        <f>IF(BA$568=0,BA466,IF(BA$568=1,#REF!,IF(BA$568=2,#REF!,IF(BA$568=3,#REF!,IF(BA$568=4,#REF!,BA466)))))/BA$569</f>
        <v>0</v>
      </c>
      <c r="BB581" s="1157">
        <f>IF(BB$568=0,BB466,IF(BB$568=1,#REF!,IF(BB$568=2,#REF!,IF(BB$568=3,#REF!,IF(BB$568=4,#REF!,BB466)))))/BB$569</f>
        <v>0</v>
      </c>
      <c r="BC581" s="1157">
        <f>IF(BC$568=0,BC466,IF(BC$568=1,#REF!,IF(BC$568=2,#REF!,IF(BC$568=3,#REF!,IF(BC$568=4,#REF!,BC466)))))/BC$569</f>
        <v>0</v>
      </c>
      <c r="BD581" s="1157">
        <f>IF(BD$568=0,BD466,IF(BD$568=1,#REF!,IF(BD$568=2,#REF!,IF(BD$568=3,#REF!,IF(BD$568=4,#REF!,BD466)))))/BD$569</f>
        <v>0</v>
      </c>
      <c r="BE581" s="1157">
        <f>IF(BE$568=0,BE466,IF(BE$568=1,#REF!,IF(BE$568=2,#REF!,IF(BE$568=3,#REF!,IF(BE$568=4,#REF!,BE466)))))/BE$569</f>
        <v>0</v>
      </c>
      <c r="BF581" s="1157">
        <f>IF(BF$568=0,BF466,IF(BF$568=1,#REF!,IF(BF$568=2,#REF!,IF(BF$568=3,#REF!,IF(BF$568=4,#REF!,BF466)))))/BF$569</f>
        <v>0</v>
      </c>
      <c r="BG581" s="1157">
        <f>IF(BG$568=0,BG466,IF(BG$568=1,#REF!,IF(BG$568=2,#REF!,IF(BG$568=3,#REF!,IF(BG$568=4,#REF!,BG466)))))/BG$569</f>
        <v>0</v>
      </c>
      <c r="BH581" s="1157">
        <f>IF(BH$568=0,BH466,IF(BH$568=1,#REF!,IF(BH$568=2,#REF!,IF(BH$568=3,#REF!,IF(BH$568=4,#REF!,BH466)))))/BH$569</f>
        <v>0</v>
      </c>
      <c r="BI581" s="1157">
        <f>IF(BI$568=0,BI466,IF(BI$568=1,#REF!,IF(BI$568=2,#REF!,IF(BI$568=3,#REF!,IF(BI$568=4,#REF!,BI466)))))/BI$569</f>
        <v>0</v>
      </c>
      <c r="BJ581" s="1157">
        <f>IF(BJ$568=0,BJ466,IF(BJ$568=1,#REF!,IF(BJ$568=2,#REF!,IF(BJ$568=3,#REF!,IF(BJ$568=4,#REF!,BJ466)))))/BJ$569</f>
        <v>0</v>
      </c>
      <c r="BK581" s="1157">
        <f>IF(BK$568=0,BK466,IF(BK$568=1,#REF!,IF(BK$568=2,#REF!,IF(BK$568=3,#REF!,IF(BK$568=4,#REF!,BK466)))))/BK$569</f>
        <v>0</v>
      </c>
      <c r="BL581" s="1157">
        <f>IF(BL$568=0,BL466,IF(BL$568=1,#REF!,IF(BL$568=2,#REF!,IF(BL$568=3,#REF!,IF(BL$568=4,#REF!,BL466)))))/BL$569</f>
        <v>0</v>
      </c>
      <c r="BM581" s="1157">
        <f>IF(BM$568=0,BM466,IF(BM$568=1,#REF!,IF(BM$568=2,#REF!,IF(BM$568=3,#REF!,IF(BM$568=4,#REF!,BM466)))))/BM$569</f>
        <v>0</v>
      </c>
      <c r="BN581" s="1157">
        <f>IF(BN$568=0,BN466,IF(BN$568=1,#REF!,IF(BN$568=2,#REF!,IF(BN$568=3,#REF!,IF(BN$568=4,#REF!,BN466)))))/BN$569</f>
        <v>0</v>
      </c>
      <c r="BO581" s="1157">
        <f>IF(BO$568=0,BO466,IF(BO$568=1,#REF!,IF(BO$568=2,#REF!,IF(BO$568=3,#REF!,IF(BO$568=4,#REF!,BO466)))))/BO$569</f>
        <v>0</v>
      </c>
      <c r="BP581" s="1157">
        <f>IF(BP$568=0,BP466,IF(BP$568=1,#REF!,IF(BP$568=2,#REF!,IF(BP$568=3,#REF!,IF(BP$568=4,#REF!,BP466)))))/BP$569</f>
        <v>0</v>
      </c>
      <c r="BQ581" s="1157">
        <f>IF(BQ$568=0,BQ466,IF(BQ$568=1,#REF!,IF(BQ$568=2,#REF!,IF(BQ$568=3,#REF!,IF(BQ$568=4,#REF!,BQ466)))))/BQ$569</f>
        <v>0</v>
      </c>
      <c r="BR581" s="1157">
        <f>IF(BR$568=0,BR466,IF(BR$568=1,#REF!,IF(BR$568=2,#REF!,IF(BR$568=3,#REF!,IF(BR$568=4,#REF!,BR466)))))/BR$569</f>
        <v>0</v>
      </c>
      <c r="BS581" s="1157">
        <f>IF(BS$568=0,BS466,IF(BS$568=1,#REF!,IF(BS$568=2,#REF!,IF(BS$568=3,#REF!,IF(BS$568=4,#REF!,BS466)))))/BS$569</f>
        <v>0</v>
      </c>
      <c r="BT581" s="1157">
        <f>IF(BT$568=0,BT466,IF(BT$568=1,#REF!,IF(BT$568=2,#REF!,IF(BT$568=3,#REF!,IF(BT$568=4,#REF!,BT466)))))/BT$569</f>
        <v>0</v>
      </c>
      <c r="BU581" s="1157">
        <f>IF(BU$568=0,BU466,IF(BU$568=1,#REF!,IF(BU$568=2,#REF!,IF(BU$568=3,#REF!,IF(BU$568=4,#REF!,BU466)))))/BU$569</f>
        <v>0</v>
      </c>
      <c r="BV581" s="1157">
        <f>IF(BV$568=0,BV466,IF(BV$568=1,#REF!,IF(BV$568=2,#REF!,IF(BV$568=3,#REF!,IF(BV$568=4,#REF!,BV466)))))/BV$569</f>
        <v>0</v>
      </c>
      <c r="BW581" s="1157">
        <f>IF(BW$568=0,BW466,IF(BW$568=1,#REF!,IF(BW$568=2,#REF!,IF(BW$568=3,#REF!,IF(BW$568=4,#REF!,BW466)))))/BW$569</f>
        <v>0</v>
      </c>
      <c r="BX581" s="1157">
        <f>IF(BX$568=0,BX466,IF(BX$568=1,#REF!,IF(BX$568=2,#REF!,IF(BX$568=3,#REF!,IF(BX$568=4,#REF!,BX466)))))/BX$569</f>
        <v>0</v>
      </c>
      <c r="BY581" s="1157">
        <f>IF(BY$568=0,BY466,IF(BY$568=1,#REF!,IF(BY$568=2,#REF!,IF(BY$568=3,#REF!,IF(BY$568=4,#REF!,BY466)))))/BY$569</f>
        <v>0</v>
      </c>
      <c r="BZ581" s="1157">
        <f>IF(BZ$568=0,BZ466,IF(BZ$568=1,#REF!,IF(BZ$568=2,#REF!,IF(BZ$568=3,#REF!,IF(BZ$568=4,#REF!,BZ466)))))/BZ$569</f>
        <v>0</v>
      </c>
      <c r="CA581" s="1157">
        <f>IF(CA$568=0,CA466,IF(CA$568=1,#REF!,IF(CA$568=2,#REF!,IF(CA$568=3,#REF!,IF(CA$568=4,#REF!,CA466)))))/CA$569</f>
        <v>0</v>
      </c>
      <c r="CB581" s="1157">
        <f>IF(CB$568=0,CB466,IF(CB$568=1,#REF!,IF(CB$568=2,#REF!,IF(CB$568=3,#REF!,IF(CB$568=4,#REF!,CB466)))))/CB$569</f>
        <v>0</v>
      </c>
      <c r="CC581" s="1157">
        <f>IF(CC$568=0,CC466,IF(CC$568=1,#REF!,IF(CC$568=2,#REF!,IF(CC$568=3,#REF!,IF(CC$568=4,#REF!,CC466)))))/CC$569</f>
        <v>0</v>
      </c>
    </row>
    <row r="582" spans="1:81" ht="15" customHeight="1">
      <c r="A582" s="1148"/>
      <c r="D582" s="73" t="s">
        <v>168</v>
      </c>
      <c r="E582" s="73"/>
      <c r="F582" s="73"/>
      <c r="G582" s="1157">
        <f>IF(G$568=0,G467,IF(G$568=1,#REF!,IF(G$568=2,#REF!,IF(G$568=3,#REF!,IF(G$568=4,#REF!,G467)))))/G$569</f>
        <v>0</v>
      </c>
      <c r="H582" s="1157">
        <f>IF(H$568=0,H467,IF(H$568=1,#REF!,IF(H$568=2,#REF!,IF(H$568=3,#REF!,IF(H$568=4,#REF!,H467)))))/H$569</f>
        <v>0</v>
      </c>
      <c r="I582" s="1157">
        <f>IF(I$568=0,I467,IF(I$568=1,#REF!,IF(I$568=2,#REF!,IF(I$568=3,#REF!,IF(I$568=4,#REF!,I467)))))/I$569</f>
        <v>0</v>
      </c>
      <c r="J582" s="1157">
        <f>IF(J$568=0,J467,IF(J$568=1,#REF!,IF(J$568=2,#REF!,IF(J$568=3,#REF!,IF(J$568=4,#REF!,J467)))))/J$569</f>
        <v>0</v>
      </c>
      <c r="K582" s="1157">
        <f>IF(K$568=0,K467,IF(K$568=1,#REF!,IF(K$568=2,#REF!,IF(K$568=3,#REF!,IF(K$568=4,#REF!,K467)))))/K$569</f>
        <v>0</v>
      </c>
      <c r="L582" s="1157">
        <f>IF(L$568=0,L467,IF(L$568=1,#REF!,IF(L$568=2,#REF!,IF(L$568=3,#REF!,IF(L$568=4,#REF!,L467)))))/L$569</f>
        <v>0</v>
      </c>
      <c r="M582" s="1157">
        <f>IF(M$568=0,M467,IF(M$568=1,#REF!,IF(M$568=2,#REF!,IF(M$568=3,#REF!,IF(M$568=4,#REF!,M467)))))/M$569</f>
        <v>0</v>
      </c>
      <c r="N582" s="1157">
        <f>IF(N$568=0,N467,IF(N$568=1,#REF!,IF(N$568=2,#REF!,IF(N$568=3,#REF!,IF(N$568=4,#REF!,N467)))))/N$569</f>
        <v>0</v>
      </c>
      <c r="O582" s="1157">
        <f>IF(O$568=0,O467,IF(O$568=1,#REF!,IF(O$568=2,#REF!,IF(O$568=3,#REF!,IF(O$568=4,#REF!,O467)))))/O$569</f>
        <v>0</v>
      </c>
      <c r="P582" s="1157">
        <f>IF(P$568=0,P467,IF(P$568=1,#REF!,IF(P$568=2,#REF!,IF(P$568=3,#REF!,IF(P$568=4,#REF!,P467)))))/P$569</f>
        <v>0</v>
      </c>
      <c r="Q582" s="1157">
        <f>IF(Q$568=0,Q467,IF(Q$568=1,#REF!,IF(Q$568=2,#REF!,IF(Q$568=3,#REF!,IF(Q$568=4,#REF!,Q467)))))/Q$569</f>
        <v>0</v>
      </c>
      <c r="R582" s="1157">
        <f>IF(R$568=0,R467,IF(R$568=1,#REF!,IF(R$568=2,#REF!,IF(R$568=3,#REF!,IF(R$568=4,#REF!,R467)))))/R$569</f>
        <v>0</v>
      </c>
      <c r="S582" s="1157">
        <f>IF(S$568=0,S467,IF(S$568=1,#REF!,IF(S$568=2,#REF!,IF(S$568=3,#REF!,IF(S$568=4,#REF!,S467)))))/S$569</f>
        <v>0</v>
      </c>
      <c r="T582" s="1157">
        <f>IF(T$568=0,T467,IF(T$568=1,#REF!,IF(T$568=2,#REF!,IF(T$568=3,#REF!,IF(T$568=4,#REF!,T467)))))/T$569</f>
        <v>0</v>
      </c>
      <c r="U582" s="1157">
        <f>IF(U$568=0,U467,IF(U$568=1,#REF!,IF(U$568=2,#REF!,IF(U$568=3,#REF!,IF(U$568=4,#REF!,U467)))))/U$569</f>
        <v>0</v>
      </c>
      <c r="V582" s="1157">
        <f>IF(V$568=0,V467,IF(V$568=1,#REF!,IF(V$568=2,#REF!,IF(V$568=3,#REF!,IF(V$568=4,#REF!,V467)))))/V$569</f>
        <v>0</v>
      </c>
      <c r="W582" s="1157">
        <f>IF(W$568=0,W467,IF(W$568=1,#REF!,IF(W$568=2,#REF!,IF(W$568=3,#REF!,IF(W$568=4,#REF!,W467)))))/W$569</f>
        <v>0</v>
      </c>
      <c r="X582" s="1157">
        <f>IF(X$568=0,X467,IF(X$568=1,#REF!,IF(X$568=2,#REF!,IF(X$568=3,#REF!,IF(X$568=4,#REF!,X467)))))/X$569</f>
        <v>0</v>
      </c>
      <c r="Y582" s="1157">
        <f>IF(Y$568=0,Y467,IF(Y$568=1,#REF!,IF(Y$568=2,#REF!,IF(Y$568=3,#REF!,IF(Y$568=4,#REF!,Y467)))))/Y$569</f>
        <v>0</v>
      </c>
      <c r="Z582" s="1157">
        <f>IF(Z$568=0,Z467,IF(Z$568=1,#REF!,IF(Z$568=2,#REF!,IF(Z$568=3,#REF!,IF(Z$568=4,#REF!,Z467)))))/Z$569</f>
        <v>0</v>
      </c>
      <c r="AA582" s="1157">
        <f>IF(AA$568=0,AA467,IF(AA$568=1,#REF!,IF(AA$568=2,#REF!,IF(AA$568=3,#REF!,IF(AA$568=4,#REF!,AA467)))))/AA$569</f>
        <v>0</v>
      </c>
      <c r="AB582" s="1157">
        <f>IF(AB$568=0,AB467,IF(AB$568=1,#REF!,IF(AB$568=2,#REF!,IF(AB$568=3,#REF!,IF(AB$568=4,#REF!,AB467)))))/AB$569</f>
        <v>0</v>
      </c>
      <c r="AC582" s="1157">
        <f>IF(AC$568=0,AC467,IF(AC$568=1,#REF!,IF(AC$568=2,#REF!,IF(AC$568=3,#REF!,IF(AC$568=4,#REF!,AC467)))))/AC$569</f>
        <v>0</v>
      </c>
      <c r="AD582" s="1157">
        <f>IF(AD$568=0,AD467,IF(AD$568=1,#REF!,IF(AD$568=2,#REF!,IF(AD$568=3,#REF!,IF(AD$568=4,#REF!,AD467)))))/AD$569</f>
        <v>0</v>
      </c>
      <c r="AE582" s="1157">
        <f>IF(AE$568=0,AE467,IF(AE$568=1,#REF!,IF(AE$568=2,#REF!,IF(AE$568=3,#REF!,IF(AE$568=4,#REF!,AE467)))))/AE$569</f>
        <v>0</v>
      </c>
      <c r="AF582" s="1157">
        <f>IF(AF$568=0,AF467,IF(AF$568=1,#REF!,IF(AF$568=2,#REF!,IF(AF$568=3,#REF!,IF(AF$568=4,#REF!,AF467)))))/AF$569</f>
        <v>0</v>
      </c>
      <c r="AG582" s="1157">
        <f>IF(AG$568=0,AG467,IF(AG$568=1,#REF!,IF(AG$568=2,#REF!,IF(AG$568=3,#REF!,IF(AG$568=4,#REF!,AG467)))))/AG$569</f>
        <v>0</v>
      </c>
      <c r="AH582" s="1157">
        <f>IF(AH$568=0,AH467,IF(AH$568=1,#REF!,IF(AH$568=2,#REF!,IF(AH$568=3,#REF!,IF(AH$568=4,#REF!,AH467)))))/AH$569</f>
        <v>0</v>
      </c>
      <c r="AI582" s="1157">
        <f>IF(AI$568=0,AI467,IF(AI$568=1,#REF!,IF(AI$568=2,#REF!,IF(AI$568=3,#REF!,IF(AI$568=4,#REF!,AI467)))))/AI$569</f>
        <v>0</v>
      </c>
      <c r="AJ582" s="1157">
        <f>IF(AJ$568=0,AJ467,IF(AJ$568=1,#REF!,IF(AJ$568=2,#REF!,IF(AJ$568=3,#REF!,IF(AJ$568=4,#REF!,AJ467)))))/AJ$569</f>
        <v>0</v>
      </c>
      <c r="AK582" s="1157">
        <f>IF(AK$568=0,AK467,IF(AK$568=1,#REF!,IF(AK$568=2,#REF!,IF(AK$568=3,#REF!,IF(AK$568=4,#REF!,AK467)))))/AK$569</f>
        <v>0</v>
      </c>
      <c r="AL582" s="1157">
        <f>IF(AL$568=0,AL467,IF(AL$568=1,#REF!,IF(AL$568=2,#REF!,IF(AL$568=3,#REF!,IF(AL$568=4,#REF!,AL467)))))/AL$569</f>
        <v>0</v>
      </c>
      <c r="AM582" s="1157">
        <f>IF(AM$568=0,AM467,IF(AM$568=1,#REF!,IF(AM$568=2,#REF!,IF(AM$568=3,#REF!,IF(AM$568=4,#REF!,AM467)))))/AM$569</f>
        <v>0</v>
      </c>
      <c r="AN582" s="1157">
        <f>IF(AN$568=0,AN467,IF(AN$568=1,#REF!,IF(AN$568=2,#REF!,IF(AN$568=3,#REF!,IF(AN$568=4,#REF!,AN467)))))/AN$569</f>
        <v>0</v>
      </c>
      <c r="AO582" s="1157">
        <f>IF(AO$568=0,AO467,IF(AO$568=1,#REF!,IF(AO$568=2,#REF!,IF(AO$568=3,#REF!,IF(AO$568=4,#REF!,AO467)))))/AO$569</f>
        <v>0</v>
      </c>
      <c r="AP582" s="1157">
        <f>IF(AP$568=0,AP467,IF(AP$568=1,#REF!,IF(AP$568=2,#REF!,IF(AP$568=3,#REF!,IF(AP$568=4,#REF!,AP467)))))/AP$569</f>
        <v>0</v>
      </c>
      <c r="AQ582" s="1157">
        <f>IF(AQ$568=0,AQ467,IF(AQ$568=1,#REF!,IF(AQ$568=2,#REF!,IF(AQ$568=3,#REF!,IF(AQ$568=4,#REF!,AQ467)))))/AQ$569</f>
        <v>0</v>
      </c>
      <c r="AR582" s="1157">
        <f>IF(AR$568=0,AR467,IF(AR$568=1,#REF!,IF(AR$568=2,#REF!,IF(AR$568=3,#REF!,IF(AR$568=4,#REF!,AR467)))))/AR$569</f>
        <v>0</v>
      </c>
      <c r="AS582" s="1157">
        <f>IF(AS$568=0,AS467,IF(AS$568=1,#REF!,IF(AS$568=2,#REF!,IF(AS$568=3,#REF!,IF(AS$568=4,#REF!,AS467)))))/AS$569</f>
        <v>0</v>
      </c>
      <c r="AT582" s="1157">
        <f>IF(AT$568=0,AT467,IF(AT$568=1,#REF!,IF(AT$568=2,#REF!,IF(AT$568=3,#REF!,IF(AT$568=4,#REF!,AT467)))))/AT$569</f>
        <v>0</v>
      </c>
      <c r="AU582" s="1157">
        <f>IF(AU$568=0,AU467,IF(AU$568=1,#REF!,IF(AU$568=2,#REF!,IF(AU$568=3,#REF!,IF(AU$568=4,#REF!,AU467)))))/AU$569</f>
        <v>0</v>
      </c>
      <c r="AV582" s="1157">
        <f>IF(AV$568=0,AV467,IF(AV$568=1,#REF!,IF(AV$568=2,#REF!,IF(AV$568=3,#REF!,IF(AV$568=4,#REF!,AV467)))))/AV$569</f>
        <v>0</v>
      </c>
      <c r="AW582" s="1157">
        <f>IF(AW$568=0,AW467,IF(AW$568=1,#REF!,IF(AW$568=2,#REF!,IF(AW$568=3,#REF!,IF(AW$568=4,#REF!,AW467)))))/AW$569</f>
        <v>0</v>
      </c>
      <c r="AX582" s="1157">
        <f>IF(AX$568=0,AX467,IF(AX$568=1,#REF!,IF(AX$568=2,#REF!,IF(AX$568=3,#REF!,IF(AX$568=4,#REF!,AX467)))))/AX$569</f>
        <v>0</v>
      </c>
      <c r="AY582" s="1157">
        <f>IF(AY$568=0,AY467,IF(AY$568=1,#REF!,IF(AY$568=2,#REF!,IF(AY$568=3,#REF!,IF(AY$568=4,#REF!,AY467)))))/AY$569</f>
        <v>0</v>
      </c>
      <c r="AZ582" s="1157">
        <f>IF(AZ$568=0,AZ467,IF(AZ$568=1,#REF!,IF(AZ$568=2,#REF!,IF(AZ$568=3,#REF!,IF(AZ$568=4,#REF!,AZ467)))))/AZ$569</f>
        <v>0</v>
      </c>
      <c r="BA582" s="1157">
        <f>IF(BA$568=0,BA467,IF(BA$568=1,#REF!,IF(BA$568=2,#REF!,IF(BA$568=3,#REF!,IF(BA$568=4,#REF!,BA467)))))/BA$569</f>
        <v>0</v>
      </c>
      <c r="BB582" s="1157">
        <f>IF(BB$568=0,BB467,IF(BB$568=1,#REF!,IF(BB$568=2,#REF!,IF(BB$568=3,#REF!,IF(BB$568=4,#REF!,BB467)))))/BB$569</f>
        <v>0</v>
      </c>
      <c r="BC582" s="1157">
        <f>IF(BC$568=0,BC467,IF(BC$568=1,#REF!,IF(BC$568=2,#REF!,IF(BC$568=3,#REF!,IF(BC$568=4,#REF!,BC467)))))/BC$569</f>
        <v>0</v>
      </c>
      <c r="BD582" s="1157">
        <f>IF(BD$568=0,BD467,IF(BD$568=1,#REF!,IF(BD$568=2,#REF!,IF(BD$568=3,#REF!,IF(BD$568=4,#REF!,BD467)))))/BD$569</f>
        <v>0</v>
      </c>
      <c r="BE582" s="1157">
        <f>IF(BE$568=0,BE467,IF(BE$568=1,#REF!,IF(BE$568=2,#REF!,IF(BE$568=3,#REF!,IF(BE$568=4,#REF!,BE467)))))/BE$569</f>
        <v>0</v>
      </c>
      <c r="BF582" s="1157">
        <f>IF(BF$568=0,BF467,IF(BF$568=1,#REF!,IF(BF$568=2,#REF!,IF(BF$568=3,#REF!,IF(BF$568=4,#REF!,BF467)))))/BF$569</f>
        <v>0</v>
      </c>
      <c r="BG582" s="1157">
        <f>IF(BG$568=0,BG467,IF(BG$568=1,#REF!,IF(BG$568=2,#REF!,IF(BG$568=3,#REF!,IF(BG$568=4,#REF!,BG467)))))/BG$569</f>
        <v>0</v>
      </c>
      <c r="BH582" s="1157">
        <f>IF(BH$568=0,BH467,IF(BH$568=1,#REF!,IF(BH$568=2,#REF!,IF(BH$568=3,#REF!,IF(BH$568=4,#REF!,BH467)))))/BH$569</f>
        <v>0</v>
      </c>
      <c r="BI582" s="1157">
        <f>IF(BI$568=0,BI467,IF(BI$568=1,#REF!,IF(BI$568=2,#REF!,IF(BI$568=3,#REF!,IF(BI$568=4,#REF!,BI467)))))/BI$569</f>
        <v>0</v>
      </c>
      <c r="BJ582" s="1157">
        <f>IF(BJ$568=0,BJ467,IF(BJ$568=1,#REF!,IF(BJ$568=2,#REF!,IF(BJ$568=3,#REF!,IF(BJ$568=4,#REF!,BJ467)))))/BJ$569</f>
        <v>0</v>
      </c>
      <c r="BK582" s="1157">
        <f>IF(BK$568=0,BK467,IF(BK$568=1,#REF!,IF(BK$568=2,#REF!,IF(BK$568=3,#REF!,IF(BK$568=4,#REF!,BK467)))))/BK$569</f>
        <v>0</v>
      </c>
      <c r="BL582" s="1157">
        <f>IF(BL$568=0,BL467,IF(BL$568=1,#REF!,IF(BL$568=2,#REF!,IF(BL$568=3,#REF!,IF(BL$568=4,#REF!,BL467)))))/BL$569</f>
        <v>0</v>
      </c>
      <c r="BM582" s="1157">
        <f>IF(BM$568=0,BM467,IF(BM$568=1,#REF!,IF(BM$568=2,#REF!,IF(BM$568=3,#REF!,IF(BM$568=4,#REF!,BM467)))))/BM$569</f>
        <v>0</v>
      </c>
      <c r="BN582" s="1157">
        <f>IF(BN$568=0,BN467,IF(BN$568=1,#REF!,IF(BN$568=2,#REF!,IF(BN$568=3,#REF!,IF(BN$568=4,#REF!,BN467)))))/BN$569</f>
        <v>0</v>
      </c>
      <c r="BO582" s="1157">
        <f>IF(BO$568=0,BO467,IF(BO$568=1,#REF!,IF(BO$568=2,#REF!,IF(BO$568=3,#REF!,IF(BO$568=4,#REF!,BO467)))))/BO$569</f>
        <v>0</v>
      </c>
      <c r="BP582" s="1157">
        <f>IF(BP$568=0,BP467,IF(BP$568=1,#REF!,IF(BP$568=2,#REF!,IF(BP$568=3,#REF!,IF(BP$568=4,#REF!,BP467)))))/BP$569</f>
        <v>0</v>
      </c>
      <c r="BQ582" s="1157">
        <f>IF(BQ$568=0,BQ467,IF(BQ$568=1,#REF!,IF(BQ$568=2,#REF!,IF(BQ$568=3,#REF!,IF(BQ$568=4,#REF!,BQ467)))))/BQ$569</f>
        <v>0</v>
      </c>
      <c r="BR582" s="1157">
        <f>IF(BR$568=0,BR467,IF(BR$568=1,#REF!,IF(BR$568=2,#REF!,IF(BR$568=3,#REF!,IF(BR$568=4,#REF!,BR467)))))/BR$569</f>
        <v>0</v>
      </c>
      <c r="BS582" s="1157">
        <f>IF(BS$568=0,BS467,IF(BS$568=1,#REF!,IF(BS$568=2,#REF!,IF(BS$568=3,#REF!,IF(BS$568=4,#REF!,BS467)))))/BS$569</f>
        <v>0</v>
      </c>
      <c r="BT582" s="1157">
        <f>IF(BT$568=0,BT467,IF(BT$568=1,#REF!,IF(BT$568=2,#REF!,IF(BT$568=3,#REF!,IF(BT$568=4,#REF!,BT467)))))/BT$569</f>
        <v>0</v>
      </c>
      <c r="BU582" s="1157">
        <f>IF(BU$568=0,BU467,IF(BU$568=1,#REF!,IF(BU$568=2,#REF!,IF(BU$568=3,#REF!,IF(BU$568=4,#REF!,BU467)))))/BU$569</f>
        <v>0</v>
      </c>
      <c r="BV582" s="1157">
        <f>IF(BV$568=0,BV467,IF(BV$568=1,#REF!,IF(BV$568=2,#REF!,IF(BV$568=3,#REF!,IF(BV$568=4,#REF!,BV467)))))/BV$569</f>
        <v>0</v>
      </c>
      <c r="BW582" s="1157">
        <f>IF(BW$568=0,BW467,IF(BW$568=1,#REF!,IF(BW$568=2,#REF!,IF(BW$568=3,#REF!,IF(BW$568=4,#REF!,BW467)))))/BW$569</f>
        <v>0</v>
      </c>
      <c r="BX582" s="1157">
        <f>IF(BX$568=0,BX467,IF(BX$568=1,#REF!,IF(BX$568=2,#REF!,IF(BX$568=3,#REF!,IF(BX$568=4,#REF!,BX467)))))/BX$569</f>
        <v>0</v>
      </c>
      <c r="BY582" s="1157">
        <f>IF(BY$568=0,BY467,IF(BY$568=1,#REF!,IF(BY$568=2,#REF!,IF(BY$568=3,#REF!,IF(BY$568=4,#REF!,BY467)))))/BY$569</f>
        <v>0</v>
      </c>
      <c r="BZ582" s="1157">
        <f>IF(BZ$568=0,BZ467,IF(BZ$568=1,#REF!,IF(BZ$568=2,#REF!,IF(BZ$568=3,#REF!,IF(BZ$568=4,#REF!,BZ467)))))/BZ$569</f>
        <v>0</v>
      </c>
      <c r="CA582" s="1157">
        <f>IF(CA$568=0,CA467,IF(CA$568=1,#REF!,IF(CA$568=2,#REF!,IF(CA$568=3,#REF!,IF(CA$568=4,#REF!,CA467)))))/CA$569</f>
        <v>0</v>
      </c>
      <c r="CB582" s="1157">
        <f>IF(CB$568=0,CB467,IF(CB$568=1,#REF!,IF(CB$568=2,#REF!,IF(CB$568=3,#REF!,IF(CB$568=4,#REF!,CB467)))))/CB$569</f>
        <v>0</v>
      </c>
      <c r="CC582" s="1157">
        <f>IF(CC$568=0,CC467,IF(CC$568=1,#REF!,IF(CC$568=2,#REF!,IF(CC$568=3,#REF!,IF(CC$568=4,#REF!,CC467)))))/CC$569</f>
        <v>0</v>
      </c>
    </row>
    <row r="583" spans="1:81" ht="15" customHeight="1">
      <c r="A583" s="1148"/>
      <c r="D583" s="73"/>
      <c r="E583" s="73"/>
      <c r="F583" s="73"/>
      <c r="G583" s="569"/>
      <c r="H583" s="1157"/>
      <c r="I583" s="1157"/>
      <c r="J583" s="1157"/>
      <c r="K583" s="1157"/>
      <c r="L583" s="1157"/>
      <c r="M583" s="1157"/>
      <c r="N583" s="1157"/>
      <c r="O583" s="1157"/>
      <c r="P583" s="1157"/>
      <c r="Q583" s="1157"/>
      <c r="R583" s="1157"/>
      <c r="S583" s="1157"/>
      <c r="T583" s="1157"/>
      <c r="U583" s="1157"/>
      <c r="V583" s="1157"/>
      <c r="W583" s="1157"/>
      <c r="X583" s="1157"/>
      <c r="Y583" s="1157"/>
      <c r="Z583" s="1157"/>
      <c r="AA583" s="1157"/>
      <c r="AB583" s="1157"/>
      <c r="AC583" s="1157"/>
      <c r="AD583" s="1157"/>
      <c r="AE583" s="1157"/>
      <c r="AF583" s="1157"/>
      <c r="AG583" s="1157"/>
      <c r="AH583" s="1157"/>
      <c r="AI583" s="1157"/>
      <c r="AJ583" s="1157"/>
      <c r="AK583" s="1157"/>
      <c r="AL583" s="1157"/>
      <c r="AM583" s="1157"/>
      <c r="AN583" s="1157"/>
      <c r="AO583" s="1157"/>
      <c r="AP583" s="1157"/>
      <c r="AQ583" s="1157"/>
      <c r="AR583" s="1157"/>
      <c r="AS583" s="1157"/>
      <c r="AT583" s="1157"/>
      <c r="AU583" s="1157"/>
      <c r="AV583" s="1157"/>
      <c r="AW583" s="1157"/>
      <c r="AX583" s="1157"/>
      <c r="AY583" s="1157"/>
      <c r="AZ583" s="1157"/>
      <c r="BA583" s="1157"/>
      <c r="BB583" s="1157"/>
      <c r="BC583" s="1157"/>
      <c r="BD583" s="1157"/>
      <c r="BE583" s="1157"/>
      <c r="BF583" s="1157"/>
      <c r="BG583" s="1157"/>
      <c r="BH583" s="1157"/>
      <c r="BI583" s="1157"/>
      <c r="BJ583" s="1157"/>
      <c r="BK583" s="1157"/>
      <c r="BL583" s="1157"/>
      <c r="BM583" s="1157"/>
      <c r="BN583" s="1157"/>
      <c r="BO583" s="1157"/>
      <c r="BP583" s="1157"/>
      <c r="BQ583" s="1157"/>
      <c r="BR583" s="1157"/>
      <c r="BS583" s="1157"/>
      <c r="BT583" s="1157"/>
      <c r="BU583" s="1157"/>
      <c r="BV583" s="1157"/>
      <c r="BW583" s="1157"/>
      <c r="BX583" s="1157"/>
      <c r="BY583" s="1157"/>
      <c r="BZ583" s="1157"/>
      <c r="CA583" s="1157"/>
      <c r="CB583" s="1157"/>
      <c r="CC583" s="1157"/>
    </row>
    <row r="584" spans="1:81" ht="15" customHeight="1">
      <c r="A584" s="1148"/>
      <c r="D584" s="1152" t="s">
        <v>394</v>
      </c>
      <c r="E584" s="1152"/>
      <c r="F584" s="1152"/>
      <c r="G584" s="568" t="s">
        <v>4</v>
      </c>
      <c r="H584" s="1152" t="s">
        <v>4</v>
      </c>
      <c r="I584" s="1152" t="s">
        <v>4</v>
      </c>
      <c r="J584" s="1152" t="s">
        <v>4</v>
      </c>
      <c r="K584" s="1152" t="s">
        <v>4</v>
      </c>
      <c r="L584" s="1152" t="s">
        <v>4</v>
      </c>
      <c r="M584" s="1152" t="s">
        <v>4</v>
      </c>
      <c r="N584" s="1152" t="s">
        <v>4</v>
      </c>
      <c r="O584" s="1152" t="s">
        <v>4</v>
      </c>
      <c r="P584" s="1152" t="s">
        <v>4</v>
      </c>
      <c r="Q584" s="1152" t="s">
        <v>4</v>
      </c>
      <c r="R584" s="1152" t="s">
        <v>4</v>
      </c>
      <c r="S584" s="1152" t="s">
        <v>4</v>
      </c>
      <c r="T584" s="1152" t="s">
        <v>4</v>
      </c>
      <c r="U584" s="1152" t="s">
        <v>4</v>
      </c>
      <c r="V584" s="1152" t="str">
        <f>IF(V$568=0,V469,IF(V$568=1,#REF!,IF(V$568=2,#REF!,IF(V$568=3,#REF!,IF(V$568=4,#REF!,V469)))))</f>
        <v>MJ/d</v>
      </c>
      <c r="W584" s="1152" t="s">
        <v>4</v>
      </c>
      <c r="X584" s="1152" t="s">
        <v>4</v>
      </c>
      <c r="Y584" s="1152" t="s">
        <v>4</v>
      </c>
      <c r="Z584" s="1152" t="s">
        <v>4</v>
      </c>
      <c r="AA584" s="1152" t="s">
        <v>4</v>
      </c>
      <c r="AB584" s="1152" t="s">
        <v>4</v>
      </c>
      <c r="AC584" s="1152" t="s">
        <v>4</v>
      </c>
      <c r="AD584" s="1152" t="s">
        <v>4</v>
      </c>
      <c r="AE584" s="1152" t="s">
        <v>4</v>
      </c>
      <c r="AF584" s="1152" t="s">
        <v>4</v>
      </c>
      <c r="AG584" s="1152" t="s">
        <v>4</v>
      </c>
      <c r="AH584" s="1152" t="s">
        <v>4</v>
      </c>
      <c r="AI584" s="1152" t="s">
        <v>4</v>
      </c>
      <c r="AJ584" s="1152" t="s">
        <v>4</v>
      </c>
      <c r="AK584" s="1152" t="s">
        <v>4</v>
      </c>
      <c r="AL584" s="1152" t="s">
        <v>4</v>
      </c>
      <c r="AM584" s="1152" t="s">
        <v>4</v>
      </c>
      <c r="AN584" s="1152" t="s">
        <v>4</v>
      </c>
      <c r="AO584" s="1152" t="s">
        <v>4</v>
      </c>
      <c r="AP584" s="1152" t="s">
        <v>4</v>
      </c>
      <c r="AQ584" s="1152" t="s">
        <v>4</v>
      </c>
      <c r="AR584" s="1152" t="s">
        <v>4</v>
      </c>
      <c r="AS584" s="1152" t="s">
        <v>4</v>
      </c>
      <c r="AT584" s="1152" t="s">
        <v>4</v>
      </c>
      <c r="AU584" s="1152" t="s">
        <v>4</v>
      </c>
      <c r="AV584" s="1152" t="s">
        <v>4</v>
      </c>
      <c r="AW584" s="1152" t="str">
        <f>IF(AW$568=0,AW469,IF(AW$568=1,#REF!,IF(AW$568=2,#REF!,IF(AW$568=3,#REF!,IF(AW$568=4,#REF!,AW469)))))</f>
        <v>MJ/d</v>
      </c>
      <c r="AX584" s="1152" t="str">
        <f>IF(AX$568=0,AX469,IF(AX$568=1,#REF!,IF(AX$568=2,#REF!,IF(AX$568=3,#REF!,IF(AX$568=4,#REF!,AX469)))))</f>
        <v>MJ/d</v>
      </c>
      <c r="AY584" s="1152" t="str">
        <f>IF(AY$568=0,AY469,IF(AY$568=1,#REF!,IF(AY$568=2,#REF!,IF(AY$568=3,#REF!,IF(AY$568=4,#REF!,AY469)))))</f>
        <v>MJ/d</v>
      </c>
      <c r="AZ584" s="1152" t="str">
        <f>IF(AZ$568=0,AZ469,IF(AZ$568=1,#REF!,IF(AZ$568=2,#REF!,IF(AZ$568=3,#REF!,IF(AZ$568=4,#REF!,AZ469)))))</f>
        <v>MJ/d</v>
      </c>
      <c r="BA584" s="1152" t="str">
        <f>IF(BA$568=0,BA469,IF(BA$568=1,#REF!,IF(BA$568=2,#REF!,IF(BA$568=3,#REF!,IF(BA$568=4,#REF!,BA469)))))</f>
        <v>MJ/d</v>
      </c>
      <c r="BB584" s="1152" t="str">
        <f>IF(BB$568=0,BB469,IF(BB$568=1,#REF!,IF(BB$568=2,#REF!,IF(BB$568=3,#REF!,IF(BB$568=4,#REF!,BB469)))))</f>
        <v>MJ/d</v>
      </c>
      <c r="BC584" s="1152" t="str">
        <f>IF(BC$568=0,BC469,IF(BC$568=1,#REF!,IF(BC$568=2,#REF!,IF(BC$568=3,#REF!,IF(BC$568=4,#REF!,BC469)))))</f>
        <v>MJ/d</v>
      </c>
      <c r="BD584" s="911" t="str">
        <f>IF(BD$568=0,BD469,IF(BD$568=1,#REF!,IF(BD$568=2,#REF!,IF(BD$568=3,#REF!,IF(BD$568=4,#REF!,BD469)))))</f>
        <v>MJ/d</v>
      </c>
      <c r="BE584" s="1152" t="str">
        <f>IF(BE$568=0,BE469,IF(BE$568=1,#REF!,IF(BE$568=2,#REF!,IF(BE$568=3,#REF!,IF(BE$568=4,#REF!,BE469)))))</f>
        <v>MJ/d</v>
      </c>
      <c r="BF584" s="1152" t="str">
        <f>IF(BF$568=0,BF469,IF(BF$568=1,#REF!,IF(BF$568=2,#REF!,IF(BF$568=3,#REF!,IF(BF$568=4,#REF!,BF469)))))</f>
        <v>MJ/d</v>
      </c>
      <c r="BG584" s="1152" t="str">
        <f>IF(BG$568=0,BG469,IF(BG$568=1,#REF!,IF(BG$568=2,#REF!,IF(BG$568=3,#REF!,IF(BG$568=4,#REF!,BG469)))))</f>
        <v>MJ/d</v>
      </c>
      <c r="BH584" s="1152" t="str">
        <f>IF(BH$568=0,BH469,IF(BH$568=1,#REF!,IF(BH$568=2,#REF!,IF(BH$568=3,#REF!,IF(BH$568=4,#REF!,BH469)))))</f>
        <v>MJ/d</v>
      </c>
      <c r="BI584" s="1152" t="str">
        <f>IF(BI$568=0,BI469,IF(BI$568=1,#REF!,IF(BI$568=2,#REF!,IF(BI$568=3,#REF!,IF(BI$568=4,#REF!,BI469)))))</f>
        <v>MJ/d</v>
      </c>
      <c r="BJ584" s="1152" t="str">
        <f>IF(BJ$568=0,BJ469,IF(BJ$568=1,#REF!,IF(BJ$568=2,#REF!,IF(BJ$568=3,#REF!,IF(BJ$568=4,#REF!,BJ469)))))</f>
        <v>MJ/d</v>
      </c>
      <c r="BK584" s="1152" t="str">
        <f>IF(BK$568=0,BK469,IF(BK$568=1,#REF!,IF(BK$568=2,#REF!,IF(BK$568=3,#REF!,IF(BK$568=4,#REF!,BK469)))))</f>
        <v>MJ/d</v>
      </c>
      <c r="BL584" s="1152" t="str">
        <f>IF(BL$568=0,BL469,IF(BL$568=1,#REF!,IF(BL$568=2,#REF!,IF(BL$568=3,#REF!,IF(BL$568=4,#REF!,BL469)))))</f>
        <v>MJ/d</v>
      </c>
      <c r="BM584" s="1152" t="str">
        <f>IF(BM$568=0,BM469,IF(BM$568=1,#REF!,IF(BM$568=2,#REF!,IF(BM$568=3,#REF!,IF(BM$568=4,#REF!,BM469)))))</f>
        <v>MJ/d</v>
      </c>
      <c r="BN584" s="1152" t="str">
        <f>IF(BN$568=0,BN469,IF(BN$568=1,#REF!,IF(BN$568=2,#REF!,IF(BN$568=3,#REF!,IF(BN$568=4,#REF!,BN469)))))</f>
        <v>MJ/d</v>
      </c>
      <c r="BO584" s="1152" t="str">
        <f>IF(BO$568=0,BO469,IF(BO$568=1,#REF!,IF(BO$568=2,#REF!,IF(BO$568=3,#REF!,IF(BO$568=4,#REF!,BO469)))))</f>
        <v>MJ/d</v>
      </c>
      <c r="BP584" s="1152" t="str">
        <f>IF(BP$568=0,BP469,IF(BP$568=1,#REF!,IF(BP$568=2,#REF!,IF(BP$568=3,#REF!,IF(BP$568=4,#REF!,BP469)))))</f>
        <v>MJ/d</v>
      </c>
      <c r="BQ584" s="1152" t="str">
        <f>IF(BQ$568=0,BQ469,IF(BQ$568=1,#REF!,IF(BQ$568=2,#REF!,IF(BQ$568=3,#REF!,IF(BQ$568=4,#REF!,BQ469)))))</f>
        <v>MJ/d</v>
      </c>
      <c r="BR584" s="1152" t="str">
        <f>IF(BR$568=0,BR469,IF(BR$568=1,#REF!,IF(BR$568=2,#REF!,IF(BR$568=3,#REF!,IF(BR$568=4,#REF!,BR469)))))</f>
        <v>MJ/d</v>
      </c>
      <c r="BS584" s="1152" t="str">
        <f>IF(BS$568=0,BS469,IF(BS$568=1,#REF!,IF(BS$568=2,#REF!,IF(BS$568=3,#REF!,IF(BS$568=4,#REF!,BS469)))))</f>
        <v>MJ/d</v>
      </c>
      <c r="BT584" s="1152" t="str">
        <f>IF(BT$568=0,BT469,IF(BT$568=1,#REF!,IF(BT$568=2,#REF!,IF(BT$568=3,#REF!,IF(BT$568=4,#REF!,BT469)))))</f>
        <v>MJ/d</v>
      </c>
      <c r="BU584" s="1152" t="str">
        <f>IF(BU$568=0,BU469,IF(BU$568=1,#REF!,IF(BU$568=2,#REF!,IF(BU$568=3,#REF!,IF(BU$568=4,#REF!,BU469)))))</f>
        <v>MJ/d</v>
      </c>
      <c r="BV584" s="1152" t="str">
        <f>IF(BV$568=0,BV469,IF(BV$568=1,#REF!,IF(BV$568=2,#REF!,IF(BV$568=3,#REF!,IF(BV$568=4,#REF!,BV469)))))</f>
        <v>MJ/d</v>
      </c>
      <c r="BW584" s="1152" t="str">
        <f>IF(BW$568=0,BW469,IF(BW$568=1,#REF!,IF(BW$568=2,#REF!,IF(BW$568=3,#REF!,IF(BW$568=4,#REF!,BW469)))))</f>
        <v>MJ/d</v>
      </c>
      <c r="BX584" s="1152" t="str">
        <f>IF(BX$568=0,BX469,IF(BX$568=1,#REF!,IF(BX$568=2,#REF!,IF(BX$568=3,#REF!,IF(BX$568=4,#REF!,BX469)))))</f>
        <v>MJ/d</v>
      </c>
      <c r="BY584" s="1152" t="s">
        <v>4</v>
      </c>
      <c r="BZ584" s="1152" t="s">
        <v>4</v>
      </c>
      <c r="CA584" s="1152" t="s">
        <v>4</v>
      </c>
      <c r="CB584" s="1152" t="str">
        <f>IF(CB$568=0,CB469,IF(CB$568=1,#REF!,IF(CB$568=2,#REF!,IF(CB$568=3,#REF!,IF(CB$568=4,#REF!,CB469)))))</f>
        <v>MJ/d</v>
      </c>
      <c r="CC584" s="1152" t="str">
        <f>IF(CC$568=0,CC469,IF(CC$568=1,#REF!,IF(CC$568=2,#REF!,IF(CC$568=3,#REF!,IF(CC$568=4,#REF!,CC469)))))</f>
        <v>MJ/d</v>
      </c>
    </row>
    <row r="585" spans="1:81" ht="15" customHeight="1">
      <c r="A585" s="1148"/>
      <c r="D585" s="73" t="s">
        <v>642</v>
      </c>
      <c r="E585" s="73"/>
      <c r="F585" s="73"/>
      <c r="G585" s="1157">
        <f>IF(G$568=0,G470,IF(G$568=1,#REF!,IF(G$568=2,#REF!,IF(G$568=3,#REF!,IF(G$568=4,#REF!,G470)))))/G$569</f>
        <v>402661594.7295481</v>
      </c>
      <c r="H585" s="1157">
        <f>IF(H$568=0,H470,IF(H$568=1,#REF!,IF(H$568=2,#REF!,IF(H$568=3,#REF!,IF(H$568=4,#REF!,H470)))))/H$569</f>
        <v>158208773.76409215</v>
      </c>
      <c r="I585" s="1157">
        <f>IF(I$568=0,I470,IF(I$568=1,#REF!,IF(I$568=2,#REF!,IF(I$568=3,#REF!,IF(I$568=4,#REF!,I470)))))/I$569</f>
        <v>241756398.71196014</v>
      </c>
      <c r="J585" s="1157">
        <f>IF(J$568=0,J470,IF(J$568=1,#REF!,IF(J$568=2,#REF!,IF(J$568=3,#REF!,IF(J$568=4,#REF!,J470)))))/J$569</f>
        <v>192513216.94275543</v>
      </c>
      <c r="K585" s="1157">
        <f>IF(K$568=0,K470,IF(K$568=1,#REF!,IF(K$568=2,#REF!,IF(K$568=3,#REF!,IF(K$568=4,#REF!,K470)))))/K$569</f>
        <v>153298642.46915105</v>
      </c>
      <c r="L585" s="1157">
        <f>IF(L$568=0,L470,IF(L$568=1,#REF!,IF(L$568=2,#REF!,IF(L$568=3,#REF!,IF(L$568=4,#REF!,L470)))))/L$569</f>
        <v>90267746.216868803</v>
      </c>
      <c r="M585" s="1157">
        <f>IF(M$568=0,M470,IF(M$568=1,#REF!,IF(M$568=2,#REF!,IF(M$568=3,#REF!,IF(M$568=4,#REF!,M470)))))/M$569</f>
        <v>242121491.67933083</v>
      </c>
      <c r="N585" s="1157">
        <f>IF(N$568=0,N470,IF(N$568=1,#REF!,IF(N$568=2,#REF!,IF(N$568=3,#REF!,IF(N$568=4,#REF!,N470)))))/N$569</f>
        <v>240015343.63122758</v>
      </c>
      <c r="O585" s="1157">
        <f>IF(O$568=0,O470,IF(O$568=1,#REF!,IF(O$568=2,#REF!,IF(O$568=3,#REF!,IF(O$568=4,#REF!,O470)))))/O$569</f>
        <v>181974702.87370023</v>
      </c>
      <c r="P585" s="1157">
        <f>IF(P$568=0,P470,IF(P$568=1,#REF!,IF(P$568=2,#REF!,IF(P$568=3,#REF!,IF(P$568=4,#REF!,P470)))))/P$569</f>
        <v>225121202.75066894</v>
      </c>
      <c r="Q585" s="1157">
        <f>IF(Q$568=0,Q470,IF(Q$568=1,#REF!,IF(Q$568=2,#REF!,IF(Q$568=3,#REF!,IF(Q$568=4,#REF!,Q470)))))/Q$569</f>
        <v>95164454.811370358</v>
      </c>
      <c r="R585" s="1157">
        <f>IF(R$568=0,R470,IF(R$568=1,#REF!,IF(R$568=2,#REF!,IF(R$568=3,#REF!,IF(R$568=4,#REF!,R470)))))/R$569</f>
        <v>220275445.70366263</v>
      </c>
      <c r="S585" s="1157">
        <f>IF(S$568=0,S470,IF(S$568=1,#REF!,IF(S$568=2,#REF!,IF(S$568=3,#REF!,IF(S$568=4,#REF!,S470)))))/S$569</f>
        <v>165845704.32076648</v>
      </c>
      <c r="T585" s="1157">
        <f>IF(T$568=0,T470,IF(T$568=1,#REF!,IF(T$568=2,#REF!,IF(T$568=3,#REF!,IF(T$568=4,#REF!,T470)))))/T$569</f>
        <v>223719522.31278747</v>
      </c>
      <c r="U585" s="1157">
        <f>IF(U$568=0,U470,IF(U$568=1,#REF!,IF(U$568=2,#REF!,IF(U$568=3,#REF!,IF(U$568=4,#REF!,U470)))))/U$569</f>
        <v>157899028.42041808</v>
      </c>
      <c r="V585" s="1157">
        <f>IF(V$568=0,V470,IF(V$568=1,#REF!,IF(V$568=2,#REF!,IF(V$568=3,#REF!,IF(V$568=4,#REF!,V470)))))/V$569</f>
        <v>144018343.19061887</v>
      </c>
      <c r="W585" s="1157">
        <f>IF(W$568=0,W470,IF(W$568=1,#REF!,IF(W$568=2,#REF!,IF(W$568=3,#REF!,IF(W$568=4,#REF!,W470)))))/W$569</f>
        <v>242818348.02876571</v>
      </c>
      <c r="X585" s="1157">
        <f>IF(X$568=0,X470,IF(X$568=1,#REF!,IF(X$568=2,#REF!,IF(X$568=3,#REF!,IF(X$568=4,#REF!,X470)))))/X$569</f>
        <v>62146773.568476528</v>
      </c>
      <c r="Y585" s="1157">
        <f>IF(Y$568=0,Y470,IF(Y$568=1,#REF!,IF(Y$568=2,#REF!,IF(Y$568=3,#REF!,IF(Y$568=4,#REF!,Y470)))))/Y$569</f>
        <v>161556369.33740082</v>
      </c>
      <c r="Z585" s="1157">
        <f>IF(Z$568=0,Z470,IF(Z$568=1,#REF!,IF(Z$568=2,#REF!,IF(Z$568=3,#REF!,IF(Z$568=4,#REF!,Z470)))))/Z$569</f>
        <v>185539978.47028461</v>
      </c>
      <c r="AA585" s="1157">
        <f>IF(AA$568=0,AA470,IF(AA$568=1,#REF!,IF(AA$568=2,#REF!,IF(AA$568=3,#REF!,IF(AA$568=4,#REF!,AA470)))))/AA$569</f>
        <v>200645795.68922171</v>
      </c>
      <c r="AB585" s="1157">
        <f>IF(AB$568=0,AB470,IF(AB$568=1,#REF!,IF(AB$568=2,#REF!,IF(AB$568=3,#REF!,IF(AB$568=4,#REF!,AB470)))))/AB$569</f>
        <v>180526254.24450356</v>
      </c>
      <c r="AC585" s="1157">
        <f>IF(AC$568=0,AC470,IF(AC$568=1,#REF!,IF(AC$568=2,#REF!,IF(AC$568=3,#REF!,IF(AC$568=4,#REF!,AC470)))))/AC$569</f>
        <v>120973762.1708954</v>
      </c>
      <c r="AD585" s="1157">
        <f>IF(AD$568=0,AD470,IF(AD$568=1,#REF!,IF(AD$568=2,#REF!,IF(AD$568=3,#REF!,IF(AD$568=4,#REF!,AD470)))))/AD$569</f>
        <v>183348777.24866721</v>
      </c>
      <c r="AE585" s="1157">
        <f>IF(AE$568=0,AE470,IF(AE$568=1,#REF!,IF(AE$568=2,#REF!,IF(AE$568=3,#REF!,IF(AE$568=4,#REF!,AE470)))))/AE$569</f>
        <v>205434524.91465226</v>
      </c>
      <c r="AF585" s="1157">
        <f>IF(AF$568=0,AF470,IF(AF$568=1,#REF!,IF(AF$568=2,#REF!,IF(AF$568=3,#REF!,IF(AF$568=4,#REF!,AF470)))))/AF$569</f>
        <v>130246025.63371488</v>
      </c>
      <c r="AG585" s="1157">
        <f>IF(AG$568=0,AG470,IF(AG$568=1,#REF!,IF(AG$568=2,#REF!,IF(AG$568=3,#REF!,IF(AG$568=4,#REF!,AG470)))))/AG$569</f>
        <v>104124758.16837671</v>
      </c>
      <c r="AH585" s="1157">
        <f>IF(AH$568=0,AH470,IF(AH$568=1,#REF!,IF(AH$568=2,#REF!,IF(AH$568=3,#REF!,IF(AH$568=4,#REF!,AH470)))))/AH$569</f>
        <v>167306732.24655414</v>
      </c>
      <c r="AI585" s="1157">
        <f>IF(AI$568=0,AI470,IF(AI$568=1,#REF!,IF(AI$568=2,#REF!,IF(AI$568=3,#REF!,IF(AI$568=4,#REF!,AI470)))))/AI$569</f>
        <v>194931917.96977916</v>
      </c>
      <c r="AJ585" s="1157">
        <f>IF(AJ$568=0,AJ470,IF(AJ$568=1,#REF!,IF(AJ$568=2,#REF!,IF(AJ$568=3,#REF!,IF(AJ$568=4,#REF!,AJ470)))))/AJ$569</f>
        <v>109756835.19947423</v>
      </c>
      <c r="AK585" s="1157">
        <f>IF(AK$568=0,AK470,IF(AK$568=1,#REF!,IF(AK$568=2,#REF!,IF(AK$568=3,#REF!,IF(AK$568=4,#REF!,AK470)))))/AK$569</f>
        <v>182762774.39687777</v>
      </c>
      <c r="AL585" s="1157">
        <f>IF(AL$568=0,AL470,IF(AL$568=1,#REF!,IF(AL$568=2,#REF!,IF(AL$568=3,#REF!,IF(AL$568=4,#REF!,AL470)))))/AL$569</f>
        <v>117851999.68847099</v>
      </c>
      <c r="AM585" s="1157">
        <f>IF(AM$568=0,AM470,IF(AM$568=1,#REF!,IF(AM$568=2,#REF!,IF(AM$568=3,#REF!,IF(AM$568=4,#REF!,AM470)))))/AM$569</f>
        <v>62673603.590743564</v>
      </c>
      <c r="AN585" s="1157">
        <f>IF(AN$568=0,AN470,IF(AN$568=1,#REF!,IF(AN$568=2,#REF!,IF(AN$568=3,#REF!,IF(AN$568=4,#REF!,AN470)))))/AN$569</f>
        <v>117851999.68847099</v>
      </c>
      <c r="AO585" s="1157">
        <f>IF(AO$568=0,AO470,IF(AO$568=1,#REF!,IF(AO$568=2,#REF!,IF(AO$568=3,#REF!,IF(AO$568=4,#REF!,AO470)))))/AO$569</f>
        <v>92324602.417444855</v>
      </c>
      <c r="AP585" s="1157">
        <f>IF(AP$568=0,AP470,IF(AP$568=1,#REF!,IF(AP$568=2,#REF!,IF(AP$568=3,#REF!,IF(AP$568=4,#REF!,AP470)))))/AP$569</f>
        <v>142557781.41636151</v>
      </c>
      <c r="AQ585" s="1157">
        <f>IF(AQ$568=0,AQ470,IF(AQ$568=1,#REF!,IF(AQ$568=2,#REF!,IF(AQ$568=3,#REF!,IF(AQ$568=4,#REF!,AQ470)))))/AQ$569</f>
        <v>161272366.31028059</v>
      </c>
      <c r="AR585" s="1157">
        <f>IF(AR$568=0,AR470,IF(AR$568=1,#REF!,IF(AR$568=2,#REF!,IF(AR$568=3,#REF!,IF(AR$568=4,#REF!,AR470)))))/AR$569</f>
        <v>129189323.13148189</v>
      </c>
      <c r="AS585" s="1157">
        <f>IF(AS$568=0,AS470,IF(AS$568=1,#REF!,IF(AS$568=2,#REF!,IF(AS$568=3,#REF!,IF(AS$568=4,#REF!,AS470)))))/AS$569</f>
        <v>148517304.37560186</v>
      </c>
      <c r="AT585" s="1157">
        <f>IF(AT$568=0,AT470,IF(AT$568=1,#REF!,IF(AT$568=2,#REF!,IF(AT$568=3,#REF!,IF(AT$568=4,#REF!,AT470)))))/AT$569</f>
        <v>215423930.84572101</v>
      </c>
      <c r="AU585" s="1157">
        <f>IF(AU$568=0,AU470,IF(AU$568=1,#REF!,IF(AU$568=2,#REF!,IF(AU$568=3,#REF!,IF(AU$568=4,#REF!,AU470)))))/AU$569</f>
        <v>180404542.50122431</v>
      </c>
      <c r="AV585" s="1157">
        <f>IF(AV$568=0,AV470,IF(AV$568=1,#REF!,IF(AV$568=2,#REF!,IF(AV$568=3,#REF!,IF(AV$568=4,#REF!,AV470)))))/AV$569</f>
        <v>128280556.77314875</v>
      </c>
      <c r="AW585" s="1157">
        <f>IF(AW$568=0,AW470,IF(AW$568=1,#REF!,IF(AW$568=2,#REF!,IF(AW$568=3,#REF!,IF(AW$568=4,#REF!,AW470)))))/AW$569</f>
        <v>185370704.62875175</v>
      </c>
      <c r="AX585" s="1157">
        <f>IF(AX$568=0,AX470,IF(AX$568=1,#REF!,IF(AX$568=2,#REF!,IF(AX$568=3,#REF!,IF(AX$568=4,#REF!,AX470)))))/AX$569</f>
        <v>165034852.75588271</v>
      </c>
      <c r="AY585" s="1157">
        <f>IF(AY$568=0,AY470,IF(AY$568=1,#REF!,IF(AY$568=2,#REF!,IF(AY$568=3,#REF!,IF(AY$568=4,#REF!,AY470)))))/AY$569</f>
        <v>169029191.69550869</v>
      </c>
      <c r="AZ585" s="1157">
        <f>IF(AZ$568=0,AZ470,IF(AZ$568=1,#REF!,IF(AZ$568=2,#REF!,IF(AZ$568=3,#REF!,IF(AZ$568=4,#REF!,AZ470)))))/AZ$569</f>
        <v>192255091.2607269</v>
      </c>
      <c r="BA585" s="1157">
        <f>IF(BA$568=0,BA470,IF(BA$568=1,#REF!,IF(BA$568=2,#REF!,IF(BA$568=3,#REF!,IF(BA$568=4,#REF!,BA470)))))/BA$569</f>
        <v>222358674.11304677</v>
      </c>
      <c r="BB585" s="1157">
        <f>IF(BB$568=0,BB470,IF(BB$568=1,#REF!,IF(BB$568=2,#REF!,IF(BB$568=3,#REF!,IF(BB$568=4,#REF!,BB470)))))/BB$569</f>
        <v>185495795.41124573</v>
      </c>
      <c r="BC585" s="1157">
        <f>IF(BC$568=0,BC470,IF(BC$568=1,#REF!,IF(BC$568=2,#REF!,IF(BC$568=3,#REF!,IF(BC$568=4,#REF!,BC470)))))/BC$569</f>
        <v>142882011.52784601</v>
      </c>
      <c r="BD585" s="1157">
        <f>IF(BD$568=0,BD470,IF(BD$568=1,#REF!,IF(BD$568=2,#REF!,IF(BD$568=3,#REF!,IF(BD$568=4,#REF!,BD470)))))/BD$569</f>
        <v>142882011.52784601</v>
      </c>
      <c r="BE585" s="1157">
        <f>IF(BE$568=0,BE470,IF(BE$568=1,#REF!,IF(BE$568=2,#REF!,IF(BE$568=3,#REF!,IF(BE$568=4,#REF!,BE470)))))/BE$569</f>
        <v>171546791.83056742</v>
      </c>
      <c r="BF585" s="1157">
        <f>IF(BF$568=0,BF470,IF(BF$568=1,#REF!,IF(BF$568=2,#REF!,IF(BF$568=3,#REF!,IF(BF$568=4,#REF!,BF470)))))/BF$569</f>
        <v>237342213.1740149</v>
      </c>
      <c r="BG585" s="1157">
        <f>IF(BG$568=0,BG470,IF(BG$568=1,#REF!,IF(BG$568=2,#REF!,IF(BG$568=3,#REF!,IF(BG$568=4,#REF!,BG470)))))/BG$569</f>
        <v>373616157.17112458</v>
      </c>
      <c r="BH585" s="1157">
        <f>IF(BH$568=0,BH470,IF(BH$568=1,#REF!,IF(BH$568=2,#REF!,IF(BH$568=3,#REF!,IF(BH$568=4,#REF!,BH470)))))/BH$569</f>
        <v>135754203.91340992</v>
      </c>
      <c r="BI585" s="1157">
        <f>IF(BI$568=0,BI470,IF(BI$568=1,#REF!,IF(BI$568=2,#REF!,IF(BI$568=3,#REF!,IF(BI$568=4,#REF!,BI470)))))/BI$569</f>
        <v>113299330.74193113</v>
      </c>
      <c r="BJ585" s="1157">
        <f>IF(BJ$568=0,BJ470,IF(BJ$568=1,#REF!,IF(BJ$568=2,#REF!,IF(BJ$568=3,#REF!,IF(BJ$568=4,#REF!,BJ470)))))/BJ$569</f>
        <v>162900986.78720155</v>
      </c>
      <c r="BK585" s="1157">
        <f>IF(BK$568=0,BK470,IF(BK$568=1,#REF!,IF(BK$568=2,#REF!,IF(BK$568=3,#REF!,IF(BK$568=4,#REF!,BK470)))))/BK$569</f>
        <v>256446193.59597892</v>
      </c>
      <c r="BL585" s="1157">
        <f>IF(BL$568=0,BL470,IF(BL$568=1,#REF!,IF(BL$568=2,#REF!,IF(BL$568=3,#REF!,IF(BL$568=4,#REF!,BL470)))))/BL$569</f>
        <v>124997577.26940559</v>
      </c>
      <c r="BM585" s="1157">
        <f>IF(BM$568=0,BM470,IF(BM$568=1,#REF!,IF(BM$568=2,#REF!,IF(BM$568=3,#REF!,IF(BM$568=4,#REF!,BM470)))))/BM$569</f>
        <v>248832524.61109141</v>
      </c>
      <c r="BN585" s="1157">
        <f>IF(BN$568=0,BN470,IF(BN$568=1,#REF!,IF(BN$568=2,#REF!,IF(BN$568=3,#REF!,IF(BN$568=4,#REF!,BN470)))))/BN$569</f>
        <v>151232895.76604819</v>
      </c>
      <c r="BO585" s="1157">
        <f>IF(BO$568=0,BO470,IF(BO$568=1,#REF!,IF(BO$568=2,#REF!,IF(BO$568=3,#REF!,IF(BO$568=4,#REF!,BO470)))))/BO$569</f>
        <v>205179071.45237851</v>
      </c>
      <c r="BP585" s="1157">
        <f>IF(BP$568=0,BP470,IF(BP$568=1,#REF!,IF(BP$568=2,#REF!,IF(BP$568=3,#REF!,IF(BP$568=4,#REF!,BP470)))))/BP$569</f>
        <v>124997577.26940559</v>
      </c>
      <c r="BQ585" s="1157">
        <f>IF(BQ$568=0,BQ470,IF(BQ$568=1,#REF!,IF(BQ$568=2,#REF!,IF(BQ$568=3,#REF!,IF(BQ$568=4,#REF!,BQ470)))))/BQ$569</f>
        <v>280362096.59317255</v>
      </c>
      <c r="BR585" s="1157">
        <f>IF(BR$568=0,BR470,IF(BR$568=1,#REF!,IF(BR$568=2,#REF!,IF(BR$568=3,#REF!,IF(BR$568=4,#REF!,BR470)))))/BR$569</f>
        <v>207788430.86999482</v>
      </c>
      <c r="BS585" s="1157">
        <f>IF(BS$568=0,BS470,IF(BS$568=1,#REF!,IF(BS$568=2,#REF!,IF(BS$568=3,#REF!,IF(BS$568=4,#REF!,BS470)))))/BS$569</f>
        <v>207236160.70795676</v>
      </c>
      <c r="BT585" s="1157">
        <f>IF(BT$568=0,BT470,IF(BT$568=1,#REF!,IF(BT$568=2,#REF!,IF(BT$568=3,#REF!,IF(BT$568=4,#REF!,BT470)))))/BT$569</f>
        <v>207604553.10857838</v>
      </c>
      <c r="BU585" s="1157">
        <f>IF(BU$568=0,BU470,IF(BU$568=1,#REF!,IF(BU$568=2,#REF!,IF(BU$568=3,#REF!,IF(BU$568=4,#REF!,BU470)))))/BU$569</f>
        <v>232976869.56420124</v>
      </c>
      <c r="BV585" s="1157">
        <f>IF(BV$568=0,BV470,IF(BV$568=1,#REF!,IF(BV$568=2,#REF!,IF(BV$568=3,#REF!,IF(BV$568=4,#REF!,BV470)))))/BV$569</f>
        <v>241641757.64739951</v>
      </c>
      <c r="BW585" s="1157">
        <f>IF(BW$568=0,BW470,IF(BW$568=1,#REF!,IF(BW$568=2,#REF!,IF(BW$568=3,#REF!,IF(BW$568=4,#REF!,BW470)))))/BW$569</f>
        <v>79378571.205191299</v>
      </c>
      <c r="BX585" s="1157">
        <f>IF(BX$568=0,BX470,IF(BX$568=1,#REF!,IF(BX$568=2,#REF!,IF(BX$568=3,#REF!,IF(BX$568=4,#REF!,BX470)))))/BX$569</f>
        <v>84342163.74933733</v>
      </c>
      <c r="BY585" s="1157">
        <f>IF(BY$568=0,BY470,IF(BY$568=1,#REF!,IF(BY$568=2,#REF!,IF(BY$568=3,#REF!,IF(BY$568=4,#REF!,BY470)))))/BY$569</f>
        <v>88112322.701131389</v>
      </c>
      <c r="BZ585" s="1157">
        <f>IF(BZ$568=0,BZ470,IF(BZ$568=1,#REF!,IF(BZ$568=2,#REF!,IF(BZ$568=3,#REF!,IF(BZ$568=4,#REF!,BZ470)))))/BZ$569</f>
        <v>130014942.5689465</v>
      </c>
      <c r="CA585" s="1157">
        <f>IF(CA$568=0,CA470,IF(CA$568=1,#REF!,IF(CA$568=2,#REF!,IF(CA$568=3,#REF!,IF(CA$568=4,#REF!,CA470)))))/CA$569</f>
        <v>135087175.18402556</v>
      </c>
      <c r="CB585" s="1157">
        <f>IF(CB$568=0,CB470,IF(CB$568=1,#REF!,IF(CB$568=2,#REF!,IF(CB$568=3,#REF!,IF(CB$568=4,#REF!,CB470)))))/CB$569</f>
        <v>235668165.24704954</v>
      </c>
      <c r="CC585" s="1157">
        <f>IF(CC$568=0,CC470,IF(CC$568=1,#REF!,IF(CC$568=2,#REF!,IF(CC$568=3,#REF!,IF(CC$568=4,#REF!,CC470)))))/CC$569</f>
        <v>282072032.17946041</v>
      </c>
    </row>
    <row r="586" spans="1:81" ht="15" customHeight="1">
      <c r="A586" s="1148"/>
      <c r="D586" s="73" t="s">
        <v>643</v>
      </c>
      <c r="E586" s="73"/>
      <c r="F586" s="73"/>
      <c r="G586" s="1157">
        <f>IF(G$568=0,G471,IF(G$568=1,#REF!,IF(G$568=2,#REF!,IF(G$568=3,#REF!,IF(G$568=4,#REF!,G471)))))/G$569</f>
        <v>39837610.353639342</v>
      </c>
      <c r="H586" s="1157">
        <f>IF(H$568=0,H471,IF(H$568=1,#REF!,IF(H$568=2,#REF!,IF(H$568=3,#REF!,IF(H$568=4,#REF!,H471)))))/H$569</f>
        <v>98126803.982756361</v>
      </c>
      <c r="I586" s="1157">
        <f>IF(I$568=0,I471,IF(I$568=1,#REF!,IF(I$568=2,#REF!,IF(I$568=3,#REF!,IF(I$568=4,#REF!,I471)))))/I$569</f>
        <v>54484505.269549273</v>
      </c>
      <c r="J586" s="1157">
        <f>IF(J$568=0,J471,IF(J$568=1,#REF!,IF(J$568=2,#REF!,IF(J$568=3,#REF!,IF(J$568=4,#REF!,J471)))))/J$569</f>
        <v>85371180.950222045</v>
      </c>
      <c r="K586" s="1157">
        <f>IF(K$568=0,K471,IF(K$568=1,#REF!,IF(K$568=2,#REF!,IF(K$568=3,#REF!,IF(K$568=4,#REF!,K471)))))/K$569</f>
        <v>104348655.59154592</v>
      </c>
      <c r="L586" s="1157">
        <f>IF(L$568=0,L471,IF(L$568=1,#REF!,IF(L$568=2,#REF!,IF(L$568=3,#REF!,IF(L$568=4,#REF!,L471)))))/L$569</f>
        <v>127784516.25963354</v>
      </c>
      <c r="M586" s="1157">
        <f>IF(M$568=0,M471,IF(M$568=1,#REF!,IF(M$568=2,#REF!,IF(M$568=3,#REF!,IF(M$568=4,#REF!,M471)))))/M$569</f>
        <v>49148824.232808501</v>
      </c>
      <c r="N586" s="1157">
        <f>IF(N$568=0,N471,IF(N$568=1,#REF!,IF(N$568=2,#REF!,IF(N$568=3,#REF!,IF(N$568=4,#REF!,N471)))))/N$569</f>
        <v>98494094.695876881</v>
      </c>
      <c r="O586" s="1157">
        <f>IF(O$568=0,O471,IF(O$568=1,#REF!,IF(O$568=2,#REF!,IF(O$568=3,#REF!,IF(O$568=4,#REF!,O471)))))/O$569</f>
        <v>100838991.15365267</v>
      </c>
      <c r="P586" s="1157">
        <f>IF(P$568=0,P471,IF(P$568=1,#REF!,IF(P$568=2,#REF!,IF(P$568=3,#REF!,IF(P$568=4,#REF!,P471)))))/P$569</f>
        <v>43926937.87589743</v>
      </c>
      <c r="Q586" s="1157">
        <f>IF(Q$568=0,Q471,IF(Q$568=1,#REF!,IF(Q$568=2,#REF!,IF(Q$568=3,#REF!,IF(Q$568=4,#REF!,Q471)))))/Q$569</f>
        <v>122546036.12079972</v>
      </c>
      <c r="R586" s="1157">
        <f>IF(R$568=0,R471,IF(R$568=1,#REF!,IF(R$568=2,#REF!,IF(R$568=3,#REF!,IF(R$568=4,#REF!,R471)))))/R$569</f>
        <v>50938450.100396544</v>
      </c>
      <c r="S586" s="1157">
        <f>IF(S$568=0,S471,IF(S$568=1,#REF!,IF(S$568=2,#REF!,IF(S$568=3,#REF!,IF(S$568=4,#REF!,S471)))))/S$569</f>
        <v>118568603.4392181</v>
      </c>
      <c r="T586" s="1157">
        <f>IF(T$568=0,T471,IF(T$568=1,#REF!,IF(T$568=2,#REF!,IF(T$568=3,#REF!,IF(T$568=4,#REF!,T471)))))/T$569</f>
        <v>132602484.35020629</v>
      </c>
      <c r="U586" s="1157">
        <f>IF(U$568=0,U471,IF(U$568=1,#REF!,IF(U$568=2,#REF!,IF(U$568=3,#REF!,IF(U$568=4,#REF!,U471)))))/U$569</f>
        <v>127210034.71501929</v>
      </c>
      <c r="V586" s="1157">
        <f>IF(V$568=0,V471,IF(V$568=1,#REF!,IF(V$568=2,#REF!,IF(V$568=3,#REF!,IF(V$568=4,#REF!,V471)))))/V$569</f>
        <v>143210272.88950497</v>
      </c>
      <c r="W586" s="1157">
        <f>IF(W$568=0,W471,IF(W$568=1,#REF!,IF(W$568=2,#REF!,IF(W$568=3,#REF!,IF(W$568=4,#REF!,W471)))))/W$569</f>
        <v>30657631.624918953</v>
      </c>
      <c r="X586" s="1157">
        <f>IF(X$568=0,X471,IF(X$568=1,#REF!,IF(X$568=2,#REF!,IF(X$568=3,#REF!,IF(X$568=4,#REF!,X471)))))/X$569</f>
        <v>95693609.209581494</v>
      </c>
      <c r="Y586" s="1157">
        <f>IF(Y$568=0,Y471,IF(Y$568=1,#REF!,IF(Y$568=2,#REF!,IF(Y$568=3,#REF!,IF(Y$568=4,#REF!,Y471)))))/Y$569</f>
        <v>105135120.67339166</v>
      </c>
      <c r="Z586" s="1157">
        <f>IF(Z$568=0,Z471,IF(Z$568=1,#REF!,IF(Z$568=2,#REF!,IF(Z$568=3,#REF!,IF(Z$568=4,#REF!,Z471)))))/Z$569</f>
        <v>108425978.73280503</v>
      </c>
      <c r="AA586" s="1157">
        <f>IF(AA$568=0,AA471,IF(AA$568=1,#REF!,IF(AA$568=2,#REF!,IF(AA$568=3,#REF!,IF(AA$568=4,#REF!,AA471)))))/AA$569</f>
        <v>108633047.078255</v>
      </c>
      <c r="AB586" s="1157">
        <f>IF(AB$568=0,AB471,IF(AB$568=1,#REF!,IF(AB$568=2,#REF!,IF(AB$568=3,#REF!,IF(AB$568=4,#REF!,AB471)))))/AB$569</f>
        <v>108747361.25582485</v>
      </c>
      <c r="AC586" s="1157">
        <f>IF(AC$568=0,AC471,IF(AC$568=1,#REF!,IF(AC$568=2,#REF!,IF(AC$568=3,#REF!,IF(AC$568=4,#REF!,AC471)))))/AC$569</f>
        <v>87925714.652997389</v>
      </c>
      <c r="AD586" s="1157">
        <f>IF(AD$568=0,AD471,IF(AD$568=1,#REF!,IF(AD$568=2,#REF!,IF(AD$568=3,#REF!,IF(AD$568=4,#REF!,AD471)))))/AD$569</f>
        <v>85441516.882239893</v>
      </c>
      <c r="AE586" s="1157">
        <f>IF(AE$568=0,AE471,IF(AE$568=1,#REF!,IF(AE$568=2,#REF!,IF(AE$568=3,#REF!,IF(AE$568=4,#REF!,AE471)))))/AE$569</f>
        <v>140908878.92497924</v>
      </c>
      <c r="AF586" s="1157">
        <f>IF(AF$568=0,AF471,IF(AF$568=1,#REF!,IF(AF$568=2,#REF!,IF(AF$568=3,#REF!,IF(AF$568=4,#REF!,AF471)))))/AF$569</f>
        <v>89473051.99132441</v>
      </c>
      <c r="AG586" s="1157">
        <f>IF(AG$568=0,AG471,IF(AG$568=1,#REF!,IF(AG$568=2,#REF!,IF(AG$568=3,#REF!,IF(AG$568=4,#REF!,AG471)))))/AG$569</f>
        <v>76842911.837103784</v>
      </c>
      <c r="AH586" s="1157">
        <f>IF(AH$568=0,AH471,IF(AH$568=1,#REF!,IF(AH$568=2,#REF!,IF(AH$568=3,#REF!,IF(AH$568=4,#REF!,AH471)))))/AH$569</f>
        <v>96551499.153116614</v>
      </c>
      <c r="AI586" s="1157">
        <f>IF(AI$568=0,AI471,IF(AI$568=1,#REF!,IF(AI$568=2,#REF!,IF(AI$568=3,#REF!,IF(AI$568=4,#REF!,AI471)))))/AI$569</f>
        <v>106838980.24181783</v>
      </c>
      <c r="AJ586" s="1157">
        <f>IF(AJ$568=0,AJ471,IF(AJ$568=1,#REF!,IF(AJ$568=2,#REF!,IF(AJ$568=3,#REF!,IF(AJ$568=4,#REF!,AJ471)))))/AJ$569</f>
        <v>129802741.06037922</v>
      </c>
      <c r="AK586" s="1157">
        <f>IF(AK$568=0,AK471,IF(AK$568=1,#REF!,IF(AK$568=2,#REF!,IF(AK$568=3,#REF!,IF(AK$568=4,#REF!,AK471)))))/AK$569</f>
        <v>172224880.65509924</v>
      </c>
      <c r="AL586" s="1157">
        <f>IF(AL$568=0,AL471,IF(AL$568=1,#REF!,IF(AL$568=2,#REF!,IF(AL$568=3,#REF!,IF(AL$568=4,#REF!,AL471)))))/AL$569</f>
        <v>149973643.13743195</v>
      </c>
      <c r="AM586" s="1157">
        <f>IF(AM$568=0,AM471,IF(AM$568=1,#REF!,IF(AM$568=2,#REF!,IF(AM$568=3,#REF!,IF(AM$568=4,#REF!,AM471)))))/AM$569</f>
        <v>56457796.579549216</v>
      </c>
      <c r="AN586" s="1157">
        <f>IF(AN$568=0,AN471,IF(AN$568=1,#REF!,IF(AN$568=2,#REF!,IF(AN$568=3,#REF!,IF(AN$568=4,#REF!,AN471)))))/AN$569</f>
        <v>149973643.13743195</v>
      </c>
      <c r="AO586" s="1157">
        <f>IF(AO$568=0,AO471,IF(AO$568=1,#REF!,IF(AO$568=2,#REF!,IF(AO$568=3,#REF!,IF(AO$568=4,#REF!,AO471)))))/AO$569</f>
        <v>117124978.91517171</v>
      </c>
      <c r="AP586" s="1157">
        <f>IF(AP$568=0,AP471,IF(AP$568=1,#REF!,IF(AP$568=2,#REF!,IF(AP$568=3,#REF!,IF(AP$568=4,#REF!,AP471)))))/AP$569</f>
        <v>112991998.70955589</v>
      </c>
      <c r="AQ586" s="1157">
        <f>IF(AQ$568=0,AQ471,IF(AQ$568=1,#REF!,IF(AQ$568=2,#REF!,IF(AQ$568=3,#REF!,IF(AQ$568=4,#REF!,AQ471)))))/AQ$569</f>
        <v>125542318.9377735</v>
      </c>
      <c r="AR586" s="1157">
        <f>IF(AR$568=0,AR471,IF(AR$568=1,#REF!,IF(AR$568=2,#REF!,IF(AR$568=3,#REF!,IF(AR$568=4,#REF!,AR471)))))/AR$569</f>
        <v>111059330.5586895</v>
      </c>
      <c r="AS586" s="1157">
        <f>IF(AS$568=0,AS471,IF(AS$568=1,#REF!,IF(AS$568=2,#REF!,IF(AS$568=3,#REF!,IF(AS$568=4,#REF!,AS471)))))/AS$569</f>
        <v>92989817.021415696</v>
      </c>
      <c r="AT586" s="1157">
        <f>IF(AT$568=0,AT471,IF(AT$568=1,#REF!,IF(AT$568=2,#REF!,IF(AT$568=3,#REF!,IF(AT$568=4,#REF!,AT471)))))/AT$569</f>
        <v>116955440.54058285</v>
      </c>
      <c r="AU586" s="1157">
        <f>IF(AU$568=0,AU471,IF(AU$568=1,#REF!,IF(AU$568=2,#REF!,IF(AU$568=3,#REF!,IF(AU$568=4,#REF!,AU471)))))/AU$569</f>
        <v>107884868.2099402</v>
      </c>
      <c r="AV586" s="1157">
        <f>IF(AV$568=0,AV471,IF(AV$568=1,#REF!,IF(AV$568=2,#REF!,IF(AV$568=3,#REF!,IF(AV$568=4,#REF!,AV471)))))/AV$569</f>
        <v>127853690.48058236</v>
      </c>
      <c r="AW586" s="1157">
        <f>IF(AW$568=0,AW471,IF(AW$568=1,#REF!,IF(AW$568=2,#REF!,IF(AW$568=3,#REF!,IF(AW$568=4,#REF!,AW471)))))/AW$569</f>
        <v>117851570.16066465</v>
      </c>
      <c r="AX586" s="1157">
        <f>IF(AX$568=0,AX471,IF(AX$568=1,#REF!,IF(AX$568=2,#REF!,IF(AX$568=3,#REF!,IF(AX$568=4,#REF!,AX471)))))/AX$569</f>
        <v>93003713.624636933</v>
      </c>
      <c r="AY586" s="1157">
        <f>IF(AY$568=0,AY471,IF(AY$568=1,#REF!,IF(AY$568=2,#REF!,IF(AY$568=3,#REF!,IF(AY$568=4,#REF!,AY471)))))/AY$569</f>
        <v>106729819.00689983</v>
      </c>
      <c r="AZ586" s="1157">
        <f>IF(AZ$568=0,AZ471,IF(AZ$568=1,#REF!,IF(AZ$568=2,#REF!,IF(AZ$568=3,#REF!,IF(AZ$568=4,#REF!,AZ471)))))/AZ$569</f>
        <v>112004103.61738466</v>
      </c>
      <c r="BA586" s="1157">
        <f>IF(BA$568=0,BA471,IF(BA$568=1,#REF!,IF(BA$568=2,#REF!,IF(BA$568=3,#REF!,IF(BA$568=4,#REF!,BA471)))))/BA$569</f>
        <v>118827204.4046063</v>
      </c>
      <c r="BB586" s="1157">
        <f>IF(BB$568=0,BB471,IF(BB$568=1,#REF!,IF(BB$568=2,#REF!,IF(BB$568=3,#REF!,IF(BB$568=4,#REF!,BB471)))))/BB$569</f>
        <v>91363966.957120821</v>
      </c>
      <c r="BC586" s="1157">
        <f>IF(BC$568=0,BC471,IF(BC$568=1,#REF!,IF(BC$568=2,#REF!,IF(BC$568=3,#REF!,IF(BC$568=4,#REF!,BC471)))))/BC$569</f>
        <v>131503423.72790296</v>
      </c>
      <c r="BD586" s="1157">
        <f>IF(BD$568=0,BD471,IF(BD$568=1,#REF!,IF(BD$568=2,#REF!,IF(BD$568=3,#REF!,IF(BD$568=4,#REF!,BD471)))))/BD$569</f>
        <v>131503423.72790296</v>
      </c>
      <c r="BE586" s="1157">
        <f>IF(BE$568=0,BE471,IF(BE$568=1,#REF!,IF(BE$568=2,#REF!,IF(BE$568=3,#REF!,IF(BE$568=4,#REF!,BE471)))))/BE$569</f>
        <v>129803502.94388483</v>
      </c>
      <c r="BF586" s="1157">
        <f>IF(BF$568=0,BF471,IF(BF$568=1,#REF!,IF(BF$568=2,#REF!,IF(BF$568=3,#REF!,IF(BF$568=4,#REF!,BF471)))))/BF$569</f>
        <v>131144158.96795355</v>
      </c>
      <c r="BG586" s="1157">
        <f>IF(BG$568=0,BG471,IF(BG$568=1,#REF!,IF(BG$568=2,#REF!,IF(BG$568=3,#REF!,IF(BG$568=4,#REF!,BG471)))))/BG$569</f>
        <v>76454821.588918447</v>
      </c>
      <c r="BH586" s="1157">
        <f>IF(BH$568=0,BH471,IF(BH$568=1,#REF!,IF(BH$568=2,#REF!,IF(BH$568=3,#REF!,IF(BH$568=4,#REF!,BH471)))))/BH$569</f>
        <v>127272964.16130555</v>
      </c>
      <c r="BI586" s="1157">
        <f>IF(BI$568=0,BI471,IF(BI$568=1,#REF!,IF(BI$568=2,#REF!,IF(BI$568=3,#REF!,IF(BI$568=4,#REF!,BI471)))))/BI$569</f>
        <v>149780313.90624848</v>
      </c>
      <c r="BJ586" s="1157">
        <f>IF(BJ$568=0,BJ471,IF(BJ$568=1,#REF!,IF(BJ$568=2,#REF!,IF(BJ$568=3,#REF!,IF(BJ$568=4,#REF!,BJ471)))))/BJ$569</f>
        <v>86493011.212956265</v>
      </c>
      <c r="BK586" s="1157">
        <f>IF(BK$568=0,BK471,IF(BK$568=1,#REF!,IF(BK$568=2,#REF!,IF(BK$568=3,#REF!,IF(BK$568=4,#REF!,BK471)))))/BK$569</f>
        <v>91405239.215163648</v>
      </c>
      <c r="BL586" s="1157">
        <f>IF(BL$568=0,BL471,IF(BL$568=1,#REF!,IF(BL$568=2,#REF!,IF(BL$568=3,#REF!,IF(BL$568=4,#REF!,BL471)))))/BL$569</f>
        <v>127035447.15329273</v>
      </c>
      <c r="BM586" s="1157">
        <f>IF(BM$568=0,BM471,IF(BM$568=1,#REF!,IF(BM$568=2,#REF!,IF(BM$568=3,#REF!,IF(BM$568=4,#REF!,BM471)))))/BM$569</f>
        <v>51560100.802869424</v>
      </c>
      <c r="BN586" s="1157">
        <f>IF(BN$568=0,BN471,IF(BN$568=1,#REF!,IF(BN$568=2,#REF!,IF(BN$568=3,#REF!,IF(BN$568=4,#REF!,BN471)))))/BN$569</f>
        <v>124120922.28026888</v>
      </c>
      <c r="BO586" s="1157">
        <f>IF(BO$568=0,BO471,IF(BO$568=1,#REF!,IF(BO$568=2,#REF!,IF(BO$568=3,#REF!,IF(BO$568=4,#REF!,BO471)))))/BO$569</f>
        <v>101253997.05814348</v>
      </c>
      <c r="BP586" s="1157">
        <f>IF(BP$568=0,BP471,IF(BP$568=1,#REF!,IF(BP$568=2,#REF!,IF(BP$568=3,#REF!,IF(BP$568=4,#REF!,BP471)))))/BP$569</f>
        <v>127035447.15329273</v>
      </c>
      <c r="BQ586" s="1157">
        <f>IF(BQ$568=0,BQ471,IF(BQ$568=1,#REF!,IF(BQ$568=2,#REF!,IF(BQ$568=3,#REF!,IF(BQ$568=4,#REF!,BQ471)))))/BQ$569</f>
        <v>56057749.142463475</v>
      </c>
      <c r="BR586" s="1157">
        <f>IF(BR$568=0,BR471,IF(BR$568=1,#REF!,IF(BR$568=2,#REF!,IF(BR$568=3,#REF!,IF(BR$568=4,#REF!,BR471)))))/BR$569</f>
        <v>117228205.96356487</v>
      </c>
      <c r="BS586" s="1157">
        <f>IF(BS$568=0,BS471,IF(BS$568=1,#REF!,IF(BS$568=2,#REF!,IF(BS$568=3,#REF!,IF(BS$568=4,#REF!,BS471)))))/BS$569</f>
        <v>112323245.15375815</v>
      </c>
      <c r="BT586" s="1157">
        <f>IF(BT$568=0,BT471,IF(BT$568=1,#REF!,IF(BT$568=2,#REF!,IF(BT$568=3,#REF!,IF(BT$568=4,#REF!,BT471)))))/BT$569</f>
        <v>55223193.026570626</v>
      </c>
      <c r="BU586" s="1157">
        <f>IF(BU$568=0,BU471,IF(BU$568=1,#REF!,IF(BU$568=2,#REF!,IF(BU$568=3,#REF!,IF(BU$568=4,#REF!,BU471)))))/BU$569</f>
        <v>60719052.808808878</v>
      </c>
      <c r="BV586" s="1157">
        <f>IF(BV$568=0,BV471,IF(BV$568=1,#REF!,IF(BV$568=2,#REF!,IF(BV$568=3,#REF!,IF(BV$568=4,#REF!,BV471)))))/BV$569</f>
        <v>60198736.293761358</v>
      </c>
      <c r="BW586" s="1157">
        <f>IF(BW$568=0,BW471,IF(BW$568=1,#REF!,IF(BW$568=2,#REF!,IF(BW$568=3,#REF!,IF(BW$568=4,#REF!,BW471)))))/BW$569</f>
        <v>158075249.17651904</v>
      </c>
      <c r="BX586" s="1157">
        <f>IF(BX$568=0,BX471,IF(BX$568=1,#REF!,IF(BX$568=2,#REF!,IF(BX$568=3,#REF!,IF(BX$568=4,#REF!,BX471)))))/BX$569</f>
        <v>152328152.46143183</v>
      </c>
      <c r="BY586" s="1157">
        <f>IF(BY$568=0,BY471,IF(BY$568=1,#REF!,IF(BY$568=2,#REF!,IF(BY$568=3,#REF!,IF(BY$568=4,#REF!,BY471)))))/BY$569</f>
        <v>95894038.330660462</v>
      </c>
      <c r="BZ586" s="1157">
        <f>IF(BZ$568=0,BZ471,IF(BZ$568=1,#REF!,IF(BZ$568=2,#REF!,IF(BZ$568=3,#REF!,IF(BZ$568=4,#REF!,BZ471)))))/BZ$569</f>
        <v>83804634.825972632</v>
      </c>
      <c r="CA586" s="1157">
        <f>IF(CA$568=0,CA471,IF(CA$568=1,#REF!,IF(CA$568=2,#REF!,IF(CA$568=3,#REF!,IF(CA$568=4,#REF!,CA471)))))/CA$569</f>
        <v>127684416.84282385</v>
      </c>
      <c r="CB586" s="1157">
        <f>IF(CB$568=0,CB471,IF(CB$568=1,#REF!,IF(CB$568=2,#REF!,IF(CB$568=3,#REF!,IF(CB$568=4,#REF!,CB471)))))/CB$569</f>
        <v>87311115.378530934</v>
      </c>
      <c r="CC586" s="1157">
        <f>IF(CC$568=0,CC471,IF(CC$568=1,#REF!,IF(CC$568=2,#REF!,IF(CC$568=3,#REF!,IF(CC$568=4,#REF!,CC471)))))/CC$569</f>
        <v>69765867.572892711</v>
      </c>
    </row>
    <row r="587" spans="1:81" ht="15" customHeight="1">
      <c r="A587" s="1148"/>
      <c r="D587" s="73" t="s">
        <v>435</v>
      </c>
      <c r="E587" s="73"/>
      <c r="F587" s="73"/>
      <c r="G587" s="1157">
        <f>IF(G$568=0,G472,IF(G$568=1,#REF!,IF(G$568=2,#REF!,IF(G$568=3,#REF!,IF(G$568=4,#REF!,G472)))))/G$569</f>
        <v>2317216.7743914993</v>
      </c>
      <c r="H587" s="1157">
        <f>IF(H$568=0,H472,IF(H$568=1,#REF!,IF(H$568=2,#REF!,IF(H$568=3,#REF!,IF(H$568=4,#REF!,H472)))))/H$569</f>
        <v>129356411.84502468</v>
      </c>
      <c r="I587" s="1157">
        <f>IF(I$568=0,I472,IF(I$568=1,#REF!,IF(I$568=2,#REF!,IF(I$568=3,#REF!,IF(I$568=4,#REF!,I472)))))/I$569</f>
        <v>185084562.38748875</v>
      </c>
      <c r="J587" s="1157">
        <f>IF(J$568=0,J472,IF(J$568=1,#REF!,IF(J$568=2,#REF!,IF(J$568=3,#REF!,IF(J$568=4,#REF!,J472)))))/J$569</f>
        <v>102439539.23770434</v>
      </c>
      <c r="K587" s="1157">
        <f>IF(K$568=0,K472,IF(K$568=1,#REF!,IF(K$568=2,#REF!,IF(K$568=3,#REF!,IF(K$568=4,#REF!,K472)))))/K$569</f>
        <v>36255802.928234324</v>
      </c>
      <c r="L587" s="1157">
        <f>IF(L$568=0,L472,IF(L$568=1,#REF!,IF(L$568=2,#REF!,IF(L$568=3,#REF!,IF(L$568=4,#REF!,L472)))))/L$569</f>
        <v>60764898.671536148</v>
      </c>
      <c r="M587" s="1157">
        <f>IF(M$568=0,M472,IF(M$568=1,#REF!,IF(M$568=2,#REF!,IF(M$568=3,#REF!,IF(M$568=4,#REF!,M472)))))/M$569</f>
        <v>195891635.77806744</v>
      </c>
      <c r="N587" s="1157">
        <f>IF(N$568=0,N472,IF(N$568=1,#REF!,IF(N$568=2,#REF!,IF(N$568=3,#REF!,IF(N$568=4,#REF!,N472)))))/N$569</f>
        <v>155935467.57967097</v>
      </c>
      <c r="O587" s="1157">
        <f>IF(O$568=0,O472,IF(O$568=1,#REF!,IF(O$568=2,#REF!,IF(O$568=3,#REF!,IF(O$568=4,#REF!,O472)))))/O$569</f>
        <v>78066748.539227992</v>
      </c>
      <c r="P587" s="1157">
        <f>IF(P$568=0,P472,IF(P$568=1,#REF!,IF(P$568=2,#REF!,IF(P$568=3,#REF!,IF(P$568=4,#REF!,P472)))))/P$569</f>
        <v>212253583.04048234</v>
      </c>
      <c r="Q587" s="1157">
        <f>IF(Q$568=0,Q472,IF(Q$568=1,#REF!,IF(Q$568=2,#REF!,IF(Q$568=3,#REF!,IF(Q$568=4,#REF!,Q472)))))/Q$569</f>
        <v>55254291.695600323</v>
      </c>
      <c r="R587" s="1157">
        <f>IF(R$568=0,R472,IF(R$568=1,#REF!,IF(R$568=2,#REF!,IF(R$568=3,#REF!,IF(R$568=4,#REF!,R472)))))/R$569</f>
        <v>219997178.98740798</v>
      </c>
      <c r="S587" s="1157">
        <f>IF(S$568=0,S472,IF(S$568=1,#REF!,IF(S$568=2,#REF!,IF(S$568=3,#REF!,IF(S$568=4,#REF!,S472)))))/S$569</f>
        <v>97040285.000876501</v>
      </c>
      <c r="T587" s="1157">
        <f>IF(T$568=0,T472,IF(T$568=1,#REF!,IF(T$568=2,#REF!,IF(T$568=3,#REF!,IF(T$568=4,#REF!,T472)))))/T$569</f>
        <v>109209092.43738693</v>
      </c>
      <c r="U587" s="1157">
        <f>IF(U$568=0,U472,IF(U$568=1,#REF!,IF(U$568=2,#REF!,IF(U$568=3,#REF!,IF(U$568=4,#REF!,U472)))))/U$569</f>
        <v>99477482.521423534</v>
      </c>
      <c r="V587" s="1157">
        <f>IF(V$568=0,V472,IF(V$568=1,#REF!,IF(V$568=2,#REF!,IF(V$568=3,#REF!,IF(V$568=4,#REF!,V472)))))/V$569</f>
        <v>40963924.045600772</v>
      </c>
      <c r="W587" s="1157">
        <f>IF(W$568=0,W472,IF(W$568=1,#REF!,IF(W$568=2,#REF!,IF(W$568=3,#REF!,IF(W$568=4,#REF!,W472)))))/W$569</f>
        <v>189153738.7176922</v>
      </c>
      <c r="X587" s="1157">
        <f>IF(X$568=0,X472,IF(X$568=1,#REF!,IF(X$568=2,#REF!,IF(X$568=3,#REF!,IF(X$568=4,#REF!,X472)))))/X$569</f>
        <v>46464273.751209646</v>
      </c>
      <c r="Y587" s="1157">
        <f>IF(Y$568=0,Y472,IF(Y$568=1,#REF!,IF(Y$568=2,#REF!,IF(Y$568=3,#REF!,IF(Y$568=4,#REF!,Y472)))))/Y$569</f>
        <v>102681055.41623147</v>
      </c>
      <c r="Z587" s="1157">
        <f>IF(Z$568=0,Z472,IF(Z$568=1,#REF!,IF(Z$568=2,#REF!,IF(Z$568=3,#REF!,IF(Z$568=4,#REF!,Z472)))))/Z$569</f>
        <v>94185505.771898732</v>
      </c>
      <c r="AA587" s="1157">
        <f>IF(AA$568=0,AA472,IF(AA$568=1,#REF!,IF(AA$568=2,#REF!,IF(AA$568=3,#REF!,IF(AA$568=4,#REF!,AA472)))))/AA$569</f>
        <v>112885419.04143414</v>
      </c>
      <c r="AB587" s="1157">
        <f>IF(AB$568=0,AB472,IF(AB$568=1,#REF!,IF(AB$568=2,#REF!,IF(AB$568=3,#REF!,IF(AB$568=4,#REF!,AB472)))))/AB$569</f>
        <v>99428059.810820952</v>
      </c>
      <c r="AC587" s="1157">
        <f>IF(AC$568=0,AC472,IF(AC$568=1,#REF!,IF(AC$568=2,#REF!,IF(AC$568=3,#REF!,IF(AC$568=4,#REF!,AC472)))))/AC$569</f>
        <v>99047134.793251902</v>
      </c>
      <c r="AD587" s="1157">
        <f>IF(AD$568=0,AD472,IF(AD$568=1,#REF!,IF(AD$568=2,#REF!,IF(AD$568=3,#REF!,IF(AD$568=4,#REF!,AD472)))))/AD$569</f>
        <v>110307500.64818673</v>
      </c>
      <c r="AE587" s="1157">
        <f>IF(AE$568=0,AE472,IF(AE$568=1,#REF!,IF(AE$568=2,#REF!,IF(AE$568=3,#REF!,IF(AE$568=4,#REF!,AE472)))))/AE$569</f>
        <v>86506259.34378022</v>
      </c>
      <c r="AF587" s="1157">
        <f>IF(AF$568=0,AF472,IF(AF$568=1,#REF!,IF(AF$568=2,#REF!,IF(AF$568=3,#REF!,IF(AF$568=4,#REF!,AF472)))))/AF$569</f>
        <v>132517508.6516988</v>
      </c>
      <c r="AG587" s="1157">
        <f>IF(AG$568=0,AG472,IF(AG$568=1,#REF!,IF(AG$568=2,#REF!,IF(AG$568=3,#REF!,IF(AG$568=4,#REF!,AG472)))))/AG$569</f>
        <v>79918183.151711658</v>
      </c>
      <c r="AH587" s="1157">
        <f>IF(AH$568=0,AH472,IF(AH$568=1,#REF!,IF(AH$568=2,#REF!,IF(AH$568=3,#REF!,IF(AH$568=4,#REF!,AH472)))))/AH$569</f>
        <v>95563072.326829374</v>
      </c>
      <c r="AI587" s="1157">
        <f>IF(AI$568=0,AI472,IF(AI$568=1,#REF!,IF(AI$568=2,#REF!,IF(AI$568=3,#REF!,IF(AI$568=4,#REF!,AI472)))))/AI$569</f>
        <v>99346616.798860401</v>
      </c>
      <c r="AJ587" s="1157">
        <f>IF(AJ$568=0,AJ472,IF(AJ$568=1,#REF!,IF(AJ$568=2,#REF!,IF(AJ$568=3,#REF!,IF(AJ$568=4,#REF!,AJ472)))))/AJ$569</f>
        <v>41311780.515946202</v>
      </c>
      <c r="AK587" s="1157">
        <f>IF(AK$568=0,AK472,IF(AK$568=1,#REF!,IF(AK$568=2,#REF!,IF(AK$568=3,#REF!,IF(AK$568=4,#REF!,AK472)))))/AK$569</f>
        <v>106820891.79889801</v>
      </c>
      <c r="AL587" s="1157">
        <f>IF(AL$568=0,AL472,IF(AL$568=1,#REF!,IF(AL$568=2,#REF!,IF(AL$568=3,#REF!,IF(AL$568=4,#REF!,AL472)))))/AL$569</f>
        <v>72642918.327503458</v>
      </c>
      <c r="AM587" s="1157">
        <f>IF(AM$568=0,AM472,IF(AM$568=1,#REF!,IF(AM$568=2,#REF!,IF(AM$568=3,#REF!,IF(AM$568=4,#REF!,AM472)))))/AM$569</f>
        <v>78531154.790749535</v>
      </c>
      <c r="AN587" s="1157">
        <f>IF(AN$568=0,AN472,IF(AN$568=1,#REF!,IF(AN$568=2,#REF!,IF(AN$568=3,#REF!,IF(AN$568=4,#REF!,AN472)))))/AN$569</f>
        <v>72642918.327503458</v>
      </c>
      <c r="AO587" s="1157">
        <f>IF(AO$568=0,AO472,IF(AO$568=1,#REF!,IF(AO$568=2,#REF!,IF(AO$568=3,#REF!,IF(AO$568=4,#REF!,AO472)))))/AO$569</f>
        <v>72094897.638838843</v>
      </c>
      <c r="AP587" s="1157">
        <f>IF(AP$568=0,AP472,IF(AP$568=1,#REF!,IF(AP$568=2,#REF!,IF(AP$568=3,#REF!,IF(AP$568=4,#REF!,AP472)))))/AP$569</f>
        <v>43230331.332122624</v>
      </c>
      <c r="AQ587" s="1157">
        <f>IF(AQ$568=0,AQ472,IF(AQ$568=1,#REF!,IF(AQ$568=2,#REF!,IF(AQ$568=3,#REF!,IF(AQ$568=4,#REF!,AQ472)))))/AQ$569</f>
        <v>45500215.669709869</v>
      </c>
      <c r="AR587" s="1157">
        <f>IF(AR$568=0,AR472,IF(AR$568=1,#REF!,IF(AR$568=2,#REF!,IF(AR$568=3,#REF!,IF(AR$568=4,#REF!,AR472)))))/AR$569</f>
        <v>66194097.720162861</v>
      </c>
      <c r="AS587" s="1157">
        <f>IF(AS$568=0,AS472,IF(AS$568=1,#REF!,IF(AS$568=2,#REF!,IF(AS$568=3,#REF!,IF(AS$568=4,#REF!,AS472)))))/AS$569</f>
        <v>94459121.516757056</v>
      </c>
      <c r="AT587" s="1157">
        <f>IF(AT$568=0,AT472,IF(AT$568=1,#REF!,IF(AT$568=2,#REF!,IF(AT$568=3,#REF!,IF(AT$568=4,#REF!,AT472)))))/AT$569</f>
        <v>79075238.635196701</v>
      </c>
      <c r="AU587" s="1157">
        <f>IF(AU$568=0,AU472,IF(AU$568=1,#REF!,IF(AU$568=2,#REF!,IF(AU$568=3,#REF!,IF(AU$568=4,#REF!,AU472)))))/AU$569</f>
        <v>102118697.64386991</v>
      </c>
      <c r="AV587" s="1157">
        <f>IF(AV$568=0,AV472,IF(AV$568=1,#REF!,IF(AV$568=2,#REF!,IF(AV$568=3,#REF!,IF(AV$568=4,#REF!,AV472)))))/AV$569</f>
        <v>44037100.396675698</v>
      </c>
      <c r="AW587" s="1157">
        <f>IF(AW$568=0,AW472,IF(AW$568=1,#REF!,IF(AW$568=2,#REF!,IF(AW$568=3,#REF!,IF(AW$568=4,#REF!,AW472)))))/AW$569</f>
        <v>98200140.209258676</v>
      </c>
      <c r="AX587" s="1157">
        <f>IF(AX$568=0,AX472,IF(AX$568=1,#REF!,IF(AX$568=2,#REF!,IF(AX$568=3,#REF!,IF(AX$568=4,#REF!,AX472)))))/AX$569</f>
        <v>96198305.2736855</v>
      </c>
      <c r="AY587" s="1157">
        <f>IF(AY$568=0,AY472,IF(AY$568=1,#REF!,IF(AY$568=2,#REF!,IF(AY$568=3,#REF!,IF(AY$568=4,#REF!,AY472)))))/AY$569</f>
        <v>102399154.76941828</v>
      </c>
      <c r="AZ587" s="1157">
        <f>IF(AZ$568=0,AZ472,IF(AZ$568=1,#REF!,IF(AZ$568=2,#REF!,IF(AZ$568=3,#REF!,IF(AZ$568=4,#REF!,AZ472)))))/AZ$569</f>
        <v>107142930.5693692</v>
      </c>
      <c r="BA587" s="1157">
        <f>IF(BA$568=0,BA472,IF(BA$568=1,#REF!,IF(BA$568=2,#REF!,IF(BA$568=3,#REF!,IF(BA$568=4,#REF!,BA472)))))/BA$569</f>
        <v>103071514.91599479</v>
      </c>
      <c r="BB587" s="1157">
        <f>IF(BB$568=0,BB472,IF(BB$568=1,#REF!,IF(BB$568=2,#REF!,IF(BB$568=3,#REF!,IF(BB$568=4,#REF!,BB472)))))/BB$569</f>
        <v>100183066.61083743</v>
      </c>
      <c r="BC587" s="1157">
        <f>IF(BC$568=0,BC472,IF(BC$568=1,#REF!,IF(BC$568=2,#REF!,IF(BC$568=3,#REF!,IF(BC$568=4,#REF!,BC472)))))/BC$569</f>
        <v>54492148.892516144</v>
      </c>
      <c r="BD587" s="1157">
        <f>IF(BD$568=0,BD472,IF(BD$568=1,#REF!,IF(BD$568=2,#REF!,IF(BD$568=3,#REF!,IF(BD$568=4,#REF!,BD472)))))/BD$569</f>
        <v>54492148.892516144</v>
      </c>
      <c r="BE587" s="1157">
        <f>IF(BE$568=0,BE472,IF(BE$568=1,#REF!,IF(BE$568=2,#REF!,IF(BE$568=3,#REF!,IF(BE$568=4,#REF!,BE472)))))/BE$569</f>
        <v>55283206.287281632</v>
      </c>
      <c r="BF587" s="1157">
        <f>IF(BF$568=0,BF472,IF(BF$568=1,#REF!,IF(BF$568=2,#REF!,IF(BF$568=3,#REF!,IF(BF$568=4,#REF!,BF472)))))/BF$569</f>
        <v>46492635.642864041</v>
      </c>
      <c r="BG587" s="1157">
        <f>IF(BG$568=0,BG472,IF(BG$568=1,#REF!,IF(BG$568=2,#REF!,IF(BG$568=3,#REF!,IF(BG$568=4,#REF!,BG472)))))/BG$569</f>
        <v>8164628.6814555842</v>
      </c>
      <c r="BH587" s="1157">
        <f>IF(BH$568=0,BH472,IF(BH$568=1,#REF!,IF(BH$568=2,#REF!,IF(BH$568=3,#REF!,IF(BH$568=4,#REF!,BH472)))))/BH$569</f>
        <v>46672714.152057044</v>
      </c>
      <c r="BI587" s="1157">
        <f>IF(BI$568=0,BI472,IF(BI$568=1,#REF!,IF(BI$568=2,#REF!,IF(BI$568=3,#REF!,IF(BI$568=4,#REF!,BI472)))))/BI$569</f>
        <v>60649588.612247027</v>
      </c>
      <c r="BJ587" s="1157">
        <f>IF(BJ$568=0,BJ472,IF(BJ$568=1,#REF!,IF(BJ$568=2,#REF!,IF(BJ$568=3,#REF!,IF(BJ$568=4,#REF!,BJ472)))))/BJ$569</f>
        <v>124350083.87650609</v>
      </c>
      <c r="BK587" s="1157">
        <f>IF(BK$568=0,BK472,IF(BK$568=1,#REF!,IF(BK$568=2,#REF!,IF(BK$568=3,#REF!,IF(BK$568=4,#REF!,BK472)))))/BK$569</f>
        <v>155301328.08154473</v>
      </c>
      <c r="BL587" s="1157">
        <f>IF(BL$568=0,BL472,IF(BL$568=1,#REF!,IF(BL$568=2,#REF!,IF(BL$568=3,#REF!,IF(BL$568=4,#REF!,BL472)))))/BL$569</f>
        <v>49337133.617520958</v>
      </c>
      <c r="BM587" s="1157">
        <f>IF(BM$568=0,BM472,IF(BM$568=1,#REF!,IF(BM$568=2,#REF!,IF(BM$568=3,#REF!,IF(BM$568=4,#REF!,BM472)))))/BM$569</f>
        <v>204751134.46707785</v>
      </c>
      <c r="BN587" s="1157">
        <f>IF(BN$568=0,BN472,IF(BN$568=1,#REF!,IF(BN$568=2,#REF!,IF(BN$568=3,#REF!,IF(BN$568=4,#REF!,BN472)))))/BN$569</f>
        <v>42948059.831799686</v>
      </c>
      <c r="BO587" s="1157">
        <f>IF(BO$568=0,BO472,IF(BO$568=1,#REF!,IF(BO$568=2,#REF!,IF(BO$568=3,#REF!,IF(BO$568=4,#REF!,BO472)))))/BO$569</f>
        <v>108223379.69678333</v>
      </c>
      <c r="BP587" s="1157">
        <f>IF(BP$568=0,BP472,IF(BP$568=1,#REF!,IF(BP$568=2,#REF!,IF(BP$568=3,#REF!,IF(BP$568=4,#REF!,BP472)))))/BP$569</f>
        <v>49337133.617520958</v>
      </c>
      <c r="BQ587" s="1157">
        <f>IF(BQ$568=0,BQ472,IF(BQ$568=1,#REF!,IF(BQ$568=2,#REF!,IF(BQ$568=3,#REF!,IF(BQ$568=4,#REF!,BQ472)))))/BQ$569</f>
        <v>171984238.38475427</v>
      </c>
      <c r="BR587" s="1157">
        <f>IF(BR$568=0,BR472,IF(BR$568=1,#REF!,IF(BR$568=2,#REF!,IF(BR$568=3,#REF!,IF(BR$568=4,#REF!,BR472)))))/BR$569</f>
        <v>100578190.44314919</v>
      </c>
      <c r="BS587" s="1157">
        <f>IF(BS$568=0,BS472,IF(BS$568=1,#REF!,IF(BS$568=2,#REF!,IF(BS$568=3,#REF!,IF(BS$568=4,#REF!,BS472)))))/BS$569</f>
        <v>111617073.60733132</v>
      </c>
      <c r="BT587" s="1157">
        <f>IF(BT$568=0,BT472,IF(BT$568=1,#REF!,IF(BT$568=2,#REF!,IF(BT$568=3,#REF!,IF(BT$568=4,#REF!,BT472)))))/BT$569</f>
        <v>196382968.00282103</v>
      </c>
      <c r="BU587" s="1157">
        <f>IF(BU$568=0,BU472,IF(BU$568=1,#REF!,IF(BU$568=2,#REF!,IF(BU$568=3,#REF!,IF(BU$568=4,#REF!,BU472)))))/BU$569</f>
        <v>150184768.83475283</v>
      </c>
      <c r="BV587" s="1157">
        <f>IF(BV$568=0,BV472,IF(BV$568=1,#REF!,IF(BV$568=2,#REF!,IF(BV$568=3,#REF!,IF(BV$568=4,#REF!,BV472)))))/BV$569</f>
        <v>140073254.71951437</v>
      </c>
      <c r="BW587" s="1157">
        <f>IF(BW$568=0,BW472,IF(BW$568=1,#REF!,IF(BW$568=2,#REF!,IF(BW$568=3,#REF!,IF(BW$568=4,#REF!,BW472)))))/BW$569</f>
        <v>100818907.44238828</v>
      </c>
      <c r="BX587" s="1157">
        <f>IF(BX$568=0,BX472,IF(BX$568=1,#REF!,IF(BX$568=2,#REF!,IF(BX$568=3,#REF!,IF(BX$568=4,#REF!,BX472)))))/BX$569</f>
        <v>89609623.416039214</v>
      </c>
      <c r="BY587" s="1157">
        <f>IF(BY$568=0,BY472,IF(BY$568=1,#REF!,IF(BY$568=2,#REF!,IF(BY$568=3,#REF!,IF(BY$568=4,#REF!,BY472)))))/BY$569</f>
        <v>44844714.192583531</v>
      </c>
      <c r="BZ587" s="1157">
        <f>IF(BZ$568=0,BZ472,IF(BZ$568=1,#REF!,IF(BZ$568=2,#REF!,IF(BZ$568=3,#REF!,IF(BZ$568=4,#REF!,BZ472)))))/BZ$569</f>
        <v>93785816.246157631</v>
      </c>
      <c r="CA587" s="1157">
        <f>IF(CA$568=0,CA472,IF(CA$568=1,#REF!,IF(CA$568=2,#REF!,IF(CA$568=3,#REF!,IF(CA$568=4,#REF!,CA472)))))/CA$569</f>
        <v>60543647.024355143</v>
      </c>
      <c r="CB587" s="1157">
        <f>IF(CB$568=0,CB472,IF(CB$568=1,#REF!,IF(CB$568=2,#REF!,IF(CB$568=3,#REF!,IF(CB$568=4,#REF!,CB472)))))/CB$569</f>
        <v>111756759.31718485</v>
      </c>
      <c r="CC587" s="1157">
        <f>IF(CC$568=0,CC472,IF(CC$568=1,#REF!,IF(CC$568=2,#REF!,IF(CC$568=3,#REF!,IF(CC$568=4,#REF!,CC472)))))/CC$569</f>
        <v>99700087.320506737</v>
      </c>
    </row>
    <row r="588" spans="1:81" ht="15" customHeight="1">
      <c r="A588" s="1148"/>
      <c r="D588" s="73" t="s">
        <v>8</v>
      </c>
      <c r="E588" s="73"/>
      <c r="F588" s="73"/>
      <c r="G588" s="1157">
        <f>IF(G$568=0,G473,IF(G$568=1,#REF!,IF(G$568=2,#REF!,IF(G$568=3,#REF!,IF(G$568=4,#REF!,G473)))))/G$569</f>
        <v>920856.1041554556</v>
      </c>
      <c r="H588" s="1157">
        <f>IF(H$568=0,H473,IF(H$568=1,#REF!,IF(H$568=2,#REF!,IF(H$568=3,#REF!,IF(H$568=4,#REF!,H473)))))/H$569</f>
        <v>7.2570862285587854E-5</v>
      </c>
      <c r="I588" s="1157">
        <f>IF(I$568=0,I473,IF(I$568=1,#REF!,IF(I$568=2,#REF!,IF(I$568=3,#REF!,IF(I$568=4,#REF!,I473)))))/I$569</f>
        <v>1.7309052704368225E-4</v>
      </c>
      <c r="J588" s="1157">
        <f>IF(J$568=0,J473,IF(J$568=1,#REF!,IF(J$568=2,#REF!,IF(J$568=3,#REF!,IF(J$568=4,#REF!,J473)))))/J$569</f>
        <v>4.9764631596832316E-5</v>
      </c>
      <c r="K588" s="1157">
        <f>IF(K$568=0,K473,IF(K$568=1,#REF!,IF(K$568=2,#REF!,IF(K$568=3,#REF!,IF(K$568=4,#REF!,K473)))))/K$569</f>
        <v>53842774.135015048</v>
      </c>
      <c r="L588" s="1157">
        <f>IF(L$568=0,L473,IF(L$568=1,#REF!,IF(L$568=2,#REF!,IF(L$568=3,#REF!,IF(L$568=4,#REF!,L473)))))/L$569</f>
        <v>65435812.295667075</v>
      </c>
      <c r="M588" s="1157">
        <f>IF(M$568=0,M473,IF(M$568=1,#REF!,IF(M$568=2,#REF!,IF(M$568=3,#REF!,IF(M$568=4,#REF!,M473)))))/M$569</f>
        <v>1.9340653981802806E-4</v>
      </c>
      <c r="N588" s="1157">
        <f>IF(N$568=0,N473,IF(N$568=1,#REF!,IF(N$568=2,#REF!,IF(N$568=3,#REF!,IF(N$568=4,#REF!,N473)))))/N$569</f>
        <v>1.1172352554832356E-4</v>
      </c>
      <c r="O588" s="1157">
        <f>IF(O$568=0,O473,IF(O$568=1,#REF!,IF(O$568=2,#REF!,IF(O$568=3,#REF!,IF(O$568=4,#REF!,O473)))))/O$569</f>
        <v>3.0152120568903828E-5</v>
      </c>
      <c r="P588" s="1157">
        <f>IF(P$568=0,P473,IF(P$568=1,#REF!,IF(P$568=2,#REF!,IF(P$568=3,#REF!,IF(P$568=4,#REF!,P473)))))/P$569</f>
        <v>1.9684595418986386E-4</v>
      </c>
      <c r="Q588" s="1157">
        <f>IF(Q$568=0,Q473,IF(Q$568=1,#REF!,IF(Q$568=2,#REF!,IF(Q$568=3,#REF!,IF(Q$568=4,#REF!,Q473)))))/Q$569</f>
        <v>71617897.061585605</v>
      </c>
      <c r="R588" s="1157">
        <f>IF(R$568=0,R473,IF(R$568=1,#REF!,IF(R$568=2,#REF!,IF(R$568=3,#REF!,IF(R$568=4,#REF!,R473)))))/R$569</f>
        <v>2.0724622444309113E-4</v>
      </c>
      <c r="S588" s="1157">
        <f>IF(S$568=0,S473,IF(S$568=1,#REF!,IF(S$568=2,#REF!,IF(S$568=3,#REF!,IF(S$568=4,#REF!,S473)))))/S$569</f>
        <v>4.4705998228172437E-5</v>
      </c>
      <c r="T588" s="1157">
        <f>IF(T$568=0,T473,IF(T$568=1,#REF!,IF(T$568=2,#REF!,IF(T$568=3,#REF!,IF(T$568=4,#REF!,T473)))))/T$569</f>
        <v>5.6835278102843753E-5</v>
      </c>
      <c r="U588" s="1157">
        <f>IF(U$568=0,U473,IF(U$568=1,#REF!,IF(U$568=2,#REF!,IF(U$568=3,#REF!,IF(U$568=4,#REF!,U473)))))/U$569</f>
        <v>5.2607460563309556E-5</v>
      </c>
      <c r="V588" s="1157">
        <f>IF(V$568=0,V473,IF(V$568=1,#REF!,IF(V$568=2,#REF!,IF(V$568=3,#REF!,IF(V$568=4,#REF!,V473)))))/V$569</f>
        <v>54179692.853849716</v>
      </c>
      <c r="W588" s="1157">
        <f>IF(W$568=0,W473,IF(W$568=1,#REF!,IF(W$568=2,#REF!,IF(W$568=3,#REF!,IF(W$568=4,#REF!,W473)))))/W$569</f>
        <v>1.9070131031237718E-4</v>
      </c>
      <c r="X588" s="1157">
        <f>IF(X$568=0,X473,IF(X$568=1,#REF!,IF(X$568=2,#REF!,IF(X$568=3,#REF!,IF(X$568=4,#REF!,X473)))))/X$569</f>
        <v>70558663.310379192</v>
      </c>
      <c r="Y588" s="1157">
        <f>IF(Y$568=0,Y473,IF(Y$568=1,#REF!,IF(Y$568=2,#REF!,IF(Y$568=3,#REF!,IF(Y$568=4,#REF!,Y473)))))/Y$569</f>
        <v>6.2111976261470728E-5</v>
      </c>
      <c r="Z588" s="1157">
        <f>IF(Z$568=0,Z473,IF(Z$568=1,#REF!,IF(Z$568=2,#REF!,IF(Z$568=3,#REF!,IF(Z$568=4,#REF!,Z473)))))/Z$569</f>
        <v>5.2040906960724482E-5</v>
      </c>
      <c r="AA588" s="1157">
        <f>IF(AA$568=0,AA473,IF(AA$568=1,#REF!,IF(AA$568=2,#REF!,IF(AA$568=3,#REF!,IF(AA$568=4,#REF!,AA473)))))/AA$569</f>
        <v>6.833780146893845E-5</v>
      </c>
      <c r="AB588" s="1157">
        <f>IF(AB$568=0,AB473,IF(AB$568=1,#REF!,IF(AB$568=2,#REF!,IF(AB$568=3,#REF!,IF(AB$568=4,#REF!,AB473)))))/AB$569</f>
        <v>6.3859834526422358E-5</v>
      </c>
      <c r="AC588" s="1157">
        <f>IF(AC$568=0,AC473,IF(AC$568=1,#REF!,IF(AC$568=2,#REF!,IF(AC$568=3,#REF!,IF(AC$568=4,#REF!,AC473)))))/AC$569</f>
        <v>7.5747641035896936E-5</v>
      </c>
      <c r="AD588" s="1157">
        <f>IF(AD$568=0,AD473,IF(AD$568=1,#REF!,IF(AD$568=2,#REF!,IF(AD$568=3,#REF!,IF(AD$568=4,#REF!,AD473)))))/AD$569</f>
        <v>7.5352209149353035E-5</v>
      </c>
      <c r="AE588" s="1157">
        <f>IF(AE$568=0,AE473,IF(AE$568=1,#REF!,IF(AE$568=2,#REF!,IF(AE$568=3,#REF!,IF(AE$568=4,#REF!,AE473)))))/AE$569</f>
        <v>4.0662047251199452E-5</v>
      </c>
      <c r="AF588" s="1157">
        <f>IF(AF$568=0,AF473,IF(AF$568=1,#REF!,IF(AF$568=2,#REF!,IF(AF$568=3,#REF!,IF(AF$568=4,#REF!,AF473)))))/AF$569</f>
        <v>1.07261132034727E-4</v>
      </c>
      <c r="AG588" s="1157">
        <f>IF(AG$568=0,AG473,IF(AG$568=1,#REF!,IF(AG$568=2,#REF!,IF(AG$568=3,#REF!,IF(AG$568=4,#REF!,AG473)))))/AG$569</f>
        <v>5.8829570932498261E-5</v>
      </c>
      <c r="AH588" s="1157">
        <f>IF(AH$568=0,AH473,IF(AH$568=1,#REF!,IF(AH$568=2,#REF!,IF(AH$568=3,#REF!,IF(AH$568=4,#REF!,AH473)))))/AH$569</f>
        <v>4.1422104067515223E-5</v>
      </c>
      <c r="AI588" s="1157">
        <f>IF(AI$568=0,AI473,IF(AI$568=1,#REF!,IF(AI$568=2,#REF!,IF(AI$568=3,#REF!,IF(AI$568=4,#REF!,AI473)))))/AI$569</f>
        <v>6.0436602508065963E-5</v>
      </c>
      <c r="AJ588" s="1157">
        <f>IF(AJ$568=0,AJ473,IF(AJ$568=1,#REF!,IF(AJ$568=2,#REF!,IF(AJ$568=3,#REF!,IF(AJ$568=4,#REF!,AJ473)))))/AJ$569</f>
        <v>61398241.400720328</v>
      </c>
      <c r="AK588" s="1157">
        <f>IF(AK$568=0,AK473,IF(AK$568=1,#REF!,IF(AK$568=2,#REF!,IF(AK$568=3,#REF!,IF(AK$568=4,#REF!,AK473)))))/AK$569</f>
        <v>1.7385856573070188E-5</v>
      </c>
      <c r="AL588" s="1157">
        <f>IF(AL$568=0,AL473,IF(AL$568=1,#REF!,IF(AL$568=2,#REF!,IF(AL$568=3,#REF!,IF(AL$568=4,#REF!,AL473)))))/AL$569</f>
        <v>64682281.913025334</v>
      </c>
      <c r="AM588" s="1157">
        <f>IF(AM$568=0,AM473,IF(AM$568=1,#REF!,IF(AM$568=2,#REF!,IF(AM$568=3,#REF!,IF(AM$568=4,#REF!,AM473)))))/AM$569</f>
        <v>76647823.546931297</v>
      </c>
      <c r="AN588" s="1157">
        <f>IF(AN$568=0,AN473,IF(AN$568=1,#REF!,IF(AN$568=2,#REF!,IF(AN$568=3,#REF!,IF(AN$568=4,#REF!,AN473)))))/AN$569</f>
        <v>64682281.913025334</v>
      </c>
      <c r="AO588" s="1157">
        <f>IF(AO$568=0,AO473,IF(AO$568=1,#REF!,IF(AO$568=2,#REF!,IF(AO$568=3,#REF!,IF(AO$568=4,#REF!,AO473)))))/AO$569</f>
        <v>59510095.390108719</v>
      </c>
      <c r="AP588" s="1157">
        <f>IF(AP$568=0,AP473,IF(AP$568=1,#REF!,IF(AP$568=2,#REF!,IF(AP$568=3,#REF!,IF(AP$568=4,#REF!,AP473)))))/AP$569</f>
        <v>52231489.41691073</v>
      </c>
      <c r="AQ588" s="1157">
        <f>IF(AQ$568=0,AQ473,IF(AQ$568=1,#REF!,IF(AQ$568=2,#REF!,IF(AQ$568=3,#REF!,IF(AQ$568=4,#REF!,AQ473)))))/AQ$569</f>
        <v>47810919.030349702</v>
      </c>
      <c r="AR588" s="1157">
        <f>IF(AR$568=0,AR473,IF(AR$568=1,#REF!,IF(AR$568=2,#REF!,IF(AR$568=3,#REF!,IF(AR$568=4,#REF!,AR473)))))/AR$569</f>
        <v>59651950.383641317</v>
      </c>
      <c r="AS588" s="1157">
        <f>IF(AS$568=0,AS473,IF(AS$568=1,#REF!,IF(AS$568=2,#REF!,IF(AS$568=3,#REF!,IF(AS$568=4,#REF!,AS473)))))/AS$569</f>
        <v>7.4969238422731611E-5</v>
      </c>
      <c r="AT588" s="1157">
        <f>IF(AT$568=0,AT473,IF(AT$568=1,#REF!,IF(AT$568=2,#REF!,IF(AT$568=3,#REF!,IF(AT$568=4,#REF!,AT473)))))/AT$569</f>
        <v>4.0852037400225327E-5</v>
      </c>
      <c r="AU588" s="1157">
        <f>IF(AU$568=0,AU473,IF(AU$568=1,#REF!,IF(AU$568=2,#REF!,IF(AU$568=3,#REF!,IF(AU$568=4,#REF!,AU473)))))/AU$569</f>
        <v>6.2818360219301742E-5</v>
      </c>
      <c r="AV588" s="1157">
        <f>IF(AV$568=0,AV473,IF(AV$568=1,#REF!,IF(AV$568=2,#REF!,IF(AV$568=3,#REF!,IF(AV$568=4,#REF!,AV473)))))/AV$569</f>
        <v>43238562.053921402</v>
      </c>
      <c r="AW588" s="1157">
        <f>IF(AW$568=0,AW473,IF(AW$568=1,#REF!,IF(AW$568=2,#REF!,IF(AW$568=3,#REF!,IF(AW$568=4,#REF!,AW473)))))/AW$569</f>
        <v>5.8336944922155467E-5</v>
      </c>
      <c r="AX588" s="1157">
        <f>IF(AX$568=0,AX473,IF(AX$568=1,#REF!,IF(AX$568=2,#REF!,IF(AX$568=3,#REF!,IF(AX$568=4,#REF!,AX473)))))/AX$569</f>
        <v>6.1747348172039936E-5</v>
      </c>
      <c r="AY588" s="1157">
        <f>IF(AY$568=0,AY473,IF(AY$568=1,#REF!,IF(AY$568=2,#REF!,IF(AY$568=3,#REF!,IF(AY$568=4,#REF!,AY473)))))/AY$569</f>
        <v>6.255445077390213E-5</v>
      </c>
      <c r="AZ588" s="1157">
        <f>IF(AZ$568=0,AZ473,IF(AZ$568=1,#REF!,IF(AZ$568=2,#REF!,IF(AZ$568=3,#REF!,IF(AZ$568=4,#REF!,AZ473)))))/AZ$569</f>
        <v>6.735163401928072E-5</v>
      </c>
      <c r="BA588" s="1157">
        <f>IF(BA$568=0,BA473,IF(BA$568=1,#REF!,IF(BA$568=2,#REF!,IF(BA$568=3,#REF!,IF(BA$568=4,#REF!,BA473)))))/BA$569</f>
        <v>5.2696730230121635E-5</v>
      </c>
      <c r="BB588" s="1157">
        <f>IF(BB$568=0,BB473,IF(BB$568=1,#REF!,IF(BB$568=2,#REF!,IF(BB$568=3,#REF!,IF(BB$568=4,#REF!,BB473)))))/BB$569</f>
        <v>6.1667340437092488E-5</v>
      </c>
      <c r="BC588" s="1157">
        <f>IF(BC$568=0,BC473,IF(BC$568=1,#REF!,IF(BC$568=2,#REF!,IF(BC$568=3,#REF!,IF(BC$568=4,#REF!,BC473)))))/BC$569</f>
        <v>53616794.379621662</v>
      </c>
      <c r="BD588" s="1157">
        <f>IF(BD$568=0,BD473,IF(BD$568=1,#REF!,IF(BD$568=2,#REF!,IF(BD$568=3,#REF!,IF(BD$568=4,#REF!,BD473)))))/BD$569</f>
        <v>53616794.379621662</v>
      </c>
      <c r="BE588" s="1157">
        <f>IF(BE$568=0,BE473,IF(BE$568=1,#REF!,IF(BE$568=2,#REF!,IF(BE$568=3,#REF!,IF(BE$568=4,#REF!,BE473)))))/BE$569</f>
        <v>50240047.312094226</v>
      </c>
      <c r="BF588" s="1157">
        <f>IF(BF$568=0,BF473,IF(BF$568=1,#REF!,IF(BF$568=2,#REF!,IF(BF$568=3,#REF!,IF(BF$568=4,#REF!,BF473)))))/BF$569</f>
        <v>37759414.848564386</v>
      </c>
      <c r="BG588" s="1157">
        <f>IF(BG$568=0,BG473,IF(BG$568=1,#REF!,IF(BG$568=2,#REF!,IF(BG$568=3,#REF!,IF(BG$568=4,#REF!,BG473)))))/BG$569</f>
        <v>4763728.4283095757</v>
      </c>
      <c r="BH588" s="1157">
        <f>IF(BH$568=0,BH473,IF(BH$568=1,#REF!,IF(BH$568=2,#REF!,IF(BH$568=3,#REF!,IF(BH$568=4,#REF!,BH473)))))/BH$569</f>
        <v>46042751.722263373</v>
      </c>
      <c r="BI588" s="1157">
        <f>IF(BI$568=0,BI473,IF(BI$568=1,#REF!,IF(BI$568=2,#REF!,IF(BI$568=3,#REF!,IF(BI$568=4,#REF!,BI473)))))/BI$569</f>
        <v>49031388.008993402</v>
      </c>
      <c r="BJ588" s="1157">
        <f>IF(BJ$568=0,BJ473,IF(BJ$568=1,#REF!,IF(BJ$568=2,#REF!,IF(BJ$568=3,#REF!,IF(BJ$568=4,#REF!,BJ473)))))/BJ$569</f>
        <v>7.0773457426631087E-5</v>
      </c>
      <c r="BK588" s="1157">
        <f>IF(BK$568=0,BK473,IF(BK$568=1,#REF!,IF(BK$568=2,#REF!,IF(BK$568=3,#REF!,IF(BK$568=4,#REF!,BK473)))))/BK$569</f>
        <v>1.5152934527337268E-4</v>
      </c>
      <c r="BL588" s="1157">
        <f>IF(BL$568=0,BL473,IF(BL$568=1,#REF!,IF(BL$568=2,#REF!,IF(BL$568=3,#REF!,IF(BL$568=4,#REF!,BL473)))))/BL$569</f>
        <v>43184186.906881236</v>
      </c>
      <c r="BM588" s="1157">
        <f>IF(BM$568=0,BM473,IF(BM$568=1,#REF!,IF(BM$568=2,#REF!,IF(BM$568=3,#REF!,IF(BM$568=4,#REF!,BM473)))))/BM$569</f>
        <v>2.0060297864321372E-4</v>
      </c>
      <c r="BN588" s="1157">
        <f>IF(BN$568=0,BN473,IF(BN$568=1,#REF!,IF(BN$568=2,#REF!,IF(BN$568=3,#REF!,IF(BN$568=4,#REF!,BN473)))))/BN$569</f>
        <v>47764977.932545006</v>
      </c>
      <c r="BO588" s="1157">
        <f>IF(BO$568=0,BO473,IF(BO$568=1,#REF!,IF(BO$568=2,#REF!,IF(BO$568=3,#REF!,IF(BO$568=4,#REF!,BO473)))))/BO$569</f>
        <v>7.1328418147650083E-5</v>
      </c>
      <c r="BP588" s="1157">
        <f>IF(BP$568=0,BP473,IF(BP$568=1,#REF!,IF(BP$568=2,#REF!,IF(BP$568=3,#REF!,IF(BP$568=4,#REF!,BP473)))))/BP$569</f>
        <v>43184186.906881236</v>
      </c>
      <c r="BQ588" s="1157">
        <f>IF(BQ$568=0,BQ473,IF(BQ$568=1,#REF!,IF(BQ$568=2,#REF!,IF(BQ$568=3,#REF!,IF(BQ$568=4,#REF!,BQ473)))))/BQ$569</f>
        <v>1.6280265939261723E-4</v>
      </c>
      <c r="BR588" s="1157">
        <f>IF(BR$568=0,BR473,IF(BR$568=1,#REF!,IF(BR$568=2,#REF!,IF(BR$568=3,#REF!,IF(BR$568=4,#REF!,BR473)))))/BR$569</f>
        <v>6.8501555307635988E-5</v>
      </c>
      <c r="BS588" s="1157">
        <f>IF(BS$568=0,BS473,IF(BS$568=1,#REF!,IF(BS$568=2,#REF!,IF(BS$568=3,#REF!,IF(BS$568=4,#REF!,BS473)))))/BS$569</f>
        <v>7.0674375381103122E-5</v>
      </c>
      <c r="BT588" s="1157">
        <f>IF(BT$568=0,BT473,IF(BT$568=1,#REF!,IF(BT$568=2,#REF!,IF(BT$568=3,#REF!,IF(BT$568=4,#REF!,BT473)))))/BT$569</f>
        <v>1.8164437452464793E-4</v>
      </c>
      <c r="BU588" s="1157">
        <f>IF(BU$568=0,BU473,IF(BU$568=1,#REF!,IF(BU$568=2,#REF!,IF(BU$568=3,#REF!,IF(BU$568=4,#REF!,BU473)))))/BU$569</f>
        <v>1.277208602089397E-4</v>
      </c>
      <c r="BV588" s="1157">
        <f>IF(BV$568=0,BV473,IF(BV$568=1,#REF!,IF(BV$568=2,#REF!,IF(BV$568=3,#REF!,IF(BV$568=4,#REF!,BV473)))))/BV$569</f>
        <v>1.3063562807628262E-4</v>
      </c>
      <c r="BW588" s="1157">
        <f>IF(BW$568=0,BW473,IF(BW$568=1,#REF!,IF(BW$568=2,#REF!,IF(BW$568=3,#REF!,IF(BW$568=4,#REF!,BW473)))))/BW$569</f>
        <v>105226586.03086936</v>
      </c>
      <c r="BX588" s="1157">
        <f>IF(BX$568=0,BX473,IF(BX$568=1,#REF!,IF(BX$568=2,#REF!,IF(BX$568=3,#REF!,IF(BX$568=4,#REF!,BX473)))))/BX$569</f>
        <v>93301680.013852045</v>
      </c>
      <c r="BY588" s="1157">
        <f>IF(BY$568=0,BY473,IF(BY$568=1,#REF!,IF(BY$568=2,#REF!,IF(BY$568=3,#REF!,IF(BY$568=4,#REF!,BY473)))))/BY$569</f>
        <v>49224922.716854267</v>
      </c>
      <c r="BZ588" s="1157">
        <f>IF(BZ$568=0,BZ473,IF(BZ$568=1,#REF!,IF(BZ$568=2,#REF!,IF(BZ$568=3,#REF!,IF(BZ$568=4,#REF!,BZ473)))))/BZ$569</f>
        <v>5.2207040447043382E-5</v>
      </c>
      <c r="CA588" s="1157">
        <f>IF(CA$568=0,CA473,IF(CA$568=1,#REF!,IF(CA$568=2,#REF!,IF(CA$568=3,#REF!,IF(CA$568=4,#REF!,CA473)))))/CA$569</f>
        <v>37770923.875240177</v>
      </c>
      <c r="CB588" s="1157">
        <f>IF(CB$568=0,CB473,IF(CB$568=1,#REF!,IF(CB$568=2,#REF!,IF(CB$568=3,#REF!,IF(CB$568=4,#REF!,CB473)))))/CB$569</f>
        <v>5.7432632413142973E-5</v>
      </c>
      <c r="CC588" s="1157">
        <f>IF(CC$568=0,CC473,IF(CC$568=1,#REF!,IF(CC$568=2,#REF!,IF(CC$568=3,#REF!,IF(CC$568=4,#REF!,CC473)))))/CC$569</f>
        <v>4.9886183229150524E-5</v>
      </c>
    </row>
    <row r="589" spans="1:81" ht="15" customHeight="1">
      <c r="A589" s="1148"/>
      <c r="D589" s="73" t="s">
        <v>9</v>
      </c>
      <c r="E589" s="73"/>
      <c r="F589" s="73"/>
      <c r="G589" s="1157">
        <f>IF(G$568=0,G474,IF(G$568=1,#REF!,IF(G$568=2,#REF!,IF(G$568=3,#REF!,IF(G$568=4,#REF!,G474)))))/G$569</f>
        <v>1.4588101532578131E-11</v>
      </c>
      <c r="H589" s="1157">
        <f>IF(H$568=0,H474,IF(H$568=1,#REF!,IF(H$568=2,#REF!,IF(H$568=3,#REF!,IF(H$568=4,#REF!,H474)))))/H$569</f>
        <v>6.0725302436751941E-14</v>
      </c>
      <c r="I589" s="1157">
        <f>IF(I$568=0,I474,IF(I$568=1,#REF!,IF(I$568=2,#REF!,IF(I$568=3,#REF!,IF(I$568=4,#REF!,I474)))))/I$569</f>
        <v>52235911.740360558</v>
      </c>
      <c r="J589" s="1157">
        <f>IF(J$568=0,J474,IF(J$568=1,#REF!,IF(J$568=2,#REF!,IF(J$568=3,#REF!,IF(J$568=4,#REF!,J474)))))/J$569</f>
        <v>7.2148874182279541E-14</v>
      </c>
      <c r="K589" s="1157">
        <f>IF(K$568=0,K474,IF(K$568=1,#REF!,IF(K$568=2,#REF!,IF(K$568=3,#REF!,IF(K$568=4,#REF!,K474)))))/K$569</f>
        <v>1.3541942856935075E-13</v>
      </c>
      <c r="L589" s="1157">
        <f>IF(L$568=0,L474,IF(L$568=1,#REF!,IF(L$568=2,#REF!,IF(L$568=3,#REF!,IF(L$568=4,#REF!,L474)))))/L$569</f>
        <v>4.4444649618822518E-14</v>
      </c>
      <c r="M589" s="1157">
        <f>IF(M$568=0,M474,IF(M$568=1,#REF!,IF(M$568=2,#REF!,IF(M$568=3,#REF!,IF(M$568=4,#REF!,M474)))))/M$569</f>
        <v>52145334.444139972</v>
      </c>
      <c r="N589" s="1157">
        <f>IF(N$568=0,N474,IF(N$568=1,#REF!,IF(N$568=2,#REF!,IF(N$568=3,#REF!,IF(N$568=4,#REF!,N474)))))/N$569</f>
        <v>2.3538570201968699E-13</v>
      </c>
      <c r="O589" s="1157">
        <f>IF(O$568=0,O474,IF(O$568=1,#REF!,IF(O$568=2,#REF!,IF(O$568=3,#REF!,IF(O$568=4,#REF!,O474)))))/O$569</f>
        <v>3.1057835683153134E-14</v>
      </c>
      <c r="P589" s="1157">
        <f>IF(P$568=0,P474,IF(P$568=1,#REF!,IF(P$568=2,#REF!,IF(P$568=3,#REF!,IF(P$568=4,#REF!,P474)))))/P$569</f>
        <v>70423240.643395185</v>
      </c>
      <c r="Q589" s="1157">
        <f>IF(Q$568=0,Q474,IF(Q$568=1,#REF!,IF(Q$568=2,#REF!,IF(Q$568=3,#REF!,IF(Q$568=4,#REF!,Q474)))))/Q$569</f>
        <v>8.4273893315690386E-14</v>
      </c>
      <c r="R589" s="1157">
        <f>IF(R$568=0,R474,IF(R$568=1,#REF!,IF(R$568=2,#REF!,IF(R$568=3,#REF!,IF(R$568=4,#REF!,R474)))))/R$569</f>
        <v>62763276.671146691</v>
      </c>
      <c r="S589" s="1157">
        <f>IF(S$568=0,S474,IF(S$568=1,#REF!,IF(S$568=2,#REF!,IF(S$568=3,#REF!,IF(S$568=4,#REF!,S474)))))/S$569</f>
        <v>6.393191906707548E-14</v>
      </c>
      <c r="T589" s="1157">
        <f>IF(T$568=0,T474,IF(T$568=1,#REF!,IF(T$568=2,#REF!,IF(T$568=3,#REF!,IF(T$568=4,#REF!,T474)))))/T$569</f>
        <v>6.3403556099578988E-14</v>
      </c>
      <c r="U589" s="1157">
        <f>IF(U$568=0,U474,IF(U$568=1,#REF!,IF(U$568=2,#REF!,IF(U$568=3,#REF!,IF(U$568=4,#REF!,U474)))))/U$569</f>
        <v>1.2205184549168957E-13</v>
      </c>
      <c r="V589" s="1157">
        <f>IF(V$568=0,V474,IF(V$568=1,#REF!,IF(V$568=2,#REF!,IF(V$568=3,#REF!,IF(V$568=4,#REF!,V474)))))/V$569</f>
        <v>6.9743911709536887E-14</v>
      </c>
      <c r="W589" s="1157">
        <f>IF(W$568=0,W474,IF(W$568=1,#REF!,IF(W$568=2,#REF!,IF(W$568=3,#REF!,IF(W$568=4,#REF!,W474)))))/W$569</f>
        <v>68848664.708815619</v>
      </c>
      <c r="X589" s="1157">
        <f>IF(X$568=0,X474,IF(X$568=1,#REF!,IF(X$568=2,#REF!,IF(X$568=3,#REF!,IF(X$568=4,#REF!,X474)))))/X$569</f>
        <v>7.1783207373558425E-14</v>
      </c>
      <c r="Y589" s="1157">
        <f>IF(Y$568=0,Y474,IF(Y$568=1,#REF!,IF(Y$568=2,#REF!,IF(Y$568=3,#REF!,IF(Y$568=4,#REF!,Y474)))))/Y$569</f>
        <v>1.039113836076433E-13</v>
      </c>
      <c r="Z589" s="1157">
        <f>IF(Z$568=0,Z474,IF(Z$568=1,#REF!,IF(Z$568=2,#REF!,IF(Z$568=3,#REF!,IF(Z$568=4,#REF!,Z474)))))/Z$569</f>
        <v>1.0378558290109653E-13</v>
      </c>
      <c r="AA589" s="1157">
        <f>IF(AA$568=0,AA474,IF(AA$568=1,#REF!,IF(AA$568=2,#REF!,IF(AA$568=3,#REF!,IF(AA$568=4,#REF!,AA474)))))/AA$569</f>
        <v>1.5692380134645801E-13</v>
      </c>
      <c r="AB589" s="1157">
        <f>IF(AB$568=0,AB474,IF(AB$568=1,#REF!,IF(AB$568=2,#REF!,IF(AB$568=3,#REF!,IF(AB$568=4,#REF!,AB474)))))/AB$569</f>
        <v>1.3284554611340353E-13</v>
      </c>
      <c r="AC589" s="1157">
        <f>IF(AC$568=0,AC474,IF(AC$568=1,#REF!,IF(AC$568=2,#REF!,IF(AC$568=3,#REF!,IF(AC$568=4,#REF!,AC474)))))/AC$569</f>
        <v>1.2597156145986116E-13</v>
      </c>
      <c r="AD589" s="1157">
        <f>IF(AD$568=0,AD474,IF(AD$568=1,#REF!,IF(AD$568=2,#REF!,IF(AD$568=3,#REF!,IF(AD$568=4,#REF!,AD474)))))/AD$569</f>
        <v>1.2686177043717485E-13</v>
      </c>
      <c r="AE589" s="1157">
        <f>IF(AE$568=0,AE474,IF(AE$568=1,#REF!,IF(AE$568=2,#REF!,IF(AE$568=3,#REF!,IF(AE$568=4,#REF!,AE474)))))/AE$569</f>
        <v>1.8888976087999574E-14</v>
      </c>
      <c r="AF589" s="1157">
        <f>IF(AF$568=0,AF474,IF(AF$568=1,#REF!,IF(AF$568=2,#REF!,IF(AF$568=3,#REF!,IF(AF$568=4,#REF!,AF474)))))/AF$569</f>
        <v>1.2431206485264674E-13</v>
      </c>
      <c r="AG589" s="1157">
        <f>IF(AG$568=0,AG474,IF(AG$568=1,#REF!,IF(AG$568=2,#REF!,IF(AG$568=3,#REF!,IF(AG$568=4,#REF!,AG474)))))/AG$569</f>
        <v>1.1411624015294417E-13</v>
      </c>
      <c r="AH589" s="1157">
        <f>IF(AH$568=0,AH474,IF(AH$568=1,#REF!,IF(AH$568=2,#REF!,IF(AH$568=3,#REF!,IF(AH$568=4,#REF!,AH474)))))/AH$569</f>
        <v>5.2752162519156081E-14</v>
      </c>
      <c r="AI589" s="1157">
        <f>IF(AI$568=0,AI474,IF(AI$568=1,#REF!,IF(AI$568=2,#REF!,IF(AI$568=3,#REF!,IF(AI$568=4,#REF!,AI474)))))/AI$569</f>
        <v>1.041315348441002E-13</v>
      </c>
      <c r="AJ589" s="1157">
        <f>IF(AJ$568=0,AJ474,IF(AJ$568=1,#REF!,IF(AJ$568=2,#REF!,IF(AJ$568=3,#REF!,IF(AJ$568=4,#REF!,AJ474)))))/AJ$569</f>
        <v>2.8229678549098256E-14</v>
      </c>
      <c r="AK589" s="1157">
        <f>IF(AK$568=0,AK474,IF(AK$568=1,#REF!,IF(AK$568=2,#REF!,IF(AK$568=3,#REF!,IF(AK$568=4,#REF!,AK474)))))/AK$569</f>
        <v>3.8423729136272629E-14</v>
      </c>
      <c r="AL589" s="1157">
        <f>IF(AL$568=0,AL474,IF(AL$568=1,#REF!,IF(AL$568=2,#REF!,IF(AL$568=3,#REF!,IF(AL$568=4,#REF!,AL474)))))/AL$569</f>
        <v>6.2968382995102893E-14</v>
      </c>
      <c r="AM589" s="1157">
        <f>IF(AM$568=0,AM474,IF(AM$568=1,#REF!,IF(AM$568=2,#REF!,IF(AM$568=3,#REF!,IF(AM$568=4,#REF!,AM474)))))/AM$569</f>
        <v>8.0952754662855318E-15</v>
      </c>
      <c r="AN589" s="1157">
        <f>IF(AN$568=0,AN474,IF(AN$568=1,#REF!,IF(AN$568=2,#REF!,IF(AN$568=3,#REF!,IF(AN$568=4,#REF!,AN474)))))/AN$569</f>
        <v>6.2968382995102893E-14</v>
      </c>
      <c r="AO589" s="1157">
        <f>IF(AO$568=0,AO474,IF(AO$568=1,#REF!,IF(AO$568=2,#REF!,IF(AO$568=3,#REF!,IF(AO$568=4,#REF!,AO474)))))/AO$569</f>
        <v>6.2143613638625792E-14</v>
      </c>
      <c r="AP589" s="1157">
        <f>IF(AP$568=0,AP474,IF(AP$568=1,#REF!,IF(AP$568=2,#REF!,IF(AP$568=3,#REF!,IF(AP$568=4,#REF!,AP474)))))/AP$569</f>
        <v>6.1538745626061952E-14</v>
      </c>
      <c r="AQ589" s="1157">
        <f>IF(AQ$568=0,AQ474,IF(AQ$568=1,#REF!,IF(AQ$568=2,#REF!,IF(AQ$568=3,#REF!,IF(AQ$568=4,#REF!,AQ474)))))/AQ$569</f>
        <v>7.8100972712526879E-14</v>
      </c>
      <c r="AR589" s="1157">
        <f>IF(AR$568=0,AR474,IF(AR$568=1,#REF!,IF(AR$568=2,#REF!,IF(AR$568=3,#REF!,IF(AR$568=4,#REF!,AR474)))))/AR$569</f>
        <v>6.9259578989331754E-14</v>
      </c>
      <c r="AS589" s="1157">
        <f>IF(AS$568=0,AS474,IF(AS$568=1,#REF!,IF(AS$568=2,#REF!,IF(AS$568=3,#REF!,IF(AS$568=4,#REF!,AS474)))))/AS$569</f>
        <v>7.8300456433160631E-14</v>
      </c>
      <c r="AT589" s="1157">
        <f>IF(AT$568=0,AT474,IF(AT$568=1,#REF!,IF(AT$568=2,#REF!,IF(AT$568=3,#REF!,IF(AT$568=4,#REF!,AT474)))))/AT$569</f>
        <v>5.3407499957753468E-14</v>
      </c>
      <c r="AU589" s="1157">
        <f>IF(AU$568=0,AU474,IF(AU$568=1,#REF!,IF(AU$568=2,#REF!,IF(AU$568=3,#REF!,IF(AU$568=4,#REF!,AU474)))))/AU$569</f>
        <v>8.3951004835553627E-14</v>
      </c>
      <c r="AV589" s="1157">
        <f>IF(AV$568=0,AV474,IF(AV$568=1,#REF!,IF(AV$568=2,#REF!,IF(AV$568=3,#REF!,IF(AV$568=4,#REF!,AV474)))))/AV$569</f>
        <v>9.2668993799245757E-14</v>
      </c>
      <c r="AW589" s="1157">
        <f>IF(AW$568=0,AW474,IF(AW$568=1,#REF!,IF(AW$568=2,#REF!,IF(AW$568=3,#REF!,IF(AW$568=4,#REF!,AW474)))))/AW$569</f>
        <v>8.7179889636921096E-14</v>
      </c>
      <c r="AX589" s="1157">
        <f>IF(AX$568=0,AX474,IF(AX$568=1,#REF!,IF(AX$568=2,#REF!,IF(AX$568=3,#REF!,IF(AX$568=4,#REF!,AX474)))))/AX$569</f>
        <v>1.1291871419639304E-13</v>
      </c>
      <c r="AY589" s="1157">
        <f>IF(AY$568=0,AY474,IF(AY$568=1,#REF!,IF(AY$568=2,#REF!,IF(AY$568=3,#REF!,IF(AY$568=4,#REF!,AY474)))))/AY$569</f>
        <v>1.1430252196840764E-13</v>
      </c>
      <c r="AZ589" s="1157">
        <f>IF(AZ$568=0,AZ474,IF(AZ$568=1,#REF!,IF(AZ$568=2,#REF!,IF(AZ$568=3,#REF!,IF(AZ$568=4,#REF!,AZ474)))))/AZ$569</f>
        <v>1.1674524351379002E-13</v>
      </c>
      <c r="BA589" s="1157">
        <f>IF(BA$568=0,BA474,IF(BA$568=1,#REF!,IF(BA$568=2,#REF!,IF(BA$568=3,#REF!,IF(BA$568=4,#REF!,BA474)))))/BA$569</f>
        <v>2.0297266612903685E-13</v>
      </c>
      <c r="BB589" s="1157">
        <f>IF(BB$568=0,BB474,IF(BB$568=1,#REF!,IF(BB$568=2,#REF!,IF(BB$568=3,#REF!,IF(BB$568=4,#REF!,BB474)))))/BB$569</f>
        <v>9.4154280807874795E-14</v>
      </c>
      <c r="BC589" s="1157">
        <f>IF(BC$568=0,BC474,IF(BC$568=1,#REF!,IF(BC$568=2,#REF!,IF(BC$568=3,#REF!,IF(BC$568=4,#REF!,BC474)))))/BC$569</f>
        <v>7.2649908030767585E-14</v>
      </c>
      <c r="BD589" s="1157">
        <f>IF(BD$568=0,BD474,IF(BD$568=1,#REF!,IF(BD$568=2,#REF!,IF(BD$568=3,#REF!,IF(BD$568=4,#REF!,BD474)))))/BD$569</f>
        <v>7.2649908030767585E-14</v>
      </c>
      <c r="BE589" s="1157">
        <f>IF(BE$568=0,BE474,IF(BE$568=1,#REF!,IF(BE$568=2,#REF!,IF(BE$568=3,#REF!,IF(BE$568=4,#REF!,BE474)))))/BE$569</f>
        <v>8.7267156793714801E-16</v>
      </c>
      <c r="BF589" s="1157">
        <f>IF(BF$568=0,BF474,IF(BF$568=1,#REF!,IF(BF$568=2,#REF!,IF(BF$568=3,#REF!,IF(BF$568=4,#REF!,BF474)))))/BF$569</f>
        <v>5.8178104529143213E-34</v>
      </c>
      <c r="BG589" s="1157">
        <f>IF(BG$568=0,BG474,IF(BG$568=1,#REF!,IF(BG$568=2,#REF!,IF(BG$568=3,#REF!,IF(BG$568=4,#REF!,BG474)))))/BG$569</f>
        <v>1.8622470528107883E-15</v>
      </c>
      <c r="BH589" s="1157">
        <f>IF(BH$568=0,BH474,IF(BH$568=1,#REF!,IF(BH$568=2,#REF!,IF(BH$568=3,#REF!,IF(BH$568=4,#REF!,BH474)))))/BH$569</f>
        <v>7.213708515055039E-14</v>
      </c>
      <c r="BI589" s="1157">
        <f>IF(BI$568=0,BI474,IF(BI$568=1,#REF!,IF(BI$568=2,#REF!,IF(BI$568=3,#REF!,IF(BI$568=4,#REF!,BI474)))))/BI$569</f>
        <v>4.9178399282365759E-14</v>
      </c>
      <c r="BJ589" s="1157">
        <f>IF(BJ$568=0,BJ474,IF(BJ$568=1,#REF!,IF(BJ$568=2,#REF!,IF(BJ$568=3,#REF!,IF(BJ$568=4,#REF!,BJ474)))))/BJ$569</f>
        <v>1.0836554023686108E-13</v>
      </c>
      <c r="BK589" s="1157">
        <f>IF(BK$568=0,BK474,IF(BK$568=1,#REF!,IF(BK$568=2,#REF!,IF(BK$568=3,#REF!,IF(BK$568=4,#REF!,BK474)))))/BK$569</f>
        <v>36478193.013396278</v>
      </c>
      <c r="BL589" s="1157">
        <f>IF(BL$568=0,BL474,IF(BL$568=1,#REF!,IF(BL$568=2,#REF!,IF(BL$568=3,#REF!,IF(BL$568=4,#REF!,BL474)))))/BL$569</f>
        <v>8.4823676403490797E-14</v>
      </c>
      <c r="BM589" s="1157">
        <f>IF(BM$568=0,BM474,IF(BM$568=1,#REF!,IF(BM$568=2,#REF!,IF(BM$568=3,#REF!,IF(BM$568=4,#REF!,BM474)))))/BM$569</f>
        <v>52668544.677649707</v>
      </c>
      <c r="BN589" s="1157">
        <f>IF(BN$568=0,BN474,IF(BN$568=1,#REF!,IF(BN$568=2,#REF!,IF(BN$568=3,#REF!,IF(BN$568=4,#REF!,BN474)))))/BN$569</f>
        <v>3.760701121592676E-14</v>
      </c>
      <c r="BO589" s="1157">
        <f>IF(BO$568=0,BO474,IF(BO$568=1,#REF!,IF(BO$568=2,#REF!,IF(BO$568=3,#REF!,IF(BO$568=4,#REF!,BO474)))))/BO$569</f>
        <v>1.0725768240178776E-13</v>
      </c>
      <c r="BP589" s="1157">
        <f>IF(BP$568=0,BP474,IF(BP$568=1,#REF!,IF(BP$568=2,#REF!,IF(BP$568=3,#REF!,IF(BP$568=4,#REF!,BP474)))))/BP$569</f>
        <v>8.4823676403490797E-14</v>
      </c>
      <c r="BQ589" s="1157">
        <f>IF(BQ$568=0,BQ474,IF(BQ$568=1,#REF!,IF(BQ$568=2,#REF!,IF(BQ$568=3,#REF!,IF(BQ$568=4,#REF!,BQ474)))))/BQ$569</f>
        <v>42435784.078094035</v>
      </c>
      <c r="BR589" s="1157">
        <f>IF(BR$568=0,BR474,IF(BR$568=1,#REF!,IF(BR$568=2,#REF!,IF(BR$568=3,#REF!,IF(BR$568=4,#REF!,BR474)))))/BR$569</f>
        <v>1.0094513536906654E-13</v>
      </c>
      <c r="BS589" s="1157">
        <f>IF(BS$568=0,BS474,IF(BS$568=1,#REF!,IF(BS$568=2,#REF!,IF(BS$568=3,#REF!,IF(BS$568=4,#REF!,BS474)))))/BS$569</f>
        <v>1.7941368591946081E-13</v>
      </c>
      <c r="BT589" s="1157">
        <f>IF(BT$568=0,BT474,IF(BT$568=1,#REF!,IF(BT$568=2,#REF!,IF(BT$568=3,#REF!,IF(BT$568=4,#REF!,BT474)))))/BT$569</f>
        <v>101947465.50231439</v>
      </c>
      <c r="BU589" s="1157">
        <f>IF(BU$568=0,BU474,IF(BU$568=1,#REF!,IF(BU$568=2,#REF!,IF(BU$568=3,#REF!,IF(BU$568=4,#REF!,BU474)))))/BU$569</f>
        <v>91192906.549553514</v>
      </c>
      <c r="BV589" s="1157">
        <f>IF(BV$568=0,BV474,IF(BV$568=1,#REF!,IF(BV$568=2,#REF!,IF(BV$568=3,#REF!,IF(BV$568=4,#REF!,BV474)))))/BV$569</f>
        <v>89654811.626273125</v>
      </c>
      <c r="BW589" s="1157">
        <f>IF(BW$568=0,BW474,IF(BW$568=1,#REF!,IF(BW$568=2,#REF!,IF(BW$568=3,#REF!,IF(BW$568=4,#REF!,BW474)))))/BW$569</f>
        <v>5.811992642461401E-15</v>
      </c>
      <c r="BX589" s="1157">
        <f>IF(BX$568=0,BX474,IF(BX$568=1,#REF!,IF(BX$568=2,#REF!,IF(BX$568=3,#REF!,IF(BX$568=4,#REF!,BX474)))))/BX$569</f>
        <v>2.9059963212307005E-14</v>
      </c>
      <c r="BY589" s="1157">
        <f>IF(BY$568=0,BY474,IF(BY$568=1,#REF!,IF(BY$568=2,#REF!,IF(BY$568=3,#REF!,IF(BY$568=4,#REF!,BY474)))))/BY$569</f>
        <v>3.3372086785746145E-14</v>
      </c>
      <c r="BZ589" s="1157">
        <f>IF(BZ$568=0,BZ474,IF(BZ$568=1,#REF!,IF(BZ$568=2,#REF!,IF(BZ$568=3,#REF!,IF(BZ$568=4,#REF!,BZ474)))))/BZ$569</f>
        <v>1.5328332243854259E-13</v>
      </c>
      <c r="CA589" s="1157">
        <f>IF(CA$568=0,CA474,IF(CA$568=1,#REF!,IF(CA$568=2,#REF!,IF(CA$568=3,#REF!,IF(CA$568=4,#REF!,CA474)))))/CA$569</f>
        <v>2.9931762108676239E-14</v>
      </c>
      <c r="CB589" s="1157">
        <f>IF(CB$568=0,CB474,IF(CB$568=1,#REF!,IF(CB$568=2,#REF!,IF(CB$568=3,#REF!,IF(CB$568=4,#REF!,CB474)))))/CB$569</f>
        <v>7.0470410789844562E-14</v>
      </c>
      <c r="CC589" s="1157">
        <f>IF(CC$568=0,CC474,IF(CC$568=1,#REF!,IF(CC$568=2,#REF!,IF(CC$568=3,#REF!,IF(CC$568=4,#REF!,CC474)))))/CC$569</f>
        <v>100172380.01677832</v>
      </c>
    </row>
    <row r="590" spans="1:81" ht="15" customHeight="1">
      <c r="A590" s="1148"/>
      <c r="D590" s="73" t="s">
        <v>1033</v>
      </c>
      <c r="E590" s="73"/>
      <c r="F590" s="73"/>
      <c r="G590" s="1157">
        <f>IF(G$568=0,G475,IF(G$568=1,#REF!,IF(G$568=2,#REF!,IF(G$568=3,#REF!,IF(G$568=4,#REF!,G475)))))/G$569</f>
        <v>454410.07395863015</v>
      </c>
      <c r="H590" s="1157">
        <f>IF(H$568=0,H475,IF(H$568=1,#REF!,IF(H$568=2,#REF!,IF(H$568=3,#REF!,IF(H$568=4,#REF!,H475)))))/H$569</f>
        <v>173496870.52071363</v>
      </c>
      <c r="I590" s="1157">
        <f>IF(I$568=0,I475,IF(I$568=1,#REF!,IF(I$568=2,#REF!,IF(I$568=3,#REF!,IF(I$568=4,#REF!,I475)))))/I$569</f>
        <v>23600695.821636654</v>
      </c>
      <c r="J590" s="1157">
        <f>IF(J$568=0,J475,IF(J$568=1,#REF!,IF(J$568=2,#REF!,IF(J$568=3,#REF!,IF(J$568=4,#REF!,J475)))))/J$569</f>
        <v>172278482.25394008</v>
      </c>
      <c r="K590" s="1157">
        <f>IF(K$568=0,K475,IF(K$568=1,#REF!,IF(K$568=2,#REF!,IF(K$568=3,#REF!,IF(K$568=4,#REF!,K475)))))/K$569</f>
        <v>158299936.42142937</v>
      </c>
      <c r="L590" s="1157">
        <f>IF(L$568=0,L475,IF(L$568=1,#REF!,IF(L$568=2,#REF!,IF(L$568=3,#REF!,IF(L$568=4,#REF!,L475)))))/L$569</f>
        <v>193879894.15520608</v>
      </c>
      <c r="M590" s="1157">
        <f>IF(M$568=0,M475,IF(M$568=1,#REF!,IF(M$568=2,#REF!,IF(M$568=3,#REF!,IF(M$568=4,#REF!,M475)))))/M$569</f>
        <v>25533206.7886259</v>
      </c>
      <c r="N590" s="1157">
        <f>IF(N$568=0,N475,IF(N$568=1,#REF!,IF(N$568=2,#REF!,IF(N$568=3,#REF!,IF(N$568=4,#REF!,N475)))))/N$569</f>
        <v>65291566.230299339</v>
      </c>
      <c r="O590" s="1157">
        <f>IF(O$568=0,O475,IF(O$568=1,#REF!,IF(O$568=2,#REF!,IF(O$568=3,#REF!,IF(O$568=4,#REF!,O475)))))/O$569</f>
        <v>183619582.14818338</v>
      </c>
      <c r="P590" s="1157">
        <f>IF(P$568=0,P475,IF(P$568=1,#REF!,IF(P$568=2,#REF!,IF(P$568=3,#REF!,IF(P$568=4,#REF!,P475)))))/P$569</f>
        <v>26275297.184693418</v>
      </c>
      <c r="Q590" s="1157">
        <f>IF(Q$568=0,Q475,IF(Q$568=1,#REF!,IF(Q$568=2,#REF!,IF(Q$568=3,#REF!,IF(Q$568=4,#REF!,Q475)))))/Q$569</f>
        <v>186676061.16902992</v>
      </c>
      <c r="R590" s="1157">
        <f>IF(R$568=0,R475,IF(R$568=1,#REF!,IF(R$568=2,#REF!,IF(R$568=3,#REF!,IF(R$568=4,#REF!,R475)))))/R$569</f>
        <v>27107578.70969677</v>
      </c>
      <c r="S590" s="1157">
        <f>IF(S$568=0,S475,IF(S$568=1,#REF!,IF(S$568=2,#REF!,IF(S$568=3,#REF!,IF(S$568=4,#REF!,S475)))))/S$569</f>
        <v>177699090.05082035</v>
      </c>
      <c r="T590" s="1157">
        <f>IF(T$568=0,T475,IF(T$568=1,#REF!,IF(T$568=2,#REF!,IF(T$568=3,#REF!,IF(T$568=4,#REF!,T475)))))/T$569</f>
        <v>70682498.948964566</v>
      </c>
      <c r="U590" s="1157">
        <f>IF(U$568=0,U475,IF(U$568=1,#REF!,IF(U$568=2,#REF!,IF(U$568=3,#REF!,IF(U$568=4,#REF!,U475)))))/U$569</f>
        <v>175043216.47942603</v>
      </c>
      <c r="V590" s="1157">
        <f>IF(V$568=0,V475,IF(V$568=1,#REF!,IF(V$568=2,#REF!,IF(V$568=3,#REF!,IF(V$568=4,#REF!,V475)))))/V$569</f>
        <v>153912915.30899715</v>
      </c>
      <c r="W590" s="1157">
        <f>IF(W$568=0,W475,IF(W$568=1,#REF!,IF(W$568=2,#REF!,IF(W$568=3,#REF!,IF(W$568=4,#REF!,W475)))))/W$569</f>
        <v>26317605.421134204</v>
      </c>
      <c r="X590" s="1157">
        <f>IF(X$568=0,X475,IF(X$568=1,#REF!,IF(X$568=2,#REF!,IF(X$568=3,#REF!,IF(X$568=4,#REF!,X475)))))/X$569</f>
        <v>275458803.29341567</v>
      </c>
      <c r="Y590" s="1157">
        <f>IF(Y$568=0,Y475,IF(Y$568=1,#REF!,IF(Y$568=2,#REF!,IF(Y$568=3,#REF!,IF(Y$568=4,#REF!,Y475)))))/Y$569</f>
        <v>190699562.90347371</v>
      </c>
      <c r="Z590" s="1157">
        <f>IF(Z$568=0,Z475,IF(Z$568=1,#REF!,IF(Z$568=2,#REF!,IF(Z$568=3,#REF!,IF(Z$568=4,#REF!,Z475)))))/Z$569</f>
        <v>162520179.47827882</v>
      </c>
      <c r="AA590" s="1157">
        <f>IF(AA$568=0,AA475,IF(AA$568=1,#REF!,IF(AA$568=2,#REF!,IF(AA$568=3,#REF!,IF(AA$568=4,#REF!,AA475)))))/AA$569</f>
        <v>114197458.87514262</v>
      </c>
      <c r="AB590" s="1157">
        <f>IF(AB$568=0,AB475,IF(AB$568=1,#REF!,IF(AB$568=2,#REF!,IF(AB$568=3,#REF!,IF(AB$568=4,#REF!,AB475)))))/AB$569</f>
        <v>160553025.73816636</v>
      </c>
      <c r="AC590" s="1157">
        <f>IF(AC$568=0,AC475,IF(AC$568=1,#REF!,IF(AC$568=2,#REF!,IF(AC$568=3,#REF!,IF(AC$568=4,#REF!,AC475)))))/AC$569</f>
        <v>244703191.61875564</v>
      </c>
      <c r="AD590" s="1157">
        <f>IF(AD$568=0,AD475,IF(AD$568=1,#REF!,IF(AD$568=2,#REF!,IF(AD$568=3,#REF!,IF(AD$568=4,#REF!,AD475)))))/AD$569</f>
        <v>168646726.35447299</v>
      </c>
      <c r="AE590" s="1157">
        <f>IF(AE$568=0,AE475,IF(AE$568=1,#REF!,IF(AE$568=2,#REF!,IF(AE$568=3,#REF!,IF(AE$568=4,#REF!,AE475)))))/AE$569</f>
        <v>68966752.392030433</v>
      </c>
      <c r="AF590" s="1157">
        <f>IF(AF$568=0,AF475,IF(AF$568=1,#REF!,IF(AF$568=2,#REF!,IF(AF$568=3,#REF!,IF(AF$568=4,#REF!,AF475)))))/AF$569</f>
        <v>215041463.92721671</v>
      </c>
      <c r="AG590" s="1157">
        <f>IF(AG$568=0,AG475,IF(AG$568=1,#REF!,IF(AG$568=2,#REF!,IF(AG$568=3,#REF!,IF(AG$568=4,#REF!,AG475)))))/AG$569</f>
        <v>295548126.4691537</v>
      </c>
      <c r="AH590" s="1157">
        <f>IF(AH$568=0,AH475,IF(AH$568=1,#REF!,IF(AH$568=2,#REF!,IF(AH$568=3,#REF!,IF(AH$568=4,#REF!,AH475)))))/AH$569</f>
        <v>177899796.66231227</v>
      </c>
      <c r="AI590" s="1157">
        <f>IF(AI$568=0,AI475,IF(AI$568=1,#REF!,IF(AI$568=2,#REF!,IF(AI$568=3,#REF!,IF(AI$568=4,#REF!,AI475)))))/AI$569</f>
        <v>140128649.82752952</v>
      </c>
      <c r="AJ590" s="1157">
        <f>IF(AJ$568=0,AJ475,IF(AJ$568=1,#REF!,IF(AJ$568=2,#REF!,IF(AJ$568=3,#REF!,IF(AJ$568=4,#REF!,AJ475)))))/AJ$569</f>
        <v>159855443.2219727</v>
      </c>
      <c r="AK590" s="1157">
        <f>IF(AK$568=0,AK475,IF(AK$568=1,#REF!,IF(AK$568=2,#REF!,IF(AK$568=3,#REF!,IF(AK$568=4,#REF!,AK475)))))/AK$569</f>
        <v>101929063.43300293</v>
      </c>
      <c r="AL590" s="1157">
        <f>IF(AL$568=0,AL475,IF(AL$568=1,#REF!,IF(AL$568=2,#REF!,IF(AL$568=3,#REF!,IF(AL$568=4,#REF!,AL475)))))/AL$569</f>
        <v>152864417.9104926</v>
      </c>
      <c r="AM590" s="1157">
        <f>IF(AM$568=0,AM475,IF(AM$568=1,#REF!,IF(AM$568=2,#REF!,IF(AM$568=3,#REF!,IF(AM$568=4,#REF!,AM475)))))/AM$569</f>
        <v>271066517.08579266</v>
      </c>
      <c r="AN590" s="1157">
        <f>IF(AN$568=0,AN475,IF(AN$568=1,#REF!,IF(AN$568=2,#REF!,IF(AN$568=3,#REF!,IF(AN$568=4,#REF!,AN475)))))/AN$569</f>
        <v>152864417.9104926</v>
      </c>
      <c r="AO590" s="1157">
        <f>IF(AO$568=0,AO475,IF(AO$568=1,#REF!,IF(AO$568=2,#REF!,IF(AO$568=3,#REF!,IF(AO$568=4,#REF!,AO475)))))/AO$569</f>
        <v>197999187.46945059</v>
      </c>
      <c r="AP590" s="1157">
        <f>IF(AP$568=0,AP475,IF(AP$568=1,#REF!,IF(AP$568=2,#REF!,IF(AP$568=3,#REF!,IF(AP$568=4,#REF!,AP475)))))/AP$569</f>
        <v>181028479.79897138</v>
      </c>
      <c r="AQ590" s="1157">
        <f>IF(AQ$568=0,AQ475,IF(AQ$568=1,#REF!,IF(AQ$568=2,#REF!,IF(AQ$568=3,#REF!,IF(AQ$568=4,#REF!,AQ475)))))/AQ$569</f>
        <v>146398001.82091257</v>
      </c>
      <c r="AR590" s="1157">
        <f>IF(AR$568=0,AR475,IF(AR$568=1,#REF!,IF(AR$568=2,#REF!,IF(AR$568=3,#REF!,IF(AR$568=4,#REF!,AR475)))))/AR$569</f>
        <v>171165770.63431206</v>
      </c>
      <c r="AS590" s="1157">
        <f>IF(AS$568=0,AS475,IF(AS$568=1,#REF!,IF(AS$568=2,#REF!,IF(AS$568=3,#REF!,IF(AS$568=4,#REF!,AS475)))))/AS$569</f>
        <v>206083951.83722448</v>
      </c>
      <c r="AT590" s="1157">
        <f>IF(AT$568=0,AT475,IF(AT$568=1,#REF!,IF(AT$568=2,#REF!,IF(AT$568=3,#REF!,IF(AT$568=4,#REF!,AT475)))))/AT$569</f>
        <v>102947479.84100452</v>
      </c>
      <c r="AU590" s="1157">
        <f>IF(AU$568=0,AU475,IF(AU$568=1,#REF!,IF(AU$568=2,#REF!,IF(AU$568=3,#REF!,IF(AU$568=4,#REF!,AU475)))))/AU$569</f>
        <v>157541423.87383074</v>
      </c>
      <c r="AV590" s="1157">
        <f>IF(AV$568=0,AV475,IF(AV$568=1,#REF!,IF(AV$568=2,#REF!,IF(AV$568=3,#REF!,IF(AV$568=4,#REF!,AV475)))))/AV$569</f>
        <v>193104066.72631323</v>
      </c>
      <c r="AW590" s="1157">
        <f>IF(AW$568=0,AW475,IF(AW$568=1,#REF!,IF(AW$568=2,#REF!,IF(AW$568=3,#REF!,IF(AW$568=4,#REF!,AW475)))))/AW$569</f>
        <v>140043934.355874</v>
      </c>
      <c r="AX590" s="1157">
        <f>IF(AX$568=0,AX475,IF(AX$568=1,#REF!,IF(AX$568=2,#REF!,IF(AX$568=3,#REF!,IF(AX$568=4,#REF!,AX475)))))/AX$569</f>
        <v>204343428.16065338</v>
      </c>
      <c r="AY590" s="1157">
        <f>IF(AY$568=0,AY475,IF(AY$568=1,#REF!,IF(AY$568=2,#REF!,IF(AY$568=3,#REF!,IF(AY$568=4,#REF!,AY475)))))/AY$569</f>
        <v>176673988.60622686</v>
      </c>
      <c r="AZ590" s="1157">
        <f>IF(AZ$568=0,AZ475,IF(AZ$568=1,#REF!,IF(AZ$568=2,#REF!,IF(AZ$568=3,#REF!,IF(AZ$568=4,#REF!,AZ475)))))/AZ$569</f>
        <v>137025583.63347644</v>
      </c>
      <c r="BA590" s="1157">
        <f>IF(BA$568=0,BA475,IF(BA$568=1,#REF!,IF(BA$568=2,#REF!,IF(BA$568=3,#REF!,IF(BA$568=4,#REF!,BA475)))))/BA$569</f>
        <v>77787865.656064257</v>
      </c>
      <c r="BB590" s="1157">
        <f>IF(BB$568=0,BB475,IF(BB$568=1,#REF!,IF(BB$568=2,#REF!,IF(BB$568=3,#REF!,IF(BB$568=4,#REF!,BB475)))))/BB$569</f>
        <v>173126121.22889793</v>
      </c>
      <c r="BC590" s="1157">
        <f>IF(BC$568=0,BC475,IF(BC$568=1,#REF!,IF(BC$568=2,#REF!,IF(BC$568=3,#REF!,IF(BC$568=4,#REF!,BC475)))))/BC$569</f>
        <v>149653045.02207273</v>
      </c>
      <c r="BD590" s="1157">
        <f>IF(BD$568=0,BD475,IF(BD$568=1,#REF!,IF(BD$568=2,#REF!,IF(BD$568=3,#REF!,IF(BD$568=4,#REF!,BD475)))))/BD$569</f>
        <v>149653045.02207273</v>
      </c>
      <c r="BE590" s="1157">
        <f>IF(BE$568=0,BE475,IF(BE$568=1,#REF!,IF(BE$568=2,#REF!,IF(BE$568=3,#REF!,IF(BE$568=4,#REF!,BE475)))))/BE$569</f>
        <v>111502287.99382001</v>
      </c>
      <c r="BF590" s="1157">
        <f>IF(BF$568=0,BF475,IF(BF$568=1,#REF!,IF(BF$568=2,#REF!,IF(BF$568=3,#REF!,IF(BF$568=4,#REF!,BF475)))))/BF$569</f>
        <v>43624545.694578029</v>
      </c>
      <c r="BG590" s="1157">
        <f>IF(BG$568=0,BG475,IF(BG$568=1,#REF!,IF(BG$568=2,#REF!,IF(BG$568=3,#REF!,IF(BG$568=4,#REF!,BG475)))))/BG$569</f>
        <v>2880055.2091935994</v>
      </c>
      <c r="BH590" s="1157">
        <f>IF(BH$568=0,BH475,IF(BH$568=1,#REF!,IF(BH$568=2,#REF!,IF(BH$568=3,#REF!,IF(BH$568=4,#REF!,BH475)))))/BH$569</f>
        <v>182149943.36066043</v>
      </c>
      <c r="BI590" s="1157">
        <f>IF(BI$568=0,BI475,IF(BI$568=1,#REF!,IF(BI$568=2,#REF!,IF(BI$568=3,#REF!,IF(BI$568=4,#REF!,BI475)))))/BI$569</f>
        <v>167662800.15388989</v>
      </c>
      <c r="BJ590" s="1157">
        <f>IF(BJ$568=0,BJ475,IF(BJ$568=1,#REF!,IF(BJ$568=2,#REF!,IF(BJ$568=3,#REF!,IF(BJ$568=4,#REF!,BJ475)))))/BJ$569</f>
        <v>180981117.0453096</v>
      </c>
      <c r="BK590" s="1157">
        <f>IF(BK$568=0,BK475,IF(BK$568=1,#REF!,IF(BK$568=2,#REF!,IF(BK$568=3,#REF!,IF(BK$568=4,#REF!,BK475)))))/BK$569</f>
        <v>21105657.267453253</v>
      </c>
      <c r="BL590" s="1157">
        <f>IF(BL$568=0,BL475,IF(BL$568=1,#REF!,IF(BL$568=2,#REF!,IF(BL$568=3,#REF!,IF(BL$568=4,#REF!,BL475)))))/BL$569</f>
        <v>191825779.41867447</v>
      </c>
      <c r="BM590" s="1157">
        <f>IF(BM$568=0,BM475,IF(BM$568=1,#REF!,IF(BM$568=2,#REF!,IF(BM$568=3,#REF!,IF(BM$568=4,#REF!,BM475)))))/BM$569</f>
        <v>27351340.713597387</v>
      </c>
      <c r="BN590" s="1157">
        <f>IF(BN$568=0,BN475,IF(BN$568=1,#REF!,IF(BN$568=2,#REF!,IF(BN$568=3,#REF!,IF(BN$568=4,#REF!,BN475)))))/BN$569</f>
        <v>157416803.04844409</v>
      </c>
      <c r="BO590" s="1157">
        <f>IF(BO$568=0,BO475,IF(BO$568=1,#REF!,IF(BO$568=2,#REF!,IF(BO$568=3,#REF!,IF(BO$568=4,#REF!,BO475)))))/BO$569</f>
        <v>129615446.26211654</v>
      </c>
      <c r="BP590" s="1157">
        <f>IF(BP$568=0,BP475,IF(BP$568=1,#REF!,IF(BP$568=2,#REF!,IF(BP$568=3,#REF!,IF(BP$568=4,#REF!,BP475)))))/BP$569</f>
        <v>191825779.41867447</v>
      </c>
      <c r="BQ590" s="1157">
        <f>IF(BQ$568=0,BQ475,IF(BQ$568=1,#REF!,IF(BQ$568=2,#REF!,IF(BQ$568=3,#REF!,IF(BQ$568=4,#REF!,BQ475)))))/BQ$569</f>
        <v>22729834.969514538</v>
      </c>
      <c r="BR590" s="1157">
        <f>IF(BR$568=0,BR475,IF(BR$568=1,#REF!,IF(BR$568=2,#REF!,IF(BR$568=3,#REF!,IF(BR$568=4,#REF!,BR475)))))/BR$569</f>
        <v>113485758.29308467</v>
      </c>
      <c r="BS590" s="1157">
        <f>IF(BS$568=0,BS475,IF(BS$568=1,#REF!,IF(BS$568=2,#REF!,IF(BS$568=3,#REF!,IF(BS$568=4,#REF!,BS475)))))/BS$569</f>
        <v>136418687.03300366</v>
      </c>
      <c r="BT590" s="1157">
        <f>IF(BT$568=0,BT475,IF(BT$568=1,#REF!,IF(BT$568=2,#REF!,IF(BT$568=3,#REF!,IF(BT$568=4,#REF!,BT475)))))/BT$569</f>
        <v>23428090.281564534</v>
      </c>
      <c r="BU590" s="1157">
        <f>IF(BU$568=0,BU475,IF(BU$568=1,#REF!,IF(BU$568=2,#REF!,IF(BU$568=3,#REF!,IF(BU$568=4,#REF!,BU475)))))/BU$569</f>
        <v>16038186.652109131</v>
      </c>
      <c r="BV590" s="1157">
        <f>IF(BV$568=0,BV475,IF(BV$568=1,#REF!,IF(BV$568=2,#REF!,IF(BV$568=3,#REF!,IF(BV$568=4,#REF!,BV475)))))/BV$569</f>
        <v>16153360.678291535</v>
      </c>
      <c r="BW590" s="1157">
        <f>IF(BW$568=0,BW475,IF(BW$568=1,#REF!,IF(BW$568=2,#REF!,IF(BW$568=3,#REF!,IF(BW$568=4,#REF!,BW475)))))/BW$569</f>
        <v>107626404.03160678</v>
      </c>
      <c r="BX590" s="1157">
        <f>IF(BX$568=0,BX475,IF(BX$568=1,#REF!,IF(BX$568=2,#REF!,IF(BX$568=3,#REF!,IF(BX$568=4,#REF!,BX475)))))/BX$569</f>
        <v>130106493.02136411</v>
      </c>
      <c r="BY590" s="1157">
        <f>IF(BY$568=0,BY475,IF(BY$568=1,#REF!,IF(BY$568=2,#REF!,IF(BY$568=3,#REF!,IF(BY$568=4,#REF!,BY475)))))/BY$569</f>
        <v>282146653.74192762</v>
      </c>
      <c r="BZ590" s="1157">
        <f>IF(BZ$568=0,BZ475,IF(BZ$568=1,#REF!,IF(BZ$568=2,#REF!,IF(BZ$568=3,#REF!,IF(BZ$568=4,#REF!,BZ475)))))/BZ$569</f>
        <v>263479886.14885652</v>
      </c>
      <c r="CA590" s="1157">
        <f>IF(CA$568=0,CA475,IF(CA$568=1,#REF!,IF(CA$568=2,#REF!,IF(CA$568=3,#REF!,IF(CA$568=4,#REF!,CA475)))))/CA$569</f>
        <v>177610499.64922485</v>
      </c>
      <c r="CB590" s="1157">
        <f>IF(CB$568=0,CB475,IF(CB$568=1,#REF!,IF(CB$568=2,#REF!,IF(CB$568=3,#REF!,IF(CB$568=4,#REF!,CB475)))))/CB$569</f>
        <v>93348620.70190306</v>
      </c>
      <c r="CC590" s="1157">
        <f>IF(CC$568=0,CC475,IF(CC$568=1,#REF!,IF(CC$568=2,#REF!,IF(CC$568=3,#REF!,IF(CC$568=4,#REF!,CC475)))))/CC$569</f>
        <v>20521724.304125551</v>
      </c>
    </row>
    <row r="591" spans="1:81" ht="15" customHeight="1">
      <c r="A591" s="1148"/>
      <c r="D591" s="73" t="s">
        <v>148</v>
      </c>
      <c r="E591" s="73"/>
      <c r="F591" s="73"/>
      <c r="G591" s="1157">
        <f>IF(G$568=0,G476,IF(G$568=1,#REF!,IF(G$568=2,#REF!,IF(G$568=3,#REF!,IF(G$568=4,#REF!,G476)))))/G$569</f>
        <v>0</v>
      </c>
      <c r="H591" s="1157">
        <f>IF(H$568=0,H476,IF(H$568=1,#REF!,IF(H$568=2,#REF!,IF(H$568=3,#REF!,IF(H$568=4,#REF!,H476)))))/H$569</f>
        <v>0</v>
      </c>
      <c r="I591" s="1157">
        <f>IF(I$568=0,I476,IF(I$568=1,#REF!,IF(I$568=2,#REF!,IF(I$568=3,#REF!,IF(I$568=4,#REF!,I476)))))/I$569</f>
        <v>0</v>
      </c>
      <c r="J591" s="1157">
        <f>IF(J$568=0,J476,IF(J$568=1,#REF!,IF(J$568=2,#REF!,IF(J$568=3,#REF!,IF(J$568=4,#REF!,J476)))))/J$569</f>
        <v>0</v>
      </c>
      <c r="K591" s="1157">
        <f>IF(K$568=0,K476,IF(K$568=1,#REF!,IF(K$568=2,#REF!,IF(K$568=3,#REF!,IF(K$568=4,#REF!,K476)))))/K$569</f>
        <v>0</v>
      </c>
      <c r="L591" s="1157">
        <f>IF(L$568=0,L476,IF(L$568=1,#REF!,IF(L$568=2,#REF!,IF(L$568=3,#REF!,IF(L$568=4,#REF!,L476)))))/L$569</f>
        <v>0</v>
      </c>
      <c r="M591" s="1157">
        <f>IF(M$568=0,M476,IF(M$568=1,#REF!,IF(M$568=2,#REF!,IF(M$568=3,#REF!,IF(M$568=4,#REF!,M476)))))/M$569</f>
        <v>0</v>
      </c>
      <c r="N591" s="1157">
        <f>IF(N$568=0,N476,IF(N$568=1,#REF!,IF(N$568=2,#REF!,IF(N$568=3,#REF!,IF(N$568=4,#REF!,N476)))))/N$569</f>
        <v>0</v>
      </c>
      <c r="O591" s="1157">
        <f>IF(O$568=0,O476,IF(O$568=1,#REF!,IF(O$568=2,#REF!,IF(O$568=3,#REF!,IF(O$568=4,#REF!,O476)))))/O$569</f>
        <v>0</v>
      </c>
      <c r="P591" s="1157">
        <f>IF(P$568=0,P476,IF(P$568=1,#REF!,IF(P$568=2,#REF!,IF(P$568=3,#REF!,IF(P$568=4,#REF!,P476)))))/P$569</f>
        <v>0</v>
      </c>
      <c r="Q591" s="1157">
        <f>IF(Q$568=0,Q476,IF(Q$568=1,#REF!,IF(Q$568=2,#REF!,IF(Q$568=3,#REF!,IF(Q$568=4,#REF!,Q476)))))/Q$569</f>
        <v>0</v>
      </c>
      <c r="R591" s="1157">
        <f>IF(R$568=0,R476,IF(R$568=1,#REF!,IF(R$568=2,#REF!,IF(R$568=3,#REF!,IF(R$568=4,#REF!,R476)))))/R$569</f>
        <v>0</v>
      </c>
      <c r="S591" s="1157">
        <f>IF(S$568=0,S476,IF(S$568=1,#REF!,IF(S$568=2,#REF!,IF(S$568=3,#REF!,IF(S$568=4,#REF!,S476)))))/S$569</f>
        <v>0</v>
      </c>
      <c r="T591" s="1157">
        <f>IF(T$568=0,T476,IF(T$568=1,#REF!,IF(T$568=2,#REF!,IF(T$568=3,#REF!,IF(T$568=4,#REF!,T476)))))/T$569</f>
        <v>0</v>
      </c>
      <c r="U591" s="1157">
        <f>IF(U$568=0,U476,IF(U$568=1,#REF!,IF(U$568=2,#REF!,IF(U$568=3,#REF!,IF(U$568=4,#REF!,U476)))))/U$569</f>
        <v>0</v>
      </c>
      <c r="V591" s="1157">
        <f>IF(V$568=0,V476,IF(V$568=1,#REF!,IF(V$568=2,#REF!,IF(V$568=3,#REF!,IF(V$568=4,#REF!,V476)))))/V$569</f>
        <v>0</v>
      </c>
      <c r="W591" s="1157">
        <f>IF(W$568=0,W476,IF(W$568=1,#REF!,IF(W$568=2,#REF!,IF(W$568=3,#REF!,IF(W$568=4,#REF!,W476)))))/W$569</f>
        <v>0</v>
      </c>
      <c r="X591" s="1157">
        <f>IF(X$568=0,X476,IF(X$568=1,#REF!,IF(X$568=2,#REF!,IF(X$568=3,#REF!,IF(X$568=4,#REF!,X476)))))/X$569</f>
        <v>0</v>
      </c>
      <c r="Y591" s="1157">
        <f>IF(Y$568=0,Y476,IF(Y$568=1,#REF!,IF(Y$568=2,#REF!,IF(Y$568=3,#REF!,IF(Y$568=4,#REF!,Y476)))))/Y$569</f>
        <v>0</v>
      </c>
      <c r="Z591" s="1157">
        <f>IF(Z$568=0,Z476,IF(Z$568=1,#REF!,IF(Z$568=2,#REF!,IF(Z$568=3,#REF!,IF(Z$568=4,#REF!,Z476)))))/Z$569</f>
        <v>0</v>
      </c>
      <c r="AA591" s="1157">
        <f>IF(AA$568=0,AA476,IF(AA$568=1,#REF!,IF(AA$568=2,#REF!,IF(AA$568=3,#REF!,IF(AA$568=4,#REF!,AA476)))))/AA$569</f>
        <v>0</v>
      </c>
      <c r="AB591" s="1157">
        <f>IF(AB$568=0,AB476,IF(AB$568=1,#REF!,IF(AB$568=2,#REF!,IF(AB$568=3,#REF!,IF(AB$568=4,#REF!,AB476)))))/AB$569</f>
        <v>0</v>
      </c>
      <c r="AC591" s="1157">
        <f>IF(AC$568=0,AC476,IF(AC$568=1,#REF!,IF(AC$568=2,#REF!,IF(AC$568=3,#REF!,IF(AC$568=4,#REF!,AC476)))))/AC$569</f>
        <v>0</v>
      </c>
      <c r="AD591" s="1157">
        <f>IF(AD$568=0,AD476,IF(AD$568=1,#REF!,IF(AD$568=2,#REF!,IF(AD$568=3,#REF!,IF(AD$568=4,#REF!,AD476)))))/AD$569</f>
        <v>0</v>
      </c>
      <c r="AE591" s="1157">
        <f>IF(AE$568=0,AE476,IF(AE$568=1,#REF!,IF(AE$568=2,#REF!,IF(AE$568=3,#REF!,IF(AE$568=4,#REF!,AE476)))))/AE$569</f>
        <v>0</v>
      </c>
      <c r="AF591" s="1157">
        <f>IF(AF$568=0,AF476,IF(AF$568=1,#REF!,IF(AF$568=2,#REF!,IF(AF$568=3,#REF!,IF(AF$568=4,#REF!,AF476)))))/AF$569</f>
        <v>0</v>
      </c>
      <c r="AG591" s="1157">
        <f>IF(AG$568=0,AG476,IF(AG$568=1,#REF!,IF(AG$568=2,#REF!,IF(AG$568=3,#REF!,IF(AG$568=4,#REF!,AG476)))))/AG$569</f>
        <v>0</v>
      </c>
      <c r="AH591" s="1157">
        <f>IF(AH$568=0,AH476,IF(AH$568=1,#REF!,IF(AH$568=2,#REF!,IF(AH$568=3,#REF!,IF(AH$568=4,#REF!,AH476)))))/AH$569</f>
        <v>0</v>
      </c>
      <c r="AI591" s="1157">
        <f>IF(AI$568=0,AI476,IF(AI$568=1,#REF!,IF(AI$568=2,#REF!,IF(AI$568=3,#REF!,IF(AI$568=4,#REF!,AI476)))))/AI$569</f>
        <v>0</v>
      </c>
      <c r="AJ591" s="1157">
        <f>IF(AJ$568=0,AJ476,IF(AJ$568=1,#REF!,IF(AJ$568=2,#REF!,IF(AJ$568=3,#REF!,IF(AJ$568=4,#REF!,AJ476)))))/AJ$569</f>
        <v>0</v>
      </c>
      <c r="AK591" s="1157">
        <f>IF(AK$568=0,AK476,IF(AK$568=1,#REF!,IF(AK$568=2,#REF!,IF(AK$568=3,#REF!,IF(AK$568=4,#REF!,AK476)))))/AK$569</f>
        <v>0</v>
      </c>
      <c r="AL591" s="1157">
        <f>IF(AL$568=0,AL476,IF(AL$568=1,#REF!,IF(AL$568=2,#REF!,IF(AL$568=3,#REF!,IF(AL$568=4,#REF!,AL476)))))/AL$569</f>
        <v>0</v>
      </c>
      <c r="AM591" s="1157">
        <f>IF(AM$568=0,AM476,IF(AM$568=1,#REF!,IF(AM$568=2,#REF!,IF(AM$568=3,#REF!,IF(AM$568=4,#REF!,AM476)))))/AM$569</f>
        <v>0</v>
      </c>
      <c r="AN591" s="1157">
        <f>IF(AN$568=0,AN476,IF(AN$568=1,#REF!,IF(AN$568=2,#REF!,IF(AN$568=3,#REF!,IF(AN$568=4,#REF!,AN476)))))/AN$569</f>
        <v>0</v>
      </c>
      <c r="AO591" s="1157">
        <f>IF(AO$568=0,AO476,IF(AO$568=1,#REF!,IF(AO$568=2,#REF!,IF(AO$568=3,#REF!,IF(AO$568=4,#REF!,AO476)))))/AO$569</f>
        <v>0</v>
      </c>
      <c r="AP591" s="1157">
        <f>IF(AP$568=0,AP476,IF(AP$568=1,#REF!,IF(AP$568=2,#REF!,IF(AP$568=3,#REF!,IF(AP$568=4,#REF!,AP476)))))/AP$569</f>
        <v>0</v>
      </c>
      <c r="AQ591" s="1157">
        <f>IF(AQ$568=0,AQ476,IF(AQ$568=1,#REF!,IF(AQ$568=2,#REF!,IF(AQ$568=3,#REF!,IF(AQ$568=4,#REF!,AQ476)))))/AQ$569</f>
        <v>0</v>
      </c>
      <c r="AR591" s="1157">
        <f>IF(AR$568=0,AR476,IF(AR$568=1,#REF!,IF(AR$568=2,#REF!,IF(AR$568=3,#REF!,IF(AR$568=4,#REF!,AR476)))))/AR$569</f>
        <v>0</v>
      </c>
      <c r="AS591" s="1157">
        <f>IF(AS$568=0,AS476,IF(AS$568=1,#REF!,IF(AS$568=2,#REF!,IF(AS$568=3,#REF!,IF(AS$568=4,#REF!,AS476)))))/AS$569</f>
        <v>0</v>
      </c>
      <c r="AT591" s="1157">
        <f>IF(AT$568=0,AT476,IF(AT$568=1,#REF!,IF(AT$568=2,#REF!,IF(AT$568=3,#REF!,IF(AT$568=4,#REF!,AT476)))))/AT$569</f>
        <v>0</v>
      </c>
      <c r="AU591" s="1157">
        <f>IF(AU$568=0,AU476,IF(AU$568=1,#REF!,IF(AU$568=2,#REF!,IF(AU$568=3,#REF!,IF(AU$568=4,#REF!,AU476)))))/AU$569</f>
        <v>0</v>
      </c>
      <c r="AV591" s="1157">
        <f>IF(AV$568=0,AV476,IF(AV$568=1,#REF!,IF(AV$568=2,#REF!,IF(AV$568=3,#REF!,IF(AV$568=4,#REF!,AV476)))))/AV$569</f>
        <v>0</v>
      </c>
      <c r="AW591" s="1157">
        <f>IF(AW$568=0,AW476,IF(AW$568=1,#REF!,IF(AW$568=2,#REF!,IF(AW$568=3,#REF!,IF(AW$568=4,#REF!,AW476)))))/AW$569</f>
        <v>0</v>
      </c>
      <c r="AX591" s="1157">
        <f>IF(AX$568=0,AX476,IF(AX$568=1,#REF!,IF(AX$568=2,#REF!,IF(AX$568=3,#REF!,IF(AX$568=4,#REF!,AX476)))))/AX$569</f>
        <v>0</v>
      </c>
      <c r="AY591" s="1157">
        <f>IF(AY$568=0,AY476,IF(AY$568=1,#REF!,IF(AY$568=2,#REF!,IF(AY$568=3,#REF!,IF(AY$568=4,#REF!,AY476)))))/AY$569</f>
        <v>0</v>
      </c>
      <c r="AZ591" s="1157">
        <f>IF(AZ$568=0,AZ476,IF(AZ$568=1,#REF!,IF(AZ$568=2,#REF!,IF(AZ$568=3,#REF!,IF(AZ$568=4,#REF!,AZ476)))))/AZ$569</f>
        <v>0</v>
      </c>
      <c r="BA591" s="1157">
        <f>IF(BA$568=0,BA476,IF(BA$568=1,#REF!,IF(BA$568=2,#REF!,IF(BA$568=3,#REF!,IF(BA$568=4,#REF!,BA476)))))/BA$569</f>
        <v>0</v>
      </c>
      <c r="BB591" s="1157">
        <f>IF(BB$568=0,BB476,IF(BB$568=1,#REF!,IF(BB$568=2,#REF!,IF(BB$568=3,#REF!,IF(BB$568=4,#REF!,BB476)))))/BB$569</f>
        <v>0</v>
      </c>
      <c r="BC591" s="1157">
        <f>IF(BC$568=0,BC476,IF(BC$568=1,#REF!,IF(BC$568=2,#REF!,IF(BC$568=3,#REF!,IF(BC$568=4,#REF!,BC476)))))/BC$569</f>
        <v>0</v>
      </c>
      <c r="BD591" s="1157">
        <f>IF(BD$568=0,BD476,IF(BD$568=1,#REF!,IF(BD$568=2,#REF!,IF(BD$568=3,#REF!,IF(BD$568=4,#REF!,BD476)))))/BD$569</f>
        <v>0</v>
      </c>
      <c r="BE591" s="1157">
        <f>IF(BE$568=0,BE476,IF(BE$568=1,#REF!,IF(BE$568=2,#REF!,IF(BE$568=3,#REF!,IF(BE$568=4,#REF!,BE476)))))/BE$569</f>
        <v>0</v>
      </c>
      <c r="BF591" s="1157">
        <f>IF(BF$568=0,BF476,IF(BF$568=1,#REF!,IF(BF$568=2,#REF!,IF(BF$568=3,#REF!,IF(BF$568=4,#REF!,BF476)))))/BF$569</f>
        <v>0</v>
      </c>
      <c r="BG591" s="1157">
        <f>IF(BG$568=0,BG476,IF(BG$568=1,#REF!,IF(BG$568=2,#REF!,IF(BG$568=3,#REF!,IF(BG$568=4,#REF!,BG476)))))/BG$569</f>
        <v>0</v>
      </c>
      <c r="BH591" s="1157">
        <f>IF(BH$568=0,BH476,IF(BH$568=1,#REF!,IF(BH$568=2,#REF!,IF(BH$568=3,#REF!,IF(BH$568=4,#REF!,BH476)))))/BH$569</f>
        <v>0</v>
      </c>
      <c r="BI591" s="1157">
        <f>IF(BI$568=0,BI476,IF(BI$568=1,#REF!,IF(BI$568=2,#REF!,IF(BI$568=3,#REF!,IF(BI$568=4,#REF!,BI476)))))/BI$569</f>
        <v>0</v>
      </c>
      <c r="BJ591" s="1157">
        <f>IF(BJ$568=0,BJ476,IF(BJ$568=1,#REF!,IF(BJ$568=2,#REF!,IF(BJ$568=3,#REF!,IF(BJ$568=4,#REF!,BJ476)))))/BJ$569</f>
        <v>0</v>
      </c>
      <c r="BK591" s="1157">
        <f>IF(BK$568=0,BK476,IF(BK$568=1,#REF!,IF(BK$568=2,#REF!,IF(BK$568=3,#REF!,IF(BK$568=4,#REF!,BK476)))))/BK$569</f>
        <v>0</v>
      </c>
      <c r="BL591" s="1157">
        <f>IF(BL$568=0,BL476,IF(BL$568=1,#REF!,IF(BL$568=2,#REF!,IF(BL$568=3,#REF!,IF(BL$568=4,#REF!,BL476)))))/BL$569</f>
        <v>0</v>
      </c>
      <c r="BM591" s="1157">
        <f>IF(BM$568=0,BM476,IF(BM$568=1,#REF!,IF(BM$568=2,#REF!,IF(BM$568=3,#REF!,IF(BM$568=4,#REF!,BM476)))))/BM$569</f>
        <v>0</v>
      </c>
      <c r="BN591" s="1157">
        <f>IF(BN$568=0,BN476,IF(BN$568=1,#REF!,IF(BN$568=2,#REF!,IF(BN$568=3,#REF!,IF(BN$568=4,#REF!,BN476)))))/BN$569</f>
        <v>0</v>
      </c>
      <c r="BO591" s="1157">
        <f>IF(BO$568=0,BO476,IF(BO$568=1,#REF!,IF(BO$568=2,#REF!,IF(BO$568=3,#REF!,IF(BO$568=4,#REF!,BO476)))))/BO$569</f>
        <v>0</v>
      </c>
      <c r="BP591" s="1157">
        <f>IF(BP$568=0,BP476,IF(BP$568=1,#REF!,IF(BP$568=2,#REF!,IF(BP$568=3,#REF!,IF(BP$568=4,#REF!,BP476)))))/BP$569</f>
        <v>0</v>
      </c>
      <c r="BQ591" s="1157">
        <f>IF(BQ$568=0,BQ476,IF(BQ$568=1,#REF!,IF(BQ$568=2,#REF!,IF(BQ$568=3,#REF!,IF(BQ$568=4,#REF!,BQ476)))))/BQ$569</f>
        <v>0</v>
      </c>
      <c r="BR591" s="1157">
        <f>IF(BR$568=0,BR476,IF(BR$568=1,#REF!,IF(BR$568=2,#REF!,IF(BR$568=3,#REF!,IF(BR$568=4,#REF!,BR476)))))/BR$569</f>
        <v>0</v>
      </c>
      <c r="BS591" s="1157">
        <f>IF(BS$568=0,BS476,IF(BS$568=1,#REF!,IF(BS$568=2,#REF!,IF(BS$568=3,#REF!,IF(BS$568=4,#REF!,BS476)))))/BS$569</f>
        <v>0</v>
      </c>
      <c r="BT591" s="1157">
        <f>IF(BT$568=0,BT476,IF(BT$568=1,#REF!,IF(BT$568=2,#REF!,IF(BT$568=3,#REF!,IF(BT$568=4,#REF!,BT476)))))/BT$569</f>
        <v>0</v>
      </c>
      <c r="BU591" s="1157">
        <f>IF(BU$568=0,BU476,IF(BU$568=1,#REF!,IF(BU$568=2,#REF!,IF(BU$568=3,#REF!,IF(BU$568=4,#REF!,BU476)))))/BU$569</f>
        <v>0</v>
      </c>
      <c r="BV591" s="1157">
        <f>IF(BV$568=0,BV476,IF(BV$568=1,#REF!,IF(BV$568=2,#REF!,IF(BV$568=3,#REF!,IF(BV$568=4,#REF!,BV476)))))/BV$569</f>
        <v>0</v>
      </c>
      <c r="BW591" s="1157">
        <f>IF(BW$568=0,BW476,IF(BW$568=1,#REF!,IF(BW$568=2,#REF!,IF(BW$568=3,#REF!,IF(BW$568=4,#REF!,BW476)))))/BW$569</f>
        <v>0</v>
      </c>
      <c r="BX591" s="1157">
        <f>IF(BX$568=0,BX476,IF(BX$568=1,#REF!,IF(BX$568=2,#REF!,IF(BX$568=3,#REF!,IF(BX$568=4,#REF!,BX476)))))/BX$569</f>
        <v>0</v>
      </c>
      <c r="BY591" s="1157">
        <f>IF(BY$568=0,BY476,IF(BY$568=1,#REF!,IF(BY$568=2,#REF!,IF(BY$568=3,#REF!,IF(BY$568=4,#REF!,BY476)))))/BY$569</f>
        <v>0</v>
      </c>
      <c r="BZ591" s="1157">
        <f>IF(BZ$568=0,BZ476,IF(BZ$568=1,#REF!,IF(BZ$568=2,#REF!,IF(BZ$568=3,#REF!,IF(BZ$568=4,#REF!,BZ476)))))/BZ$569</f>
        <v>0</v>
      </c>
      <c r="CA591" s="1157">
        <f>IF(CA$568=0,CA476,IF(CA$568=1,#REF!,IF(CA$568=2,#REF!,IF(CA$568=3,#REF!,IF(CA$568=4,#REF!,CA476)))))/CA$569</f>
        <v>0</v>
      </c>
      <c r="CB591" s="1157">
        <f>IF(CB$568=0,CB476,IF(CB$568=1,#REF!,IF(CB$568=2,#REF!,IF(CB$568=3,#REF!,IF(CB$568=4,#REF!,CB476)))))/CB$569</f>
        <v>0</v>
      </c>
      <c r="CC591" s="1157">
        <f>IF(CC$568=0,CC476,IF(CC$568=1,#REF!,IF(CC$568=2,#REF!,IF(CC$568=3,#REF!,IF(CC$568=4,#REF!,CC476)))))/CC$569</f>
        <v>0</v>
      </c>
    </row>
    <row r="592" spans="1:81" ht="15" customHeight="1">
      <c r="A592" s="1148"/>
      <c r="D592" s="73" t="s">
        <v>149</v>
      </c>
      <c r="E592" s="73"/>
      <c r="F592" s="73"/>
      <c r="G592" s="1157">
        <f>IF(G$568=0,G477,IF(G$568=1,#REF!,IF(G$568=2,#REF!,IF(G$568=3,#REF!,IF(G$568=4,#REF!,G477)))))/G$569</f>
        <v>14891762.831345625</v>
      </c>
      <c r="H592" s="1157">
        <f>IF(H$568=0,H477,IF(H$568=1,#REF!,IF(H$568=2,#REF!,IF(H$568=3,#REF!,IF(H$568=4,#REF!,H477)))))/H$569</f>
        <v>0</v>
      </c>
      <c r="I592" s="1157">
        <f>IF(I$568=0,I477,IF(I$568=1,#REF!,IF(I$568=2,#REF!,IF(I$568=3,#REF!,IF(I$568=4,#REF!,I477)))))/I$569</f>
        <v>0</v>
      </c>
      <c r="J592" s="1157">
        <f>IF(J$568=0,J477,IF(J$568=1,#REF!,IF(J$568=2,#REF!,IF(J$568=3,#REF!,IF(J$568=4,#REF!,J477)))))/J$569</f>
        <v>0</v>
      </c>
      <c r="K592" s="1157">
        <f>IF(K$568=0,K477,IF(K$568=1,#REF!,IF(K$568=2,#REF!,IF(K$568=3,#REF!,IF(K$568=4,#REF!,K477)))))/K$569</f>
        <v>3665368.7728812071</v>
      </c>
      <c r="L592" s="1157">
        <f>IF(L$568=0,L477,IF(L$568=1,#REF!,IF(L$568=2,#REF!,IF(L$568=3,#REF!,IF(L$568=4,#REF!,L477)))))/L$569</f>
        <v>2259283.9387367154</v>
      </c>
      <c r="M592" s="1157">
        <f>IF(M$568=0,M477,IF(M$568=1,#REF!,IF(M$568=2,#REF!,IF(M$568=3,#REF!,IF(M$568=4,#REF!,M477)))))/M$569</f>
        <v>0</v>
      </c>
      <c r="N592" s="1157">
        <f>IF(N$568=0,N477,IF(N$568=1,#REF!,IF(N$568=2,#REF!,IF(N$568=3,#REF!,IF(N$568=4,#REF!,N477)))))/N$569</f>
        <v>0</v>
      </c>
      <c r="O592" s="1157">
        <f>IF(O$568=0,O477,IF(O$568=1,#REF!,IF(O$568=2,#REF!,IF(O$568=3,#REF!,IF(O$568=4,#REF!,O477)))))/O$569</f>
        <v>0</v>
      </c>
      <c r="P592" s="1157">
        <f>IF(P$568=0,P477,IF(P$568=1,#REF!,IF(P$568=2,#REF!,IF(P$568=3,#REF!,IF(P$568=4,#REF!,P477)))))/P$569</f>
        <v>0</v>
      </c>
      <c r="Q592" s="1157">
        <f>IF(Q$568=0,Q477,IF(Q$568=1,#REF!,IF(Q$568=2,#REF!,IF(Q$568=3,#REF!,IF(Q$568=4,#REF!,Q477)))))/Q$569</f>
        <v>3659881.2069396083</v>
      </c>
      <c r="R592" s="1157">
        <f>IF(R$568=0,R477,IF(R$568=1,#REF!,IF(R$568=2,#REF!,IF(R$568=3,#REF!,IF(R$568=4,#REF!,R477)))))/R$569</f>
        <v>0</v>
      </c>
      <c r="S592" s="1157">
        <f>IF(S$568=0,S477,IF(S$568=1,#REF!,IF(S$568=2,#REF!,IF(S$568=3,#REF!,IF(S$568=4,#REF!,S477)))))/S$569</f>
        <v>0</v>
      </c>
      <c r="T592" s="1157">
        <f>IF(T$568=0,T477,IF(T$568=1,#REF!,IF(T$568=2,#REF!,IF(T$568=3,#REF!,IF(T$568=4,#REF!,T477)))))/T$569</f>
        <v>0</v>
      </c>
      <c r="U592" s="1157">
        <f>IF(U$568=0,U477,IF(U$568=1,#REF!,IF(U$568=2,#REF!,IF(U$568=3,#REF!,IF(U$568=4,#REF!,U477)))))/U$569</f>
        <v>0</v>
      </c>
      <c r="V592" s="1157">
        <f>IF(V$568=0,V477,IF(V$568=1,#REF!,IF(V$568=2,#REF!,IF(V$568=3,#REF!,IF(V$568=4,#REF!,V477)))))/V$569</f>
        <v>0</v>
      </c>
      <c r="W592" s="1157">
        <f>IF(W$568=0,W477,IF(W$568=1,#REF!,IF(W$568=2,#REF!,IF(W$568=3,#REF!,IF(W$568=4,#REF!,W477)))))/W$569</f>
        <v>0</v>
      </c>
      <c r="X592" s="1157">
        <f>IF(X$568=0,X477,IF(X$568=1,#REF!,IF(X$568=2,#REF!,IF(X$568=3,#REF!,IF(X$568=4,#REF!,X477)))))/X$569</f>
        <v>2239501.1073300624</v>
      </c>
      <c r="Y592" s="1157">
        <f>IF(Y$568=0,Y477,IF(Y$568=1,#REF!,IF(Y$568=2,#REF!,IF(Y$568=3,#REF!,IF(Y$568=4,#REF!,Y477)))))/Y$569</f>
        <v>0</v>
      </c>
      <c r="Z592" s="1157">
        <f>IF(Z$568=0,Z477,IF(Z$568=1,#REF!,IF(Z$568=2,#REF!,IF(Z$568=3,#REF!,IF(Z$568=4,#REF!,Z477)))))/Z$569</f>
        <v>0</v>
      </c>
      <c r="AA592" s="1157">
        <f>IF(AA$568=0,AA477,IF(AA$568=1,#REF!,IF(AA$568=2,#REF!,IF(AA$568=3,#REF!,IF(AA$568=4,#REF!,AA477)))))/AA$569</f>
        <v>0</v>
      </c>
      <c r="AB592" s="1157">
        <f>IF(AB$568=0,AB477,IF(AB$568=1,#REF!,IF(AB$568=2,#REF!,IF(AB$568=3,#REF!,IF(AB$568=4,#REF!,AB477)))))/AB$569</f>
        <v>0</v>
      </c>
      <c r="AC592" s="1157">
        <f>IF(AC$568=0,AC477,IF(AC$568=1,#REF!,IF(AC$568=2,#REF!,IF(AC$568=3,#REF!,IF(AC$568=4,#REF!,AC477)))))/AC$569</f>
        <v>0</v>
      </c>
      <c r="AD592" s="1157">
        <f>IF(AD$568=0,AD477,IF(AD$568=1,#REF!,IF(AD$568=2,#REF!,IF(AD$568=3,#REF!,IF(AD$568=4,#REF!,AD477)))))/AD$569</f>
        <v>0</v>
      </c>
      <c r="AE592" s="1157">
        <f>IF(AE$568=0,AE477,IF(AE$568=1,#REF!,IF(AE$568=2,#REF!,IF(AE$568=3,#REF!,IF(AE$568=4,#REF!,AE477)))))/AE$569</f>
        <v>0</v>
      </c>
      <c r="AF592" s="1157">
        <f>IF(AF$568=0,AF477,IF(AF$568=1,#REF!,IF(AF$568=2,#REF!,IF(AF$568=3,#REF!,IF(AF$568=4,#REF!,AF477)))))/AF$569</f>
        <v>0</v>
      </c>
      <c r="AG592" s="1157">
        <f>IF(AG$568=0,AG477,IF(AG$568=1,#REF!,IF(AG$568=2,#REF!,IF(AG$568=3,#REF!,IF(AG$568=4,#REF!,AG477)))))/AG$569</f>
        <v>0</v>
      </c>
      <c r="AH592" s="1157">
        <f>IF(AH$568=0,AH477,IF(AH$568=1,#REF!,IF(AH$568=2,#REF!,IF(AH$568=3,#REF!,IF(AH$568=4,#REF!,AH477)))))/AH$569</f>
        <v>0</v>
      </c>
      <c r="AI592" s="1157">
        <f>IF(AI$568=0,AI477,IF(AI$568=1,#REF!,IF(AI$568=2,#REF!,IF(AI$568=3,#REF!,IF(AI$568=4,#REF!,AI477)))))/AI$569</f>
        <v>0</v>
      </c>
      <c r="AJ592" s="1157">
        <f>IF(AJ$568=0,AJ477,IF(AJ$568=1,#REF!,IF(AJ$568=2,#REF!,IF(AJ$568=3,#REF!,IF(AJ$568=4,#REF!,AJ477)))))/AJ$569</f>
        <v>5135250.3772764998</v>
      </c>
      <c r="AK592" s="1157">
        <f>IF(AK$568=0,AK477,IF(AK$568=1,#REF!,IF(AK$568=2,#REF!,IF(AK$568=3,#REF!,IF(AK$568=4,#REF!,AK477)))))/AK$569</f>
        <v>0</v>
      </c>
      <c r="AL592" s="1157">
        <f>IF(AL$568=0,AL477,IF(AL$568=1,#REF!,IF(AL$568=2,#REF!,IF(AL$568=3,#REF!,IF(AL$568=4,#REF!,AL477)))))/AL$569</f>
        <v>0</v>
      </c>
      <c r="AM592" s="1157">
        <f>IF(AM$568=0,AM477,IF(AM$568=1,#REF!,IF(AM$568=2,#REF!,IF(AM$568=3,#REF!,IF(AM$568=4,#REF!,AM477)))))/AM$569</f>
        <v>826957.51597376866</v>
      </c>
      <c r="AN592" s="1157">
        <f>IF(AN$568=0,AN477,IF(AN$568=1,#REF!,IF(AN$568=2,#REF!,IF(AN$568=3,#REF!,IF(AN$568=4,#REF!,AN477)))))/AN$569</f>
        <v>0</v>
      </c>
      <c r="AO592" s="1157">
        <f>IF(AO$568=0,AO477,IF(AO$568=1,#REF!,IF(AO$568=2,#REF!,IF(AO$568=3,#REF!,IF(AO$568=4,#REF!,AO477)))))/AO$569</f>
        <v>904494.18879932445</v>
      </c>
      <c r="AP592" s="1157">
        <f>IF(AP$568=0,AP477,IF(AP$568=1,#REF!,IF(AP$568=2,#REF!,IF(AP$568=3,#REF!,IF(AP$568=4,#REF!,AP477)))))/AP$569</f>
        <v>0</v>
      </c>
      <c r="AQ592" s="1157">
        <f>IF(AQ$568=0,AQ477,IF(AQ$568=1,#REF!,IF(AQ$568=2,#REF!,IF(AQ$568=3,#REF!,IF(AQ$568=4,#REF!,AQ477)))))/AQ$569</f>
        <v>499132.65701499581</v>
      </c>
      <c r="AR592" s="1157">
        <f>IF(AR$568=0,AR477,IF(AR$568=1,#REF!,IF(AR$568=2,#REF!,IF(AR$568=3,#REF!,IF(AR$568=4,#REF!,AR477)))))/AR$569</f>
        <v>1002590.8919539116</v>
      </c>
      <c r="AS592" s="1157">
        <f>IF(AS$568=0,AS477,IF(AS$568=1,#REF!,IF(AS$568=2,#REF!,IF(AS$568=3,#REF!,IF(AS$568=4,#REF!,AS477)))))/AS$569</f>
        <v>0</v>
      </c>
      <c r="AT592" s="1157">
        <f>IF(AT$568=0,AT477,IF(AT$568=1,#REF!,IF(AT$568=2,#REF!,IF(AT$568=3,#REF!,IF(AT$568=4,#REF!,AT477)))))/AT$569</f>
        <v>0</v>
      </c>
      <c r="AU592" s="1157">
        <f>IF(AU$568=0,AU477,IF(AU$568=1,#REF!,IF(AU$568=2,#REF!,IF(AU$568=3,#REF!,IF(AU$568=4,#REF!,AU477)))))/AU$569</f>
        <v>0</v>
      </c>
      <c r="AV592" s="1157">
        <f>IF(AV$568=0,AV477,IF(AV$568=1,#REF!,IF(AV$568=2,#REF!,IF(AV$568=3,#REF!,IF(AV$568=4,#REF!,AV477)))))/AV$569</f>
        <v>3931946.7641509147</v>
      </c>
      <c r="AW592" s="1157">
        <f>IF(AW$568=0,AW477,IF(AW$568=1,#REF!,IF(AW$568=2,#REF!,IF(AW$568=3,#REF!,IF(AW$568=4,#REF!,AW477)))))/AW$569</f>
        <v>0</v>
      </c>
      <c r="AX592" s="1157">
        <f>IF(AX$568=0,AX477,IF(AX$568=1,#REF!,IF(AX$568=2,#REF!,IF(AX$568=3,#REF!,IF(AX$568=4,#REF!,AX477)))))/AX$569</f>
        <v>0</v>
      </c>
      <c r="AY592" s="1157">
        <f>IF(AY$568=0,AY477,IF(AY$568=1,#REF!,IF(AY$568=2,#REF!,IF(AY$568=3,#REF!,IF(AY$568=4,#REF!,AY477)))))/AY$569</f>
        <v>0</v>
      </c>
      <c r="AZ592" s="1157">
        <f>IF(AZ$568=0,AZ477,IF(AZ$568=1,#REF!,IF(AZ$568=2,#REF!,IF(AZ$568=3,#REF!,IF(AZ$568=4,#REF!,AZ477)))))/AZ$569</f>
        <v>0</v>
      </c>
      <c r="BA592" s="1157">
        <f>IF(BA$568=0,BA477,IF(BA$568=1,#REF!,IF(BA$568=2,#REF!,IF(BA$568=3,#REF!,IF(BA$568=4,#REF!,BA477)))))/BA$569</f>
        <v>0</v>
      </c>
      <c r="BB592" s="1157">
        <f>IF(BB$568=0,BB477,IF(BB$568=1,#REF!,IF(BB$568=2,#REF!,IF(BB$568=3,#REF!,IF(BB$568=4,#REF!,BB477)))))/BB$569</f>
        <v>0</v>
      </c>
      <c r="BC592" s="1157">
        <f>IF(BC$568=0,BC477,IF(BC$568=1,#REF!,IF(BC$568=2,#REF!,IF(BC$568=3,#REF!,IF(BC$568=4,#REF!,BC477)))))/BC$569</f>
        <v>1234731.8948655371</v>
      </c>
      <c r="BD592" s="1157">
        <f>IF(BD$568=0,BD477,IF(BD$568=1,#REF!,IF(BD$568=2,#REF!,IF(BD$568=3,#REF!,IF(BD$568=4,#REF!,BD477)))))/BD$569</f>
        <v>1234731.8948655371</v>
      </c>
      <c r="BE592" s="1157">
        <f>IF(BE$568=0,BE477,IF(BE$568=1,#REF!,IF(BE$568=2,#REF!,IF(BE$568=3,#REF!,IF(BE$568=4,#REF!,BE477)))))/BE$569</f>
        <v>4748399.9922526404</v>
      </c>
      <c r="BF592" s="1157">
        <f>IF(BF$568=0,BF477,IF(BF$568=1,#REF!,IF(BF$568=2,#REF!,IF(BF$568=3,#REF!,IF(BF$568=4,#REF!,BF477)))))/BF$569</f>
        <v>1795299.285080947</v>
      </c>
      <c r="BG592" s="1157">
        <f>IF(BG$568=0,BG477,IF(BG$568=1,#REF!,IF(BG$568=2,#REF!,IF(BG$568=3,#REF!,IF(BG$568=4,#REF!,BG477)))))/BG$569</f>
        <v>7179994.6505088061</v>
      </c>
      <c r="BH592" s="1157">
        <f>IF(BH$568=0,BH477,IF(BH$568=1,#REF!,IF(BH$568=2,#REF!,IF(BH$568=3,#REF!,IF(BH$568=4,#REF!,BH477)))))/BH$569</f>
        <v>1008920.854218428</v>
      </c>
      <c r="BI592" s="1157">
        <f>IF(BI$568=0,BI477,IF(BI$568=1,#REF!,IF(BI$568=2,#REF!,IF(BI$568=3,#REF!,IF(BI$568=4,#REF!,BI477)))))/BI$569</f>
        <v>757060.23669230845</v>
      </c>
      <c r="BJ592" s="1157">
        <f>IF(BJ$568=0,BJ477,IF(BJ$568=1,#REF!,IF(BJ$568=2,#REF!,IF(BJ$568=3,#REF!,IF(BJ$568=4,#REF!,BJ477)))))/BJ$569</f>
        <v>0</v>
      </c>
      <c r="BK592" s="1157">
        <f>IF(BK$568=0,BK477,IF(BK$568=1,#REF!,IF(BK$568=2,#REF!,IF(BK$568=3,#REF!,IF(BK$568=4,#REF!,BK477)))))/BK$569</f>
        <v>0</v>
      </c>
      <c r="BL592" s="1157">
        <f>IF(BL$568=0,BL477,IF(BL$568=1,#REF!,IF(BL$568=2,#REF!,IF(BL$568=3,#REF!,IF(BL$568=4,#REF!,BL477)))))/BL$569</f>
        <v>414913.43583469372</v>
      </c>
      <c r="BM592" s="1157">
        <f>IF(BM$568=0,BM477,IF(BM$568=1,#REF!,IF(BM$568=2,#REF!,IF(BM$568=3,#REF!,IF(BM$568=4,#REF!,BM477)))))/BM$569</f>
        <v>0</v>
      </c>
      <c r="BN592" s="1157">
        <f>IF(BN$568=0,BN477,IF(BN$568=1,#REF!,IF(BN$568=2,#REF!,IF(BN$568=3,#REF!,IF(BN$568=4,#REF!,BN477)))))/BN$569</f>
        <v>2301163.9761703992</v>
      </c>
      <c r="BO592" s="1157">
        <f>IF(BO$568=0,BO477,IF(BO$568=1,#REF!,IF(BO$568=2,#REF!,IF(BO$568=3,#REF!,IF(BO$568=4,#REF!,BO477)))))/BO$569</f>
        <v>0</v>
      </c>
      <c r="BP592" s="1157">
        <f>IF(BP$568=0,BP477,IF(BP$568=1,#REF!,IF(BP$568=2,#REF!,IF(BP$568=3,#REF!,IF(BP$568=4,#REF!,BP477)))))/BP$569</f>
        <v>414913.43583469372</v>
      </c>
      <c r="BQ592" s="1157">
        <f>IF(BQ$568=0,BQ477,IF(BQ$568=1,#REF!,IF(BQ$568=2,#REF!,IF(BQ$568=3,#REF!,IF(BQ$568=4,#REF!,BQ477)))))/BQ$569</f>
        <v>0</v>
      </c>
      <c r="BR592" s="1157">
        <f>IF(BR$568=0,BR477,IF(BR$568=1,#REF!,IF(BR$568=2,#REF!,IF(BR$568=3,#REF!,IF(BR$568=4,#REF!,BR477)))))/BR$569</f>
        <v>0</v>
      </c>
      <c r="BS592" s="1157">
        <f>IF(BS$568=0,BS477,IF(BS$568=1,#REF!,IF(BS$568=2,#REF!,IF(BS$568=3,#REF!,IF(BS$568=4,#REF!,BS477)))))/BS$569</f>
        <v>5303060.9653659984</v>
      </c>
      <c r="BT592" s="1157">
        <f>IF(BT$568=0,BT477,IF(BT$568=1,#REF!,IF(BT$568=2,#REF!,IF(BT$568=3,#REF!,IF(BT$568=4,#REF!,BT477)))))/BT$569</f>
        <v>0</v>
      </c>
      <c r="BU592" s="1157">
        <f>IF(BU$568=0,BU477,IF(BU$568=1,#REF!,IF(BU$568=2,#REF!,IF(BU$568=3,#REF!,IF(BU$568=4,#REF!,BU477)))))/BU$569</f>
        <v>0</v>
      </c>
      <c r="BV592" s="1157">
        <f>IF(BV$568=0,BV477,IF(BV$568=1,#REF!,IF(BV$568=2,#REF!,IF(BV$568=3,#REF!,IF(BV$568=4,#REF!,BV477)))))/BV$569</f>
        <v>0</v>
      </c>
      <c r="BW592" s="1157">
        <f>IF(BW$568=0,BW477,IF(BW$568=1,#REF!,IF(BW$568=2,#REF!,IF(BW$568=3,#REF!,IF(BW$568=4,#REF!,BW477)))))/BW$569</f>
        <v>812277.34501579544</v>
      </c>
      <c r="BX592" s="1157">
        <f>IF(BX$568=0,BX477,IF(BX$568=1,#REF!,IF(BX$568=2,#REF!,IF(BX$568=3,#REF!,IF(BX$568=4,#REF!,BX477)))))/BX$569</f>
        <v>1143229.1511074081</v>
      </c>
      <c r="BY592" s="1157">
        <f>IF(BY$568=0,BY477,IF(BY$568=1,#REF!,IF(BY$568=2,#REF!,IF(BY$568=3,#REF!,IF(BY$568=4,#REF!,BY477)))))/BY$569</f>
        <v>1518612.3553437004</v>
      </c>
      <c r="BZ592" s="1157">
        <f>IF(BZ$568=0,BZ477,IF(BZ$568=1,#REF!,IF(BZ$568=2,#REF!,IF(BZ$568=3,#REF!,IF(BZ$568=4,#REF!,BZ477)))))/BZ$569</f>
        <v>0</v>
      </c>
      <c r="CA592" s="1157">
        <f>IF(CA$568=0,CA477,IF(CA$568=1,#REF!,IF(CA$568=2,#REF!,IF(CA$568=3,#REF!,IF(CA$568=4,#REF!,CA477)))))/CA$569</f>
        <v>0</v>
      </c>
      <c r="CB592" s="1157">
        <f>IF(CB$568=0,CB477,IF(CB$568=1,#REF!,IF(CB$568=2,#REF!,IF(CB$568=3,#REF!,IF(CB$568=4,#REF!,CB477)))))/CB$569</f>
        <v>0</v>
      </c>
      <c r="CC592" s="1157">
        <f>IF(CC$568=0,CC477,IF(CC$568=1,#REF!,IF(CC$568=2,#REF!,IF(CC$568=3,#REF!,IF(CC$568=4,#REF!,CC477)))))/CC$569</f>
        <v>0</v>
      </c>
    </row>
    <row r="593" spans="1:81" s="135" customFormat="1" ht="15">
      <c r="A593" s="1148"/>
      <c r="B593" s="73"/>
      <c r="C593" s="73"/>
      <c r="D593" s="73" t="s">
        <v>996</v>
      </c>
      <c r="E593" s="73"/>
      <c r="F593" s="73"/>
      <c r="G593" s="1157">
        <f>IF(G$568=0,G478,IF(G$568=1,#REF!,IF(G$568=2,#REF!,IF(G$568=3,#REF!,IF(G$568=4,#REF!,G478)))))/G$569</f>
        <v>15223629.209845575</v>
      </c>
      <c r="H593" s="1157">
        <f>IF(H$568=0,H478,IF(H$568=1,#REF!,IF(H$568=2,#REF!,IF(H$568=3,#REF!,IF(H$568=4,#REF!,H478)))))/H$569</f>
        <v>5366017.5695630731</v>
      </c>
      <c r="I593" s="1157">
        <f>IF(I$568=0,I478,IF(I$568=1,#REF!,IF(I$568=2,#REF!,IF(I$568=3,#REF!,IF(I$568=4,#REF!,I478)))))/I$569</f>
        <v>22305500.15852049</v>
      </c>
      <c r="J593" s="1157">
        <f>IF(J$568=0,J478,IF(J$568=1,#REF!,IF(J$568=2,#REF!,IF(J$568=3,#REF!,IF(J$568=4,#REF!,J478)))))/J$569</f>
        <v>6115956.3239445491</v>
      </c>
      <c r="K593" s="1157">
        <f>IF(K$568=0,K478,IF(K$568=1,#REF!,IF(K$568=2,#REF!,IF(K$568=3,#REF!,IF(K$568=4,#REF!,K478)))))/K$569</f>
        <v>7362557.9716600599</v>
      </c>
      <c r="L593" s="1157">
        <f>IF(L$568=0,L478,IF(L$568=1,#REF!,IF(L$568=2,#REF!,IF(L$568=3,#REF!,IF(L$568=4,#REF!,L478)))))/L$569</f>
        <v>4812572.2642675703</v>
      </c>
      <c r="M593" s="1157">
        <f>IF(M$568=0,M478,IF(M$568=1,#REF!,IF(M$568=2,#REF!,IF(M$568=3,#REF!,IF(M$568=4,#REF!,M478)))))/M$569</f>
        <v>23251880.936560262</v>
      </c>
      <c r="N593" s="1157">
        <f>IF(N$568=0,N478,IF(N$568=1,#REF!,IF(N$568=2,#REF!,IF(N$568=3,#REF!,IF(N$568=4,#REF!,N478)))))/N$569</f>
        <v>7372460.9384722374</v>
      </c>
      <c r="O593" s="1157">
        <f>IF(O$568=0,O478,IF(O$568=1,#REF!,IF(O$568=2,#REF!,IF(O$568=3,#REF!,IF(O$568=4,#REF!,O478)))))/O$569</f>
        <v>5934234.5409177961</v>
      </c>
      <c r="P593" s="1157">
        <f>IF(P$568=0,P478,IF(P$568=1,#REF!,IF(P$568=2,#REF!,IF(P$568=3,#REF!,IF(P$568=4,#REF!,P478)))))/P$569</f>
        <v>21622468.907299906</v>
      </c>
      <c r="Q593" s="1157">
        <f>IF(Q$568=0,Q478,IF(Q$568=1,#REF!,IF(Q$568=2,#REF!,IF(Q$568=3,#REF!,IF(Q$568=4,#REF!,Q478)))))/Q$569</f>
        <v>5223124.9973772196</v>
      </c>
      <c r="R593" s="1157">
        <f>IF(R$568=0,R478,IF(R$568=1,#REF!,IF(R$568=2,#REF!,IF(R$568=3,#REF!,IF(R$568=4,#REF!,R478)))))/R$569</f>
        <v>21079572.401950512</v>
      </c>
      <c r="S593" s="1157">
        <f>IF(S$568=0,S478,IF(S$568=1,#REF!,IF(S$568=2,#REF!,IF(S$568=3,#REF!,IF(S$568=4,#REF!,S478)))))/S$569</f>
        <v>6065965.8655506521</v>
      </c>
      <c r="T593" s="1157">
        <f>IF(T$568=0,T478,IF(T$568=1,#REF!,IF(T$568=2,#REF!,IF(T$568=3,#REF!,IF(T$568=4,#REF!,T478)))))/T$569</f>
        <v>7895528.9999790266</v>
      </c>
      <c r="U593" s="1157">
        <f>IF(U$568=0,U478,IF(U$568=1,#REF!,IF(U$568=2,#REF!,IF(U$568=3,#REF!,IF(U$568=4,#REF!,U478)))))/U$569</f>
        <v>6167672.2599895</v>
      </c>
      <c r="V593" s="1157">
        <f>IF(V$568=0,V478,IF(V$568=1,#REF!,IF(V$568=2,#REF!,IF(V$568=3,#REF!,IF(V$568=4,#REF!,V478)))))/V$569</f>
        <v>7200793.5207013534</v>
      </c>
      <c r="W593" s="1157">
        <f>IF(W$568=0,W478,IF(W$568=1,#REF!,IF(W$568=2,#REF!,IF(W$568=3,#REF!,IF(W$568=4,#REF!,W478)))))/W$569</f>
        <v>27018337.484346047</v>
      </c>
      <c r="X593" s="1157">
        <f>IF(X$568=0,X478,IF(X$568=1,#REF!,IF(X$568=2,#REF!,IF(X$568=3,#REF!,IF(X$568=4,#REF!,X478)))))/X$569</f>
        <v>3449899.0720639979</v>
      </c>
      <c r="Y593" s="1157">
        <f>IF(Y$568=0,Y478,IF(Y$568=1,#REF!,IF(Y$568=2,#REF!,IF(Y$568=3,#REF!,IF(Y$568=4,#REF!,Y478)))))/Y$569</f>
        <v>5231585.7780878684</v>
      </c>
      <c r="Z593" s="1157">
        <f>IF(Z$568=0,Z478,IF(Z$568=1,#REF!,IF(Z$568=2,#REF!,IF(Z$568=3,#REF!,IF(Z$568=4,#REF!,Z478)))))/Z$569</f>
        <v>6677580.6211114442</v>
      </c>
      <c r="AA593" s="1157">
        <f>IF(AA$568=0,AA478,IF(AA$568=1,#REF!,IF(AA$568=2,#REF!,IF(AA$568=3,#REF!,IF(AA$568=4,#REF!,AA478)))))/AA$569</f>
        <v>7679997.7551307995</v>
      </c>
      <c r="AB593" s="1157">
        <f>IF(AB$568=0,AB478,IF(AB$568=1,#REF!,IF(AB$568=2,#REF!,IF(AB$568=3,#REF!,IF(AB$568=4,#REF!,AB478)))))/AB$569</f>
        <v>6425142.8887863737</v>
      </c>
      <c r="AC593" s="1157">
        <f>IF(AC$568=0,AC478,IF(AC$568=1,#REF!,IF(AC$568=2,#REF!,IF(AC$568=3,#REF!,IF(AC$568=4,#REF!,AC478)))))/AC$569</f>
        <v>4538583.4731074125</v>
      </c>
      <c r="AD593" s="1157">
        <f>IF(AD$568=0,AD478,IF(AD$568=1,#REF!,IF(AD$568=2,#REF!,IF(AD$568=3,#REF!,IF(AD$568=4,#REF!,AD478)))))/AD$569</f>
        <v>6729021.5700190095</v>
      </c>
      <c r="AE593" s="1157">
        <f>IF(AE$568=0,AE478,IF(AE$568=1,#REF!,IF(AE$568=2,#REF!,IF(AE$568=3,#REF!,IF(AE$568=4,#REF!,AE478)))))/AE$569</f>
        <v>8910253.5145767033</v>
      </c>
      <c r="AF593" s="1157">
        <f>IF(AF$568=0,AF478,IF(AF$568=1,#REF!,IF(AF$568=2,#REF!,IF(AF$568=3,#REF!,IF(AF$568=4,#REF!,AF478)))))/AF$569</f>
        <v>5002211.2655332647</v>
      </c>
      <c r="AG593" s="1157">
        <f>IF(AG$568=0,AG478,IF(AG$568=1,#REF!,IF(AG$568=2,#REF!,IF(AG$568=3,#REF!,IF(AG$568=4,#REF!,AG478)))))/AG$569</f>
        <v>4164139.5439673876</v>
      </c>
      <c r="AH593" s="1157">
        <f>IF(AH$568=0,AH478,IF(AH$568=1,#REF!,IF(AH$568=2,#REF!,IF(AH$568=3,#REF!,IF(AH$568=4,#REF!,AH478)))))/AH$569</f>
        <v>6209113.6167043205</v>
      </c>
      <c r="AI593" s="1157">
        <f>IF(AI$568=0,AI478,IF(AI$568=1,#REF!,IF(AI$568=2,#REF!,IF(AI$568=3,#REF!,IF(AI$568=4,#REF!,AI478)))))/AI$569</f>
        <v>7747565.360046939</v>
      </c>
      <c r="AJ593" s="1157">
        <f>IF(AJ$568=0,AJ478,IF(AJ$568=1,#REF!,IF(AJ$568=2,#REF!,IF(AJ$568=3,#REF!,IF(AJ$568=4,#REF!,AJ478)))))/AJ$569</f>
        <v>5889902.5687405989</v>
      </c>
      <c r="AK593" s="1157">
        <f>IF(AK$568=0,AK478,IF(AK$568=1,#REF!,IF(AK$568=2,#REF!,IF(AK$568=3,#REF!,IF(AK$568=4,#REF!,AK478)))))/AK$569</f>
        <v>6299506.5434419187</v>
      </c>
      <c r="AL593" s="1157">
        <f>IF(AL$568=0,AL478,IF(AL$568=1,#REF!,IF(AL$568=2,#REF!,IF(AL$568=3,#REF!,IF(AL$568=4,#REF!,AL478)))))/AL$569</f>
        <v>5711243.9800263345</v>
      </c>
      <c r="AM593" s="1157">
        <f>IF(AM$568=0,AM478,IF(AM$568=1,#REF!,IF(AM$568=2,#REF!,IF(AM$568=3,#REF!,IF(AM$568=4,#REF!,AM478)))))/AM$569</f>
        <v>3465361.769333025</v>
      </c>
      <c r="AN593" s="1157">
        <f>IF(AN$568=0,AN478,IF(AN$568=1,#REF!,IF(AN$568=2,#REF!,IF(AN$568=3,#REF!,IF(AN$568=4,#REF!,AN478)))))/AN$569</f>
        <v>5711243.9800263345</v>
      </c>
      <c r="AO593" s="1157">
        <f>IF(AO$568=0,AO478,IF(AO$568=1,#REF!,IF(AO$568=2,#REF!,IF(AO$568=3,#REF!,IF(AO$568=4,#REF!,AO478)))))/AO$569</f>
        <v>5372953.5573000414</v>
      </c>
      <c r="AP593" s="1157">
        <f>IF(AP$568=0,AP478,IF(AP$568=1,#REF!,IF(AP$568=2,#REF!,IF(AP$568=3,#REF!,IF(AP$568=4,#REF!,AP478)))))/AP$569</f>
        <v>6251759.8730708165</v>
      </c>
      <c r="AQ593" s="1157">
        <f>IF(AQ$568=0,AQ478,IF(AQ$568=1,#REF!,IF(AQ$568=2,#REF!,IF(AQ$568=3,#REF!,IF(AQ$568=4,#REF!,AQ478)))))/AQ$569</f>
        <v>7662546.7493449794</v>
      </c>
      <c r="AR593" s="1157">
        <f>IF(AR$568=0,AR478,IF(AR$568=1,#REF!,IF(AR$568=2,#REF!,IF(AR$568=3,#REF!,IF(AR$568=4,#REF!,AR478)))))/AR$569</f>
        <v>6708329.3661764432</v>
      </c>
      <c r="AS593" s="1157">
        <f>IF(AS$568=0,AS478,IF(AS$568=1,#REF!,IF(AS$568=2,#REF!,IF(AS$568=3,#REF!,IF(AS$568=4,#REF!,AS478)))))/AS$569</f>
        <v>5814689.3941696193</v>
      </c>
      <c r="AT593" s="1157">
        <f>IF(AT$568=0,AT478,IF(AT$568=1,#REF!,IF(AT$568=2,#REF!,IF(AT$568=3,#REF!,IF(AT$568=4,#REF!,AT478)))))/AT$569</f>
        <v>7984017.8475952968</v>
      </c>
      <c r="AU593" s="1157">
        <f>IF(AU$568=0,AU478,IF(AU$568=1,#REF!,IF(AU$568=2,#REF!,IF(AU$568=3,#REF!,IF(AU$568=4,#REF!,AU478)))))/AU$569</f>
        <v>6692042.0034872871</v>
      </c>
      <c r="AV593" s="1157">
        <f>IF(AV$568=0,AV478,IF(AV$568=1,#REF!,IF(AV$568=2,#REF!,IF(AV$568=3,#REF!,IF(AV$568=4,#REF!,AV478)))))/AV$569</f>
        <v>6644649.2171480693</v>
      </c>
      <c r="AW593" s="1157">
        <f>IF(AW$568=0,AW478,IF(AW$568=1,#REF!,IF(AW$568=2,#REF!,IF(AW$568=3,#REF!,IF(AW$568=4,#REF!,AW478)))))/AW$569</f>
        <v>6945979.0673524672</v>
      </c>
      <c r="AX593" s="1157">
        <f>IF(AX$568=0,AX478,IF(AX$568=1,#REF!,IF(AX$568=2,#REF!,IF(AX$568=3,#REF!,IF(AX$568=4,#REF!,AX478)))))/AX$569</f>
        <v>5756451.9400718268</v>
      </c>
      <c r="AY593" s="1157">
        <f>IF(AY$568=0,AY478,IF(AY$568=1,#REF!,IF(AY$568=2,#REF!,IF(AY$568=3,#REF!,IF(AY$568=4,#REF!,AY478)))))/AY$569</f>
        <v>6238889.431266278</v>
      </c>
      <c r="AZ593" s="1157">
        <f>IF(AZ$568=0,AZ478,IF(AZ$568=1,#REF!,IF(AZ$568=2,#REF!,IF(AZ$568=3,#REF!,IF(AZ$568=4,#REF!,AZ478)))))/AZ$569</f>
        <v>7333108.7952450812</v>
      </c>
      <c r="BA593" s="1157">
        <f>IF(BA$568=0,BA478,IF(BA$568=1,#REF!,IF(BA$568=2,#REF!,IF(BA$568=3,#REF!,IF(BA$568=4,#REF!,BA478)))))/BA$569</f>
        <v>8362006.6758042369</v>
      </c>
      <c r="BB593" s="1157">
        <f>IF(BB$568=0,BB478,IF(BB$568=1,#REF!,IF(BB$568=2,#REF!,IF(BB$568=3,#REF!,IF(BB$568=4,#REF!,BB478)))))/BB$569</f>
        <v>6877683.2932447232</v>
      </c>
      <c r="BC593" s="1157">
        <f>IF(BC$568=0,BC478,IF(BC$568=1,#REF!,IF(BC$568=2,#REF!,IF(BC$568=3,#REF!,IF(BC$568=4,#REF!,BC478)))))/BC$569</f>
        <v>7287040.349702389</v>
      </c>
      <c r="BD593" s="1157">
        <f>IF(BD$568=0,BD478,IF(BD$568=1,#REF!,IF(BD$568=2,#REF!,IF(BD$568=3,#REF!,IF(BD$568=4,#REF!,BD478)))))/BD$569</f>
        <v>7287040.349702389</v>
      </c>
      <c r="BE593" s="1157">
        <f>IF(BE$568=0,BE478,IF(BE$568=1,#REF!,IF(BE$568=2,#REF!,IF(BE$568=3,#REF!,IF(BE$568=4,#REF!,BE478)))))/BE$569</f>
        <v>7594859.4423548291</v>
      </c>
      <c r="BF593" s="1157">
        <f>IF(BF$568=0,BF478,IF(BF$568=1,#REF!,IF(BF$568=2,#REF!,IF(BF$568=3,#REF!,IF(BF$568=4,#REF!,BF478)))))/BF$569</f>
        <v>10075674.389193494</v>
      </c>
      <c r="BG593" s="1157">
        <f>IF(BG$568=0,BG478,IF(BG$568=1,#REF!,IF(BG$568=2,#REF!,IF(BG$568=3,#REF!,IF(BG$568=4,#REF!,BG478)))))/BG$569</f>
        <v>14581338.24734989</v>
      </c>
      <c r="BH593" s="1157">
        <f>IF(BH$568=0,BH478,IF(BH$568=1,#REF!,IF(BH$568=2,#REF!,IF(BH$568=3,#REF!,IF(BH$568=4,#REF!,BH478)))))/BH$569</f>
        <v>6238245.9702270404</v>
      </c>
      <c r="BI593" s="1157">
        <f>IF(BI$568=0,BI478,IF(BI$568=1,#REF!,IF(BI$568=2,#REF!,IF(BI$568=3,#REF!,IF(BI$568=4,#REF!,BI478)))))/BI$569</f>
        <v>6103800.8107923679</v>
      </c>
      <c r="BJ593" s="1157">
        <f>IF(BJ$568=0,BJ478,IF(BJ$568=1,#REF!,IF(BJ$568=2,#REF!,IF(BJ$568=3,#REF!,IF(BJ$568=4,#REF!,BJ478)))))/BJ$569</f>
        <v>7020807.6320668152</v>
      </c>
      <c r="BK593" s="1157">
        <f>IF(BK$568=0,BK478,IF(BK$568=1,#REF!,IF(BK$568=2,#REF!,IF(BK$568=3,#REF!,IF(BK$568=4,#REF!,BK478)))))/BK$569</f>
        <v>21926251.095471174</v>
      </c>
      <c r="BL593" s="1157">
        <f>IF(BL$568=0,BL478,IF(BL$568=1,#REF!,IF(BL$568=2,#REF!,IF(BL$568=3,#REF!,IF(BL$568=4,#REF!,BL478)))))/BL$569</f>
        <v>5883838.2410518378</v>
      </c>
      <c r="BM593" s="1157">
        <f>IF(BM$568=0,BM478,IF(BM$568=1,#REF!,IF(BM$568=2,#REF!,IF(BM$568=3,#REF!,IF(BM$568=4,#REF!,BM478)))))/BM$569</f>
        <v>26591770.452609245</v>
      </c>
      <c r="BN593" s="1157">
        <f>IF(BN$568=0,BN478,IF(BN$568=1,#REF!,IF(BN$568=2,#REF!,IF(BN$568=3,#REF!,IF(BN$568=4,#REF!,BN478)))))/BN$569</f>
        <v>7496014.2957912171</v>
      </c>
      <c r="BO593" s="1157">
        <f>IF(BO$568=0,BO478,IF(BO$568=1,#REF!,IF(BO$568=2,#REF!,IF(BO$568=3,#REF!,IF(BO$568=4,#REF!,BO478)))))/BO$569</f>
        <v>7435316.1657953095</v>
      </c>
      <c r="BP593" s="1157">
        <f>IF(BP$568=0,BP478,IF(BP$568=1,#REF!,IF(BP$568=2,#REF!,IF(BP$568=3,#REF!,IF(BP$568=4,#REF!,BP478)))))/BP$569</f>
        <v>5883838.2410518378</v>
      </c>
      <c r="BQ593" s="1157">
        <f>IF(BQ$568=0,BQ478,IF(BQ$568=1,#REF!,IF(BQ$568=2,#REF!,IF(BQ$568=3,#REF!,IF(BQ$568=4,#REF!,BQ478)))))/BQ$569</f>
        <v>25217678.973492082</v>
      </c>
      <c r="BR593" s="1157">
        <f>IF(BR$568=0,BR478,IF(BR$568=1,#REF!,IF(BR$568=2,#REF!,IF(BR$568=3,#REF!,IF(BR$568=4,#REF!,BR478)))))/BR$569</f>
        <v>7997926.2749347957</v>
      </c>
      <c r="BS593" s="1157">
        <f>IF(BS$568=0,BS478,IF(BS$568=1,#REF!,IF(BS$568=2,#REF!,IF(BS$568=3,#REF!,IF(BS$568=4,#REF!,BS478)))))/BS$569</f>
        <v>5906754.3650200469</v>
      </c>
      <c r="BT593" s="1157">
        <f>IF(BT$568=0,BT478,IF(BT$568=1,#REF!,IF(BT$568=2,#REF!,IF(BT$568=3,#REF!,IF(BT$568=4,#REF!,BT478)))))/BT$569</f>
        <v>22583220.578032304</v>
      </c>
      <c r="BU593" s="1157">
        <f>IF(BU$568=0,BU478,IF(BU$568=1,#REF!,IF(BU$568=2,#REF!,IF(BU$568=3,#REF!,IF(BU$568=4,#REF!,BU478)))))/BU$569</f>
        <v>18957251.624794725</v>
      </c>
      <c r="BV593" s="1157">
        <f>IF(BV$568=0,BV478,IF(BV$568=1,#REF!,IF(BV$568=2,#REF!,IF(BV$568=3,#REF!,IF(BV$568=4,#REF!,BV478)))))/BV$569</f>
        <v>18686970.677006193</v>
      </c>
      <c r="BW593" s="1157">
        <f>IF(BW$568=0,BW478,IF(BW$568=1,#REF!,IF(BW$568=2,#REF!,IF(BW$568=3,#REF!,IF(BW$568=4,#REF!,BW478)))))/BW$569</f>
        <v>3957258.7164199431</v>
      </c>
      <c r="BX593" s="1157">
        <f>IF(BX$568=0,BX478,IF(BX$568=1,#REF!,IF(BX$568=2,#REF!,IF(BX$568=3,#REF!,IF(BX$568=4,#REF!,BX478)))))/BX$569</f>
        <v>4396711.6600343855</v>
      </c>
      <c r="BY593" s="1157">
        <f>IF(BY$568=0,BY478,IF(BY$568=1,#REF!,IF(BY$568=2,#REF!,IF(BY$568=3,#REF!,IF(BY$568=4,#REF!,BY478)))))/BY$569</f>
        <v>5016417.1936810166</v>
      </c>
      <c r="BZ593" s="1157">
        <f>IF(BZ$568=0,BZ478,IF(BZ$568=1,#REF!,IF(BZ$568=2,#REF!,IF(BZ$568=3,#REF!,IF(BZ$568=4,#REF!,BZ478)))))/BZ$569</f>
        <v>5041728.9774091672</v>
      </c>
      <c r="CA593" s="1157">
        <f>IF(CA$568=0,CA478,IF(CA$568=1,#REF!,IF(CA$568=2,#REF!,IF(CA$568=3,#REF!,IF(CA$568=4,#REF!,CA478)))))/CA$569</f>
        <v>6798443.7140555652</v>
      </c>
      <c r="CB593" s="1157">
        <f>IF(CB$568=0,CB478,IF(CB$568=1,#REF!,IF(CB$568=2,#REF!,IF(CB$568=3,#REF!,IF(CB$568=4,#REF!,CB478)))))/CB$569</f>
        <v>8740151.9066142328</v>
      </c>
      <c r="CC593" s="1157">
        <f>IF(CC$568=0,CC478,IF(CC$568=1,#REF!,IF(CC$568=2,#REF!,IF(CC$568=3,#REF!,IF(CC$568=4,#REF!,CC478)))))/CC$569</f>
        <v>24165485.161074795</v>
      </c>
    </row>
    <row r="594" spans="1:81" s="135" customFormat="1" ht="15">
      <c r="A594" s="1148"/>
      <c r="B594" s="73"/>
      <c r="C594" s="73"/>
      <c r="D594" s="73" t="s">
        <v>986</v>
      </c>
      <c r="E594" s="73"/>
      <c r="F594" s="73"/>
      <c r="G594" s="1157">
        <f>IF(G$568=0,G479,IF(G$568=1,#REF!,IF(G$568=2,#REF!,IF(G$568=3,#REF!,IF(G$568=4,#REF!,G479)))))/G$569</f>
        <v>10884195.95685914</v>
      </c>
      <c r="H594" s="1157">
        <f>IF(H$568=0,H479,IF(H$568=1,#REF!,IF(H$568=2,#REF!,IF(H$568=3,#REF!,IF(H$568=4,#REF!,H479)))))/H$569</f>
        <v>4411325.1146763107</v>
      </c>
      <c r="I594" s="1157">
        <f>IF(I$568=0,I479,IF(I$568=1,#REF!,IF(I$568=2,#REF!,IF(I$568=3,#REF!,IF(I$568=4,#REF!,I479)))))/I$569</f>
        <v>13719295.114528999</v>
      </c>
      <c r="J594" s="1157">
        <f>IF(J$568=0,J479,IF(J$568=1,#REF!,IF(J$568=2,#REF!,IF(J$568=3,#REF!,IF(J$568=4,#REF!,J479)))))/J$569</f>
        <v>5090891.5738183372</v>
      </c>
      <c r="K594" s="1157">
        <f>IF(K$568=0,K479,IF(K$568=1,#REF!,IF(K$568=2,#REF!,IF(K$568=3,#REF!,IF(K$568=4,#REF!,K479)))))/K$569</f>
        <v>5493915.4030611394</v>
      </c>
      <c r="L594" s="1157">
        <f>IF(L$568=0,L479,IF(L$568=1,#REF!,IF(L$568=2,#REF!,IF(L$568=3,#REF!,IF(L$568=4,#REF!,L479)))))/L$569</f>
        <v>3515691.7546223085</v>
      </c>
      <c r="M594" s="1157">
        <f>IF(M$568=0,M479,IF(M$568=1,#REF!,IF(M$568=2,#REF!,IF(M$568=3,#REF!,IF(M$568=4,#REF!,M479)))))/M$569</f>
        <v>14138296.085331485</v>
      </c>
      <c r="N594" s="1157">
        <f>IF(N$568=0,N479,IF(N$568=1,#REF!,IF(N$568=2,#REF!,IF(N$568=3,#REF!,IF(N$568=4,#REF!,N479)))))/N$569</f>
        <v>6266280.5989517076</v>
      </c>
      <c r="O594" s="1157">
        <f>IF(O$568=0,O479,IF(O$568=1,#REF!,IF(O$568=2,#REF!,IF(O$568=3,#REF!,IF(O$568=4,#REF!,O479)))))/O$569</f>
        <v>4724598.4247317519</v>
      </c>
      <c r="P594" s="1157">
        <f>IF(P$568=0,P479,IF(P$568=1,#REF!,IF(P$568=2,#REF!,IF(P$568=3,#REF!,IF(P$568=4,#REF!,P479)))))/P$569</f>
        <v>13073732.59526561</v>
      </c>
      <c r="Q594" s="1157">
        <f>IF(Q$568=0,Q479,IF(Q$568=1,#REF!,IF(Q$568=2,#REF!,IF(Q$568=3,#REF!,IF(Q$568=4,#REF!,Q479)))))/Q$569</f>
        <v>3893580.8899210985</v>
      </c>
      <c r="R594" s="1157">
        <f>IF(R$568=0,R479,IF(R$568=1,#REF!,IF(R$568=2,#REF!,IF(R$568=3,#REF!,IF(R$568=4,#REF!,R479)))))/R$569</f>
        <v>12890992.366829019</v>
      </c>
      <c r="S594" s="1157">
        <f>IF(S$568=0,S479,IF(S$568=1,#REF!,IF(S$568=2,#REF!,IF(S$568=3,#REF!,IF(S$568=4,#REF!,S479)))))/S$569</f>
        <v>5056568.9013093151</v>
      </c>
      <c r="T594" s="1157">
        <f>IF(T$568=0,T479,IF(T$568=1,#REF!,IF(T$568=2,#REF!,IF(T$568=3,#REF!,IF(T$568=4,#REF!,T479)))))/T$569</f>
        <v>6210730.6575820474</v>
      </c>
      <c r="U594" s="1157">
        <f>IF(U$568=0,U479,IF(U$568=1,#REF!,IF(U$568=2,#REF!,IF(U$568=3,#REF!,IF(U$568=4,#REF!,U479)))))/U$569</f>
        <v>4879636.7377242744</v>
      </c>
      <c r="V594" s="1157">
        <f>IF(V$568=0,V479,IF(V$568=1,#REF!,IF(V$568=2,#REF!,IF(V$568=3,#REF!,IF(V$568=4,#REF!,V479)))))/V$569</f>
        <v>5345129.2772255186</v>
      </c>
      <c r="W594" s="1157">
        <f>IF(W$568=0,W479,IF(W$568=1,#REF!,IF(W$568=2,#REF!,IF(W$568=3,#REF!,IF(W$568=4,#REF!,W479)))))/W$569</f>
        <v>15923393.811286639</v>
      </c>
      <c r="X594" s="1157">
        <f>IF(X$568=0,X479,IF(X$568=1,#REF!,IF(X$568=2,#REF!,IF(X$568=3,#REF!,IF(X$568=4,#REF!,X479)))))/X$569</f>
        <v>2533994.2489710115</v>
      </c>
      <c r="Y594" s="1157">
        <f>IF(Y$568=0,Y479,IF(Y$568=1,#REF!,IF(Y$568=2,#REF!,IF(Y$568=3,#REF!,IF(Y$568=4,#REF!,Y479)))))/Y$569</f>
        <v>4096487.5848151864</v>
      </c>
      <c r="Z594" s="1157">
        <f>IF(Z$568=0,Z479,IF(Z$568=1,#REF!,IF(Z$568=2,#REF!,IF(Z$568=3,#REF!,IF(Z$568=4,#REF!,Z479)))))/Z$569</f>
        <v>5284962.2718627555</v>
      </c>
      <c r="AA594" s="1157">
        <f>IF(AA$568=0,AA479,IF(AA$568=1,#REF!,IF(AA$568=2,#REF!,IF(AA$568=3,#REF!,IF(AA$568=4,#REF!,AA479)))))/AA$569</f>
        <v>6025319.9951908011</v>
      </c>
      <c r="AB594" s="1157">
        <f>IF(AB$568=0,AB479,IF(AB$568=1,#REF!,IF(AB$568=2,#REF!,IF(AB$568=3,#REF!,IF(AB$568=4,#REF!,AB479)))))/AB$569</f>
        <v>4988516.6103911269</v>
      </c>
      <c r="AC594" s="1157">
        <f>IF(AC$568=0,AC479,IF(AC$568=1,#REF!,IF(AC$568=2,#REF!,IF(AC$568=3,#REF!,IF(AC$568=4,#REF!,AC479)))))/AC$569</f>
        <v>3630208.2860521302</v>
      </c>
      <c r="AD594" s="1157">
        <f>IF(AD$568=0,AD479,IF(AD$568=1,#REF!,IF(AD$568=2,#REF!,IF(AD$568=3,#REF!,IF(AD$568=4,#REF!,AD479)))))/AD$569</f>
        <v>5265319.2589209219</v>
      </c>
      <c r="AE594" s="1157">
        <f>IF(AE$568=0,AE479,IF(AE$568=1,#REF!,IF(AE$568=2,#REF!,IF(AE$568=3,#REF!,IF(AE$568=4,#REF!,AE479)))))/AE$569</f>
        <v>7250297.9018616602</v>
      </c>
      <c r="AF594" s="1157">
        <f>IF(AF$568=0,AF479,IF(AF$568=1,#REF!,IF(AF$568=2,#REF!,IF(AF$568=3,#REF!,IF(AF$568=4,#REF!,AF479)))))/AF$569</f>
        <v>4193828.3530457295</v>
      </c>
      <c r="AG594" s="1157">
        <f>IF(AG$568=0,AG479,IF(AG$568=1,#REF!,IF(AG$568=2,#REF!,IF(AG$568=3,#REF!,IF(AG$568=4,#REF!,AG479)))))/AG$569</f>
        <v>3403785.4782330631</v>
      </c>
      <c r="AH594" s="1157">
        <f>IF(AH$568=0,AH479,IF(AH$568=1,#REF!,IF(AH$568=2,#REF!,IF(AH$568=3,#REF!,IF(AH$568=4,#REF!,AH479)))))/AH$569</f>
        <v>4993378.7703935271</v>
      </c>
      <c r="AI594" s="1157">
        <f>IF(AI$568=0,AI479,IF(AI$568=1,#REF!,IF(AI$568=2,#REF!,IF(AI$568=3,#REF!,IF(AI$568=4,#REF!,AI479)))))/AI$569</f>
        <v>6213346.8814769434</v>
      </c>
      <c r="AJ594" s="1157">
        <f>IF(AJ$568=0,AJ479,IF(AJ$568=1,#REF!,IF(AJ$568=2,#REF!,IF(AJ$568=3,#REF!,IF(AJ$568=4,#REF!,AJ479)))))/AJ$569</f>
        <v>4418118.5526173702</v>
      </c>
      <c r="AK594" s="1157">
        <f>IF(AK$568=0,AK479,IF(AK$568=1,#REF!,IF(AK$568=2,#REF!,IF(AK$568=3,#REF!,IF(AK$568=4,#REF!,AK479)))))/AK$569</f>
        <v>4101317.2198770167</v>
      </c>
      <c r="AL594" s="1157">
        <f>IF(AL$568=0,AL479,IF(AL$568=1,#REF!,IF(AL$568=2,#REF!,IF(AL$568=3,#REF!,IF(AL$568=4,#REF!,AL479)))))/AL$569</f>
        <v>4062736.2194389449</v>
      </c>
      <c r="AM594" s="1157">
        <f>IF(AM$568=0,AM479,IF(AM$568=1,#REF!,IF(AM$568=2,#REF!,IF(AM$568=3,#REF!,IF(AM$568=4,#REF!,AM479)))))/AM$569</f>
        <v>2557732.0641169692</v>
      </c>
      <c r="AN594" s="1157">
        <f>IF(AN$568=0,AN479,IF(AN$568=1,#REF!,IF(AN$568=2,#REF!,IF(AN$568=3,#REF!,IF(AN$568=4,#REF!,AN479)))))/AN$569</f>
        <v>4062736.2194389449</v>
      </c>
      <c r="AO594" s="1157">
        <f>IF(AO$568=0,AO479,IF(AO$568=1,#REF!,IF(AO$568=2,#REF!,IF(AO$568=3,#REF!,IF(AO$568=4,#REF!,AO479)))))/AO$569</f>
        <v>4053574.4107341967</v>
      </c>
      <c r="AP594" s="1157">
        <f>IF(AP$568=0,AP479,IF(AP$568=1,#REF!,IF(AP$568=2,#REF!,IF(AP$568=3,#REF!,IF(AP$568=4,#REF!,AP479)))))/AP$569</f>
        <v>4463446.8549030414</v>
      </c>
      <c r="AQ594" s="1157">
        <f>IF(AQ$568=0,AQ479,IF(AQ$568=1,#REF!,IF(AQ$568=2,#REF!,IF(AQ$568=3,#REF!,IF(AQ$568=4,#REF!,AQ479)))))/AQ$569</f>
        <v>5647866.1704738354</v>
      </c>
      <c r="AR594" s="1157">
        <f>IF(AR$568=0,AR479,IF(AR$568=1,#REF!,IF(AR$568=2,#REF!,IF(AR$568=3,#REF!,IF(AR$568=4,#REF!,AR479)))))/AR$569</f>
        <v>5020739.4871424288</v>
      </c>
      <c r="AS594" s="1157">
        <f>IF(AS$568=0,AS479,IF(AS$568=1,#REF!,IF(AS$568=2,#REF!,IF(AS$568=3,#REF!,IF(AS$568=4,#REF!,AS479)))))/AS$569</f>
        <v>4624438.7576945079</v>
      </c>
      <c r="AT594" s="1157">
        <f>IF(AT$568=0,AT479,IF(AT$568=1,#REF!,IF(AT$568=2,#REF!,IF(AT$568=3,#REF!,IF(AT$568=4,#REF!,AT479)))))/AT$569</f>
        <v>6200297.8974167453</v>
      </c>
      <c r="AU594" s="1157">
        <f>IF(AU$568=0,AU479,IF(AU$568=1,#REF!,IF(AU$568=2,#REF!,IF(AU$568=3,#REF!,IF(AU$568=4,#REF!,AU479)))))/AU$569</f>
        <v>5355023.1267381171</v>
      </c>
      <c r="AV594" s="1157">
        <f>IF(AV$568=0,AV479,IF(AV$568=1,#REF!,IF(AV$568=2,#REF!,IF(AV$568=3,#REF!,IF(AV$568=4,#REF!,AV479)))))/AV$569</f>
        <v>4975327.1269790065</v>
      </c>
      <c r="AW594" s="1157">
        <f>IF(AW$568=0,AW479,IF(AW$568=1,#REF!,IF(AW$568=2,#REF!,IF(AW$568=3,#REF!,IF(AW$568=4,#REF!,AW479)))))/AW$569</f>
        <v>5557526.2798336782</v>
      </c>
      <c r="AX594" s="1157">
        <f>IF(AX$568=0,AX479,IF(AX$568=1,#REF!,IF(AX$568=2,#REF!,IF(AX$568=3,#REF!,IF(AX$568=4,#REF!,AX479)))))/AX$569</f>
        <v>4589025.9323746245</v>
      </c>
      <c r="AY594" s="1157">
        <f>IF(AY$568=0,AY479,IF(AY$568=1,#REF!,IF(AY$568=2,#REF!,IF(AY$568=3,#REF!,IF(AY$568=4,#REF!,AY479)))))/AY$569</f>
        <v>5024491.0768275866</v>
      </c>
      <c r="AZ594" s="1157">
        <f>IF(AZ$568=0,AZ479,IF(AZ$568=1,#REF!,IF(AZ$568=2,#REF!,IF(AZ$568=3,#REF!,IF(AZ$568=4,#REF!,AZ479)))))/AZ$569</f>
        <v>5969325.2024609596</v>
      </c>
      <c r="BA594" s="1157">
        <f>IF(BA$568=0,BA479,IF(BA$568=1,#REF!,IF(BA$568=2,#REF!,IF(BA$568=3,#REF!,IF(BA$568=4,#REF!,BA479)))))/BA$569</f>
        <v>6563953.70869378</v>
      </c>
      <c r="BB594" s="1157">
        <f>IF(BB$568=0,BB479,IF(BB$568=1,#REF!,IF(BB$568=2,#REF!,IF(BB$568=3,#REF!,IF(BB$568=4,#REF!,BB479)))))/BB$569</f>
        <v>5373148.68611464</v>
      </c>
      <c r="BC594" s="1157">
        <f>IF(BC$568=0,BC479,IF(BC$568=1,#REF!,IF(BC$568=2,#REF!,IF(BC$568=3,#REF!,IF(BC$568=4,#REF!,BC479)))))/BC$569</f>
        <v>5439405.9426056473</v>
      </c>
      <c r="BD594" s="1157">
        <f>IF(BD$568=0,BD479,IF(BD$568=1,#REF!,IF(BD$568=2,#REF!,IF(BD$568=3,#REF!,IF(BD$568=4,#REF!,BD479)))))/BD$569</f>
        <v>5439405.9426056473</v>
      </c>
      <c r="BE594" s="1157">
        <f>IF(BE$568=0,BE479,IF(BE$568=1,#REF!,IF(BE$568=2,#REF!,IF(BE$568=3,#REF!,IF(BE$568=4,#REF!,BE479)))))/BE$569</f>
        <v>5444461.5157093201</v>
      </c>
      <c r="BF594" s="1157">
        <f>IF(BF$568=0,BF479,IF(BF$568=1,#REF!,IF(BF$568=2,#REF!,IF(BF$568=3,#REF!,IF(BF$568=4,#REF!,BF479)))))/BF$569</f>
        <v>7268091.5094792936</v>
      </c>
      <c r="BG594" s="1157">
        <f>IF(BG$568=0,BG479,IF(BG$568=1,#REF!,IF(BG$568=2,#REF!,IF(BG$568=3,#REF!,IF(BG$568=4,#REF!,BG479)))))/BG$569</f>
        <v>10478418.605692517</v>
      </c>
      <c r="BH594" s="1157">
        <f>IF(BH$568=0,BH479,IF(BH$568=1,#REF!,IF(BH$568=2,#REF!,IF(BH$568=3,#REF!,IF(BH$568=4,#REF!,BH479)))))/BH$569</f>
        <v>4487155.9516642001</v>
      </c>
      <c r="BI594" s="1157">
        <f>IF(BI$568=0,BI479,IF(BI$568=1,#REF!,IF(BI$568=2,#REF!,IF(BI$568=3,#REF!,IF(BI$568=4,#REF!,BI479)))))/BI$569</f>
        <v>4523039.4315583147</v>
      </c>
      <c r="BJ594" s="1157">
        <f>IF(BJ$568=0,BJ479,IF(BJ$568=1,#REF!,IF(BJ$568=2,#REF!,IF(BJ$568=3,#REF!,IF(BJ$568=4,#REF!,BJ479)))))/BJ$569</f>
        <v>5657996.9887367766</v>
      </c>
      <c r="BK594" s="1157">
        <f>IF(BK$568=0,BK479,IF(BK$568=1,#REF!,IF(BK$568=2,#REF!,IF(BK$568=3,#REF!,IF(BK$568=4,#REF!,BK479)))))/BK$569</f>
        <v>13295789.010533709</v>
      </c>
      <c r="BL594" s="1157">
        <f>IF(BL$568=0,BL479,IF(BL$568=1,#REF!,IF(BL$568=2,#REF!,IF(BL$568=3,#REF!,IF(BL$568=4,#REF!,BL479)))))/BL$569</f>
        <v>4242030.7797150379</v>
      </c>
      <c r="BM594" s="1157">
        <f>IF(BM$568=0,BM479,IF(BM$568=1,#REF!,IF(BM$568=2,#REF!,IF(BM$568=3,#REF!,IF(BM$568=4,#REF!,BM479)))))/BM$569</f>
        <v>15852681.278815504</v>
      </c>
      <c r="BN594" s="1157">
        <f>IF(BN$568=0,BN479,IF(BN$568=1,#REF!,IF(BN$568=2,#REF!,IF(BN$568=3,#REF!,IF(BN$568=4,#REF!,BN479)))))/BN$569</f>
        <v>5593796.1382570071</v>
      </c>
      <c r="BO594" s="1157">
        <f>IF(BO$568=0,BO479,IF(BO$568=1,#REF!,IF(BO$568=2,#REF!,IF(BO$568=3,#REF!,IF(BO$568=4,#REF!,BO479)))))/BO$569</f>
        <v>5813463.0046346392</v>
      </c>
      <c r="BP594" s="1157">
        <f>IF(BP$568=0,BP479,IF(BP$568=1,#REF!,IF(BP$568=2,#REF!,IF(BP$568=3,#REF!,IF(BP$568=4,#REF!,BP479)))))/BP$569</f>
        <v>4242030.7797150379</v>
      </c>
      <c r="BQ594" s="1157">
        <f>IF(BQ$568=0,BQ479,IF(BQ$568=1,#REF!,IF(BQ$568=2,#REF!,IF(BQ$568=3,#REF!,IF(BQ$568=4,#REF!,BQ479)))))/BQ$569</f>
        <v>15119640.260869067</v>
      </c>
      <c r="BR594" s="1157">
        <f>IF(BR$568=0,BR479,IF(BR$568=1,#REF!,IF(BR$568=2,#REF!,IF(BR$568=3,#REF!,IF(BR$568=4,#REF!,BR479)))))/BR$569</f>
        <v>6392562.1814008933</v>
      </c>
      <c r="BS594" s="1157">
        <f>IF(BS$568=0,BS479,IF(BS$568=1,#REF!,IF(BS$568=2,#REF!,IF(BS$568=3,#REF!,IF(BS$568=4,#REF!,BS479)))))/BS$569</f>
        <v>4411423.7019192036</v>
      </c>
      <c r="BT594" s="1157">
        <f>IF(BT$568=0,BT479,IF(BT$568=1,#REF!,IF(BT$568=2,#REF!,IF(BT$568=3,#REF!,IF(BT$568=4,#REF!,BT479)))))/BT$569</f>
        <v>13294491.588780239</v>
      </c>
      <c r="BU594" s="1157">
        <f>IF(BU$568=0,BU479,IF(BU$568=1,#REF!,IF(BU$568=2,#REF!,IF(BU$568=3,#REF!,IF(BU$568=4,#REF!,BU479)))))/BU$569</f>
        <v>11257851.946096951</v>
      </c>
      <c r="BV594" s="1157">
        <f>IF(BV$568=0,BV479,IF(BV$568=1,#REF!,IF(BV$568=2,#REF!,IF(BV$568=3,#REF!,IF(BV$568=4,#REF!,BV479)))))/BV$569</f>
        <v>11054027.834109802</v>
      </c>
      <c r="BW594" s="1157">
        <f>IF(BW$568=0,BW479,IF(BW$568=1,#REF!,IF(BW$568=2,#REF!,IF(BW$568=3,#REF!,IF(BW$568=4,#REF!,BW479)))))/BW$569</f>
        <v>2802998.4121671398</v>
      </c>
      <c r="BX594" s="1157">
        <f>IF(BX$568=0,BX479,IF(BX$568=1,#REF!,IF(BX$568=2,#REF!,IF(BX$568=3,#REF!,IF(BX$568=4,#REF!,BX479)))))/BX$569</f>
        <v>3064085.1621790431</v>
      </c>
      <c r="BY594" s="1157">
        <f>IF(BY$568=0,BY479,IF(BY$568=1,#REF!,IF(BY$568=2,#REF!,IF(BY$568=3,#REF!,IF(BY$568=4,#REF!,BY479)))))/BY$569</f>
        <v>3829711.4084713734</v>
      </c>
      <c r="BZ594" s="1157">
        <f>IF(BZ$568=0,BZ479,IF(BZ$568=1,#REF!,IF(BZ$568=2,#REF!,IF(BZ$568=3,#REF!,IF(BZ$568=4,#REF!,BZ479)))))/BZ$569</f>
        <v>4023359.1149117593</v>
      </c>
      <c r="CA594" s="1157">
        <f>IF(CA$568=0,CA479,IF(CA$568=1,#REF!,IF(CA$568=2,#REF!,IF(CA$568=3,#REF!,IF(CA$568=4,#REF!,CA479)))))/CA$569</f>
        <v>5029880.5351222036</v>
      </c>
      <c r="CB594" s="1157">
        <f>IF(CB$568=0,CB479,IF(CB$568=1,#REF!,IF(CB$568=2,#REF!,IF(CB$568=3,#REF!,IF(CB$568=4,#REF!,CB479)))))/CB$569</f>
        <v>6720768.2283648271</v>
      </c>
      <c r="CC594" s="1157">
        <f>IF(CC$568=0,CC479,IF(CC$568=1,#REF!,IF(CC$568=2,#REF!,IF(CC$568=3,#REF!,IF(CC$568=4,#REF!,CC479)))))/CC$569</f>
        <v>14741105.818522658</v>
      </c>
    </row>
    <row r="595" spans="1:81" s="135" customFormat="1" ht="15">
      <c r="A595" s="1148"/>
      <c r="B595" s="73"/>
      <c r="C595" s="73"/>
      <c r="D595" s="73" t="s">
        <v>168</v>
      </c>
      <c r="E595" s="73"/>
      <c r="F595" s="73"/>
      <c r="G595" s="1157">
        <f>IF(G$568=0,G480,IF(G$568=1,#REF!,IF(G$568=2,#REF!,IF(G$568=3,#REF!,IF(G$568=4,#REF!,G480)))))/G$569</f>
        <v>0</v>
      </c>
      <c r="H595" s="1157">
        <f>IF(H$568=0,H480,IF(H$568=1,#REF!,IF(H$568=2,#REF!,IF(H$568=3,#REF!,IF(H$568=4,#REF!,H480)))))/H$569</f>
        <v>0</v>
      </c>
      <c r="I595" s="1157">
        <f>IF(I$568=0,I480,IF(I$568=1,#REF!,IF(I$568=2,#REF!,IF(I$568=3,#REF!,IF(I$568=4,#REF!,I480)))))/I$569</f>
        <v>0</v>
      </c>
      <c r="J595" s="1157">
        <f>IF(J$568=0,J480,IF(J$568=1,#REF!,IF(J$568=2,#REF!,IF(J$568=3,#REF!,IF(J$568=4,#REF!,J480)))))/J$569</f>
        <v>0</v>
      </c>
      <c r="K595" s="1157">
        <f>IF(K$568=0,K480,IF(K$568=1,#REF!,IF(K$568=2,#REF!,IF(K$568=3,#REF!,IF(K$568=4,#REF!,K480)))))/K$569</f>
        <v>0</v>
      </c>
      <c r="L595" s="1157">
        <f>IF(L$568=0,L480,IF(L$568=1,#REF!,IF(L$568=2,#REF!,IF(L$568=3,#REF!,IF(L$568=4,#REF!,L480)))))/L$569</f>
        <v>0</v>
      </c>
      <c r="M595" s="1157">
        <f>IF(M$568=0,M480,IF(M$568=1,#REF!,IF(M$568=2,#REF!,IF(M$568=3,#REF!,IF(M$568=4,#REF!,M480)))))/M$569</f>
        <v>0</v>
      </c>
      <c r="N595" s="1157">
        <f>IF(N$568=0,N480,IF(N$568=1,#REF!,IF(N$568=2,#REF!,IF(N$568=3,#REF!,IF(N$568=4,#REF!,N480)))))/N$569</f>
        <v>0</v>
      </c>
      <c r="O595" s="1157">
        <f>IF(O$568=0,O480,IF(O$568=1,#REF!,IF(O$568=2,#REF!,IF(O$568=3,#REF!,IF(O$568=4,#REF!,O480)))))/O$569</f>
        <v>0</v>
      </c>
      <c r="P595" s="1157">
        <f>IF(P$568=0,P480,IF(P$568=1,#REF!,IF(P$568=2,#REF!,IF(P$568=3,#REF!,IF(P$568=4,#REF!,P480)))))/P$569</f>
        <v>0</v>
      </c>
      <c r="Q595" s="1157">
        <f>IF(Q$568=0,Q480,IF(Q$568=1,#REF!,IF(Q$568=2,#REF!,IF(Q$568=3,#REF!,IF(Q$568=4,#REF!,Q480)))))/Q$569</f>
        <v>0</v>
      </c>
      <c r="R595" s="1157">
        <f>IF(R$568=0,R480,IF(R$568=1,#REF!,IF(R$568=2,#REF!,IF(R$568=3,#REF!,IF(R$568=4,#REF!,R480)))))/R$569</f>
        <v>0</v>
      </c>
      <c r="S595" s="1157">
        <f>IF(S$568=0,S480,IF(S$568=1,#REF!,IF(S$568=2,#REF!,IF(S$568=3,#REF!,IF(S$568=4,#REF!,S480)))))/S$569</f>
        <v>0</v>
      </c>
      <c r="T595" s="1157">
        <f>IF(T$568=0,T480,IF(T$568=1,#REF!,IF(T$568=2,#REF!,IF(T$568=3,#REF!,IF(T$568=4,#REF!,T480)))))/T$569</f>
        <v>0</v>
      </c>
      <c r="U595" s="1157">
        <f>IF(U$568=0,U480,IF(U$568=1,#REF!,IF(U$568=2,#REF!,IF(U$568=3,#REF!,IF(U$568=4,#REF!,U480)))))/U$569</f>
        <v>0</v>
      </c>
      <c r="V595" s="1157">
        <f>IF(V$568=0,V480,IF(V$568=1,#REF!,IF(V$568=2,#REF!,IF(V$568=3,#REF!,IF(V$568=4,#REF!,V480)))))/V$569</f>
        <v>0</v>
      </c>
      <c r="W595" s="1157">
        <f>IF(W$568=0,W480,IF(W$568=1,#REF!,IF(W$568=2,#REF!,IF(W$568=3,#REF!,IF(W$568=4,#REF!,W480)))))/W$569</f>
        <v>0</v>
      </c>
      <c r="X595" s="1157">
        <f>IF(X$568=0,X480,IF(X$568=1,#REF!,IF(X$568=2,#REF!,IF(X$568=3,#REF!,IF(X$568=4,#REF!,X480)))))/X$569</f>
        <v>0</v>
      </c>
      <c r="Y595" s="1157">
        <f>IF(Y$568=0,Y480,IF(Y$568=1,#REF!,IF(Y$568=2,#REF!,IF(Y$568=3,#REF!,IF(Y$568=4,#REF!,Y480)))))/Y$569</f>
        <v>0</v>
      </c>
      <c r="Z595" s="1157">
        <f>IF(Z$568=0,Z480,IF(Z$568=1,#REF!,IF(Z$568=2,#REF!,IF(Z$568=3,#REF!,IF(Z$568=4,#REF!,Z480)))))/Z$569</f>
        <v>0</v>
      </c>
      <c r="AA595" s="1157">
        <f>IF(AA$568=0,AA480,IF(AA$568=1,#REF!,IF(AA$568=2,#REF!,IF(AA$568=3,#REF!,IF(AA$568=4,#REF!,AA480)))))/AA$569</f>
        <v>0</v>
      </c>
      <c r="AB595" s="1157">
        <f>IF(AB$568=0,AB480,IF(AB$568=1,#REF!,IF(AB$568=2,#REF!,IF(AB$568=3,#REF!,IF(AB$568=4,#REF!,AB480)))))/AB$569</f>
        <v>0</v>
      </c>
      <c r="AC595" s="1157">
        <f>IF(AC$568=0,AC480,IF(AC$568=1,#REF!,IF(AC$568=2,#REF!,IF(AC$568=3,#REF!,IF(AC$568=4,#REF!,AC480)))))/AC$569</f>
        <v>0</v>
      </c>
      <c r="AD595" s="1157">
        <f>IF(AD$568=0,AD480,IF(AD$568=1,#REF!,IF(AD$568=2,#REF!,IF(AD$568=3,#REF!,IF(AD$568=4,#REF!,AD480)))))/AD$569</f>
        <v>0</v>
      </c>
      <c r="AE595" s="1157">
        <f>IF(AE$568=0,AE480,IF(AE$568=1,#REF!,IF(AE$568=2,#REF!,IF(AE$568=3,#REF!,IF(AE$568=4,#REF!,AE480)))))/AE$569</f>
        <v>0</v>
      </c>
      <c r="AF595" s="1157">
        <f>IF(AF$568=0,AF480,IF(AF$568=1,#REF!,IF(AF$568=2,#REF!,IF(AF$568=3,#REF!,IF(AF$568=4,#REF!,AF480)))))/AF$569</f>
        <v>0</v>
      </c>
      <c r="AG595" s="1157">
        <f>IF(AG$568=0,AG480,IF(AG$568=1,#REF!,IF(AG$568=2,#REF!,IF(AG$568=3,#REF!,IF(AG$568=4,#REF!,AG480)))))/AG$569</f>
        <v>0</v>
      </c>
      <c r="AH595" s="1157">
        <f>IF(AH$568=0,AH480,IF(AH$568=1,#REF!,IF(AH$568=2,#REF!,IF(AH$568=3,#REF!,IF(AH$568=4,#REF!,AH480)))))/AH$569</f>
        <v>0</v>
      </c>
      <c r="AI595" s="1157">
        <f>IF(AI$568=0,AI480,IF(AI$568=1,#REF!,IF(AI$568=2,#REF!,IF(AI$568=3,#REF!,IF(AI$568=4,#REF!,AI480)))))/AI$569</f>
        <v>0</v>
      </c>
      <c r="AJ595" s="1157">
        <f>IF(AJ$568=0,AJ480,IF(AJ$568=1,#REF!,IF(AJ$568=2,#REF!,IF(AJ$568=3,#REF!,IF(AJ$568=4,#REF!,AJ480)))))/AJ$569</f>
        <v>0</v>
      </c>
      <c r="AK595" s="1157">
        <f>IF(AK$568=0,AK480,IF(AK$568=1,#REF!,IF(AK$568=2,#REF!,IF(AK$568=3,#REF!,IF(AK$568=4,#REF!,AK480)))))/AK$569</f>
        <v>0</v>
      </c>
      <c r="AL595" s="1157">
        <f>IF(AL$568=0,AL480,IF(AL$568=1,#REF!,IF(AL$568=2,#REF!,IF(AL$568=3,#REF!,IF(AL$568=4,#REF!,AL480)))))/AL$569</f>
        <v>0</v>
      </c>
      <c r="AM595" s="1157">
        <f>IF(AM$568=0,AM480,IF(AM$568=1,#REF!,IF(AM$568=2,#REF!,IF(AM$568=3,#REF!,IF(AM$568=4,#REF!,AM480)))))/AM$569</f>
        <v>0</v>
      </c>
      <c r="AN595" s="1157">
        <f>IF(AN$568=0,AN480,IF(AN$568=1,#REF!,IF(AN$568=2,#REF!,IF(AN$568=3,#REF!,IF(AN$568=4,#REF!,AN480)))))/AN$569</f>
        <v>0</v>
      </c>
      <c r="AO595" s="1157">
        <f>IF(AO$568=0,AO480,IF(AO$568=1,#REF!,IF(AO$568=2,#REF!,IF(AO$568=3,#REF!,IF(AO$568=4,#REF!,AO480)))))/AO$569</f>
        <v>0</v>
      </c>
      <c r="AP595" s="1157">
        <f>IF(AP$568=0,AP480,IF(AP$568=1,#REF!,IF(AP$568=2,#REF!,IF(AP$568=3,#REF!,IF(AP$568=4,#REF!,AP480)))))/AP$569</f>
        <v>0</v>
      </c>
      <c r="AQ595" s="1157">
        <f>IF(AQ$568=0,AQ480,IF(AQ$568=1,#REF!,IF(AQ$568=2,#REF!,IF(AQ$568=3,#REF!,IF(AQ$568=4,#REF!,AQ480)))))/AQ$569</f>
        <v>0</v>
      </c>
      <c r="AR595" s="1157">
        <f>IF(AR$568=0,AR480,IF(AR$568=1,#REF!,IF(AR$568=2,#REF!,IF(AR$568=3,#REF!,IF(AR$568=4,#REF!,AR480)))))/AR$569</f>
        <v>0</v>
      </c>
      <c r="AS595" s="1157">
        <f>IF(AS$568=0,AS480,IF(AS$568=1,#REF!,IF(AS$568=2,#REF!,IF(AS$568=3,#REF!,IF(AS$568=4,#REF!,AS480)))))/AS$569</f>
        <v>0</v>
      </c>
      <c r="AT595" s="1157">
        <f>IF(AT$568=0,AT480,IF(AT$568=1,#REF!,IF(AT$568=2,#REF!,IF(AT$568=3,#REF!,IF(AT$568=4,#REF!,AT480)))))/AT$569</f>
        <v>0</v>
      </c>
      <c r="AU595" s="1157">
        <f>IF(AU$568=0,AU480,IF(AU$568=1,#REF!,IF(AU$568=2,#REF!,IF(AU$568=3,#REF!,IF(AU$568=4,#REF!,AU480)))))/AU$569</f>
        <v>0</v>
      </c>
      <c r="AV595" s="1157">
        <f>IF(AV$568=0,AV480,IF(AV$568=1,#REF!,IF(AV$568=2,#REF!,IF(AV$568=3,#REF!,IF(AV$568=4,#REF!,AV480)))))/AV$569</f>
        <v>0</v>
      </c>
      <c r="AW595" s="1157">
        <f>IF(AW$568=0,AW480,IF(AW$568=1,#REF!,IF(AW$568=2,#REF!,IF(AW$568=3,#REF!,IF(AW$568=4,#REF!,AW480)))))/AW$569</f>
        <v>0</v>
      </c>
      <c r="AX595" s="1157">
        <f>IF(AX$568=0,AX480,IF(AX$568=1,#REF!,IF(AX$568=2,#REF!,IF(AX$568=3,#REF!,IF(AX$568=4,#REF!,AX480)))))/AX$569</f>
        <v>0</v>
      </c>
      <c r="AY595" s="1157">
        <f>IF(AY$568=0,AY480,IF(AY$568=1,#REF!,IF(AY$568=2,#REF!,IF(AY$568=3,#REF!,IF(AY$568=4,#REF!,AY480)))))/AY$569</f>
        <v>0</v>
      </c>
      <c r="AZ595" s="1157">
        <f>IF(AZ$568=0,AZ480,IF(AZ$568=1,#REF!,IF(AZ$568=2,#REF!,IF(AZ$568=3,#REF!,IF(AZ$568=4,#REF!,AZ480)))))/AZ$569</f>
        <v>0</v>
      </c>
      <c r="BA595" s="1157">
        <f>IF(BA$568=0,BA480,IF(BA$568=1,#REF!,IF(BA$568=2,#REF!,IF(BA$568=3,#REF!,IF(BA$568=4,#REF!,BA480)))))/BA$569</f>
        <v>0</v>
      </c>
      <c r="BB595" s="1157">
        <f>IF(BB$568=0,BB480,IF(BB$568=1,#REF!,IF(BB$568=2,#REF!,IF(BB$568=3,#REF!,IF(BB$568=4,#REF!,BB480)))))/BB$569</f>
        <v>0</v>
      </c>
      <c r="BC595" s="1157">
        <f>IF(BC$568=0,BC480,IF(BC$568=1,#REF!,IF(BC$568=2,#REF!,IF(BC$568=3,#REF!,IF(BC$568=4,#REF!,BC480)))))/BC$569</f>
        <v>0</v>
      </c>
      <c r="BD595" s="1157">
        <f>IF(BD$568=0,BD480,IF(BD$568=1,#REF!,IF(BD$568=2,#REF!,IF(BD$568=3,#REF!,IF(BD$568=4,#REF!,BD480)))))/BD$569</f>
        <v>0</v>
      </c>
      <c r="BE595" s="1157">
        <f>IF(BE$568=0,BE480,IF(BE$568=1,#REF!,IF(BE$568=2,#REF!,IF(BE$568=3,#REF!,IF(BE$568=4,#REF!,BE480)))))/BE$569</f>
        <v>0</v>
      </c>
      <c r="BF595" s="1157">
        <f>IF(BF$568=0,BF480,IF(BF$568=1,#REF!,IF(BF$568=2,#REF!,IF(BF$568=3,#REF!,IF(BF$568=4,#REF!,BF480)))))/BF$569</f>
        <v>0</v>
      </c>
      <c r="BG595" s="1157">
        <f>IF(BG$568=0,BG480,IF(BG$568=1,#REF!,IF(BG$568=2,#REF!,IF(BG$568=3,#REF!,IF(BG$568=4,#REF!,BG480)))))/BG$569</f>
        <v>0</v>
      </c>
      <c r="BH595" s="1157">
        <f>IF(BH$568=0,BH480,IF(BH$568=1,#REF!,IF(BH$568=2,#REF!,IF(BH$568=3,#REF!,IF(BH$568=4,#REF!,BH480)))))/BH$569</f>
        <v>0</v>
      </c>
      <c r="BI595" s="1157">
        <f>IF(BI$568=0,BI480,IF(BI$568=1,#REF!,IF(BI$568=2,#REF!,IF(BI$568=3,#REF!,IF(BI$568=4,#REF!,BI480)))))/BI$569</f>
        <v>0</v>
      </c>
      <c r="BJ595" s="1157">
        <f>IF(BJ$568=0,BJ480,IF(BJ$568=1,#REF!,IF(BJ$568=2,#REF!,IF(BJ$568=3,#REF!,IF(BJ$568=4,#REF!,BJ480)))))/BJ$569</f>
        <v>0</v>
      </c>
      <c r="BK595" s="1157">
        <f>IF(BK$568=0,BK480,IF(BK$568=1,#REF!,IF(BK$568=2,#REF!,IF(BK$568=3,#REF!,IF(BK$568=4,#REF!,BK480)))))/BK$569</f>
        <v>0</v>
      </c>
      <c r="BL595" s="1157">
        <f>IF(BL$568=0,BL480,IF(BL$568=1,#REF!,IF(BL$568=2,#REF!,IF(BL$568=3,#REF!,IF(BL$568=4,#REF!,BL480)))))/BL$569</f>
        <v>0</v>
      </c>
      <c r="BM595" s="1157">
        <f>IF(BM$568=0,BM480,IF(BM$568=1,#REF!,IF(BM$568=2,#REF!,IF(BM$568=3,#REF!,IF(BM$568=4,#REF!,BM480)))))/BM$569</f>
        <v>0</v>
      </c>
      <c r="BN595" s="1157">
        <f>IF(BN$568=0,BN480,IF(BN$568=1,#REF!,IF(BN$568=2,#REF!,IF(BN$568=3,#REF!,IF(BN$568=4,#REF!,BN480)))))/BN$569</f>
        <v>0</v>
      </c>
      <c r="BO595" s="1157">
        <f>IF(BO$568=0,BO480,IF(BO$568=1,#REF!,IF(BO$568=2,#REF!,IF(BO$568=3,#REF!,IF(BO$568=4,#REF!,BO480)))))/BO$569</f>
        <v>0</v>
      </c>
      <c r="BP595" s="1157">
        <f>IF(BP$568=0,BP480,IF(BP$568=1,#REF!,IF(BP$568=2,#REF!,IF(BP$568=3,#REF!,IF(BP$568=4,#REF!,BP480)))))/BP$569</f>
        <v>0</v>
      </c>
      <c r="BQ595" s="1157">
        <f>IF(BQ$568=0,BQ480,IF(BQ$568=1,#REF!,IF(BQ$568=2,#REF!,IF(BQ$568=3,#REF!,IF(BQ$568=4,#REF!,BQ480)))))/BQ$569</f>
        <v>0</v>
      </c>
      <c r="BR595" s="1157">
        <f>IF(BR$568=0,BR480,IF(BR$568=1,#REF!,IF(BR$568=2,#REF!,IF(BR$568=3,#REF!,IF(BR$568=4,#REF!,BR480)))))/BR$569</f>
        <v>0</v>
      </c>
      <c r="BS595" s="1157">
        <f>IF(BS$568=0,BS480,IF(BS$568=1,#REF!,IF(BS$568=2,#REF!,IF(BS$568=3,#REF!,IF(BS$568=4,#REF!,BS480)))))/BS$569</f>
        <v>0</v>
      </c>
      <c r="BT595" s="1157">
        <f>IF(BT$568=0,BT480,IF(BT$568=1,#REF!,IF(BT$568=2,#REF!,IF(BT$568=3,#REF!,IF(BT$568=4,#REF!,BT480)))))/BT$569</f>
        <v>0</v>
      </c>
      <c r="BU595" s="1157">
        <f>IF(BU$568=0,BU480,IF(BU$568=1,#REF!,IF(BU$568=2,#REF!,IF(BU$568=3,#REF!,IF(BU$568=4,#REF!,BU480)))))/BU$569</f>
        <v>0</v>
      </c>
      <c r="BV595" s="1157">
        <f>IF(BV$568=0,BV480,IF(BV$568=1,#REF!,IF(BV$568=2,#REF!,IF(BV$568=3,#REF!,IF(BV$568=4,#REF!,BV480)))))/BV$569</f>
        <v>0</v>
      </c>
      <c r="BW595" s="1157">
        <f>IF(BW$568=0,BW480,IF(BW$568=1,#REF!,IF(BW$568=2,#REF!,IF(BW$568=3,#REF!,IF(BW$568=4,#REF!,BW480)))))/BW$569</f>
        <v>0</v>
      </c>
      <c r="BX595" s="1157">
        <f>IF(BX$568=0,BX480,IF(BX$568=1,#REF!,IF(BX$568=2,#REF!,IF(BX$568=3,#REF!,IF(BX$568=4,#REF!,BX480)))))/BX$569</f>
        <v>0</v>
      </c>
      <c r="BY595" s="1157">
        <f>IF(BY$568=0,BY480,IF(BY$568=1,#REF!,IF(BY$568=2,#REF!,IF(BY$568=3,#REF!,IF(BY$568=4,#REF!,BY480)))))/BY$569</f>
        <v>0</v>
      </c>
      <c r="BZ595" s="1157">
        <f>IF(BZ$568=0,BZ480,IF(BZ$568=1,#REF!,IF(BZ$568=2,#REF!,IF(BZ$568=3,#REF!,IF(BZ$568=4,#REF!,BZ480)))))/BZ$569</f>
        <v>0</v>
      </c>
      <c r="CA595" s="1157">
        <f>IF(CA$568=0,CA480,IF(CA$568=1,#REF!,IF(CA$568=2,#REF!,IF(CA$568=3,#REF!,IF(CA$568=4,#REF!,CA480)))))/CA$569</f>
        <v>0</v>
      </c>
      <c r="CB595" s="1157">
        <f>IF(CB$568=0,CB480,IF(CB$568=1,#REF!,IF(CB$568=2,#REF!,IF(CB$568=3,#REF!,IF(CB$568=4,#REF!,CB480)))))/CB$569</f>
        <v>0</v>
      </c>
      <c r="CC595" s="1157">
        <f>IF(CC$568=0,CC480,IF(CC$568=1,#REF!,IF(CC$568=2,#REF!,IF(CC$568=3,#REF!,IF(CC$568=4,#REF!,CC480)))))/CC$569</f>
        <v>0</v>
      </c>
    </row>
    <row r="596" spans="1:81" ht="15" customHeight="1">
      <c r="A596" s="1148"/>
      <c r="D596" s="73"/>
      <c r="E596" s="73"/>
      <c r="F596" s="73"/>
      <c r="G596" s="569"/>
      <c r="H596" s="1157"/>
      <c r="I596" s="1157"/>
      <c r="J596" s="1157"/>
      <c r="K596" s="1157"/>
      <c r="L596" s="1157"/>
      <c r="M596" s="1157"/>
      <c r="N596" s="1157"/>
      <c r="O596" s="1157"/>
      <c r="P596" s="1157"/>
      <c r="Q596" s="1157"/>
      <c r="R596" s="1157"/>
      <c r="S596" s="1157"/>
      <c r="T596" s="1157"/>
      <c r="U596" s="1157"/>
      <c r="V596" s="1157"/>
      <c r="W596" s="1157"/>
      <c r="X596" s="1157"/>
      <c r="Y596" s="1157"/>
      <c r="Z596" s="1157"/>
      <c r="AA596" s="1157"/>
      <c r="AB596" s="1157"/>
      <c r="AC596" s="1157"/>
      <c r="AD596" s="1157"/>
      <c r="AE596" s="1157"/>
      <c r="AF596" s="1157"/>
      <c r="AG596" s="1157"/>
      <c r="AH596" s="1157"/>
      <c r="AI596" s="1157"/>
      <c r="AJ596" s="1157"/>
      <c r="AK596" s="1157"/>
      <c r="AL596" s="1157"/>
      <c r="AM596" s="1157"/>
      <c r="AN596" s="1157"/>
      <c r="AO596" s="1157"/>
      <c r="AP596" s="1157"/>
      <c r="AQ596" s="1157"/>
      <c r="AR596" s="1157"/>
      <c r="AS596" s="1157"/>
      <c r="AT596" s="1157"/>
      <c r="AU596" s="1157"/>
      <c r="AV596" s="1157"/>
      <c r="AW596" s="1157"/>
      <c r="AX596" s="1157"/>
      <c r="AY596" s="1157"/>
      <c r="AZ596" s="1157"/>
      <c r="BA596" s="1157"/>
      <c r="BB596" s="1157"/>
      <c r="BC596" s="1157"/>
      <c r="BD596" s="1157"/>
      <c r="BE596" s="1157"/>
      <c r="BF596" s="1157"/>
      <c r="BG596" s="1157"/>
      <c r="BH596" s="1157"/>
      <c r="BI596" s="1157"/>
      <c r="BJ596" s="1157"/>
      <c r="BK596" s="1157"/>
      <c r="BL596" s="1157"/>
      <c r="BM596" s="1157"/>
      <c r="BN596" s="1157"/>
      <c r="BO596" s="1157"/>
      <c r="BP596" s="1157"/>
      <c r="BQ596" s="1157"/>
      <c r="BR596" s="1157"/>
      <c r="BS596" s="1157"/>
      <c r="BT596" s="1157"/>
      <c r="BU596" s="1157"/>
      <c r="BV596" s="1157"/>
      <c r="BW596" s="1157"/>
      <c r="BX596" s="1157"/>
      <c r="BY596" s="1157"/>
      <c r="BZ596" s="1157"/>
      <c r="CA596" s="1157"/>
      <c r="CB596" s="1157"/>
      <c r="CC596" s="1157"/>
    </row>
    <row r="597" spans="1:81" ht="15" customHeight="1">
      <c r="A597" s="1148"/>
      <c r="D597" s="72" t="s">
        <v>11</v>
      </c>
      <c r="E597" s="72"/>
      <c r="F597" s="72"/>
      <c r="G597" s="1157">
        <f>IF(G$568=0,G482,IF(G$568=1,#REF!,IF(G$568=2,#REF!,IF(G$568=3,#REF!,IF(G$568=4,#REF!,G482)))))/G$569</f>
        <v>0</v>
      </c>
      <c r="H597" s="1157">
        <f>IF(H$568=0,H482,IF(H$568=1,#REF!,IF(H$568=2,#REF!,IF(H$568=3,#REF!,IF(H$568=4,#REF!,H482)))))/H$569</f>
        <v>2.3286108780904542E-5</v>
      </c>
      <c r="I597" s="1157">
        <f>IF(I$568=0,I482,IF(I$568=1,#REF!,IF(I$568=2,#REF!,IF(I$568=3,#REF!,IF(I$568=4,#REF!,I482)))))/I$569</f>
        <v>5.5279125334762558E-5</v>
      </c>
      <c r="J597" s="1157">
        <f>IF(J$568=0,J482,IF(J$568=1,#REF!,IF(J$568=2,#REF!,IF(J$568=3,#REF!,IF(J$568=4,#REF!,J482)))))/J$569</f>
        <v>4.1254569459690655E-6</v>
      </c>
      <c r="K597" s="1157">
        <f>IF(K$568=0,K482,IF(K$568=1,#REF!,IF(K$568=2,#REF!,IF(K$568=3,#REF!,IF(K$568=4,#REF!,K482)))))/K$569</f>
        <v>0</v>
      </c>
      <c r="L597" s="1157">
        <f>IF(L$568=0,L482,IF(L$568=1,#REF!,IF(L$568=2,#REF!,IF(L$568=3,#REF!,IF(L$568=4,#REF!,L482)))))/L$569</f>
        <v>0</v>
      </c>
      <c r="M597" s="1157">
        <f>IF(M$568=0,M482,IF(M$568=1,#REF!,IF(M$568=2,#REF!,IF(M$568=3,#REF!,IF(M$568=4,#REF!,M482)))))/M$569</f>
        <v>5.1949069341501427E-5</v>
      </c>
      <c r="N597" s="1157">
        <f>IF(N$568=0,N482,IF(N$568=1,#REF!,IF(N$568=2,#REF!,IF(N$568=3,#REF!,IF(N$568=4,#REF!,N482)))))/N$569</f>
        <v>2.3878135637129462E-5</v>
      </c>
      <c r="O597" s="1157">
        <f>IF(O$568=0,O482,IF(O$568=1,#REF!,IF(O$568=2,#REF!,IF(O$568=3,#REF!,IF(O$568=4,#REF!,O482)))))/O$569</f>
        <v>2.2457860838834794E-5</v>
      </c>
      <c r="P597" s="1157">
        <f>IF(P$568=0,P482,IF(P$568=1,#REF!,IF(P$568=2,#REF!,IF(P$568=3,#REF!,IF(P$568=4,#REF!,P482)))))/P$569</f>
        <v>2.2427181042803647E-5</v>
      </c>
      <c r="Q597" s="1157">
        <f>IF(Q$568=0,Q482,IF(Q$568=1,#REF!,IF(Q$568=2,#REF!,IF(Q$568=3,#REF!,IF(Q$568=4,#REF!,Q482)))))/Q$569</f>
        <v>0</v>
      </c>
      <c r="R597" s="1157">
        <f>IF(R$568=0,R482,IF(R$568=1,#REF!,IF(R$568=2,#REF!,IF(R$568=3,#REF!,IF(R$568=4,#REF!,R482)))))/R$569</f>
        <v>2.3097767394635165E-5</v>
      </c>
      <c r="S597" s="1157">
        <f>IF(S$568=0,S482,IF(S$568=1,#REF!,IF(S$568=2,#REF!,IF(S$568=3,#REF!,IF(S$568=4,#REF!,S482)))))/S$569</f>
        <v>1.9525362384859259E-5</v>
      </c>
      <c r="T597" s="1157">
        <f>IF(T$568=0,T482,IF(T$568=1,#REF!,IF(T$568=2,#REF!,IF(T$568=3,#REF!,IF(T$568=4,#REF!,T482)))))/T$569</f>
        <v>6.1700091254210482E-5</v>
      </c>
      <c r="U597" s="1157">
        <f>IF(U$568=0,U482,IF(U$568=1,#REF!,IF(U$568=2,#REF!,IF(U$568=3,#REF!,IF(U$568=4,#REF!,U482)))))/U$569</f>
        <v>3.5321174664295129E-5</v>
      </c>
      <c r="V597" s="1157">
        <f>IF(V$568=0,V482,IF(V$568=1,#REF!,IF(V$568=2,#REF!,IF(V$568=3,#REF!,IF(V$568=4,#REF!,V482)))))/V$569</f>
        <v>0</v>
      </c>
      <c r="W597" s="1157">
        <f>IF(W$568=0,W482,IF(W$568=1,#REF!,IF(W$568=2,#REF!,IF(W$568=3,#REF!,IF(W$568=4,#REF!,W482)))))/W$569</f>
        <v>1.4601019519434862E-5</v>
      </c>
      <c r="X597" s="1157">
        <f>IF(X$568=0,X482,IF(X$568=1,#REF!,IF(X$568=2,#REF!,IF(X$568=3,#REF!,IF(X$568=4,#REF!,X482)))))/X$569</f>
        <v>0</v>
      </c>
      <c r="Y597" s="1157">
        <f>IF(Y$568=0,Y482,IF(Y$568=1,#REF!,IF(Y$568=2,#REF!,IF(Y$568=3,#REF!,IF(Y$568=4,#REF!,Y482)))))/Y$569</f>
        <v>1.22956966730527E-4</v>
      </c>
      <c r="Z597" s="1157">
        <f>IF(Z$568=0,Z482,IF(Z$568=1,#REF!,IF(Z$568=2,#REF!,IF(Z$568=3,#REF!,IF(Z$568=4,#REF!,Z482)))))/Z$569</f>
        <v>7.0027603253818059E-5</v>
      </c>
      <c r="AA597" s="1157">
        <f>IF(AA$568=0,AA482,IF(AA$568=1,#REF!,IF(AA$568=2,#REF!,IF(AA$568=3,#REF!,IF(AA$568=4,#REF!,AA482)))))/AA$569</f>
        <v>1.0709225547721974E-4</v>
      </c>
      <c r="AB597" s="1157">
        <f>IF(AB$568=0,AB482,IF(AB$568=1,#REF!,IF(AB$568=2,#REF!,IF(AB$568=3,#REF!,IF(AB$568=4,#REF!,AB482)))))/AB$569</f>
        <v>1.358410465884726E-4</v>
      </c>
      <c r="AC597" s="1157">
        <f>IF(AC$568=0,AC482,IF(AC$568=1,#REF!,IF(AC$568=2,#REF!,IF(AC$568=3,#REF!,IF(AC$568=4,#REF!,AC482)))))/AC$569</f>
        <v>4.4164196299397622E-4</v>
      </c>
      <c r="AD597" s="1157">
        <f>IF(AD$568=0,AD482,IF(AD$568=1,#REF!,IF(AD$568=2,#REF!,IF(AD$568=3,#REF!,IF(AD$568=4,#REF!,AD482)))))/AD$569</f>
        <v>1.5295104126040942E-4</v>
      </c>
      <c r="AE597" s="1157">
        <f>IF(AE$568=0,AE482,IF(AE$568=1,#REF!,IF(AE$568=2,#REF!,IF(AE$568=3,#REF!,IF(AE$568=4,#REF!,AE482)))))/AE$569</f>
        <v>4.2484266550635129E-5</v>
      </c>
      <c r="AF597" s="1157">
        <f>IF(AF$568=0,AF482,IF(AF$568=1,#REF!,IF(AF$568=2,#REF!,IF(AF$568=3,#REF!,IF(AF$568=4,#REF!,AF482)))))/AF$569</f>
        <v>2.6810549438526464E-4</v>
      </c>
      <c r="AG597" s="1157">
        <f>IF(AG$568=0,AG482,IF(AG$568=1,#REF!,IF(AG$568=2,#REF!,IF(AG$568=3,#REF!,IF(AG$568=4,#REF!,AG482)))))/AG$569</f>
        <v>2.323421646327655E-4</v>
      </c>
      <c r="AH597" s="1157">
        <f>IF(AH$568=0,AH482,IF(AH$568=1,#REF!,IF(AH$568=2,#REF!,IF(AH$568=3,#REF!,IF(AH$568=4,#REF!,AH482)))))/AH$569</f>
        <v>3.3963705613752818E-5</v>
      </c>
      <c r="AI597" s="1157">
        <f>IF(AI$568=0,AI482,IF(AI$568=1,#REF!,IF(AI$568=2,#REF!,IF(AI$568=3,#REF!,IF(AI$568=4,#REF!,AI482)))))/AI$569</f>
        <v>6.4889484733562583E-5</v>
      </c>
      <c r="AJ597" s="1157">
        <f>IF(AJ$568=0,AJ482,IF(AJ$568=1,#REF!,IF(AJ$568=2,#REF!,IF(AJ$568=3,#REF!,IF(AJ$568=4,#REF!,AJ482)))))/AJ$569</f>
        <v>0</v>
      </c>
      <c r="AK597" s="1157">
        <f>IF(AK$568=0,AK482,IF(AK$568=1,#REF!,IF(AK$568=2,#REF!,IF(AK$568=3,#REF!,IF(AK$568=4,#REF!,AK482)))))/AK$569</f>
        <v>3.4367965991847835E-6</v>
      </c>
      <c r="AL597" s="1157">
        <f>IF(AL$568=0,AL482,IF(AL$568=1,#REF!,IF(AL$568=2,#REF!,IF(AL$568=3,#REF!,IF(AL$568=4,#REF!,AL482)))))/AL$569</f>
        <v>0</v>
      </c>
      <c r="AM597" s="1157">
        <f>IF(AM$568=0,AM482,IF(AM$568=1,#REF!,IF(AM$568=2,#REF!,IF(AM$568=3,#REF!,IF(AM$568=4,#REF!,AM482)))))/AM$569</f>
        <v>0</v>
      </c>
      <c r="AN597" s="1157">
        <f>IF(AN$568=0,AN482,IF(AN$568=1,#REF!,IF(AN$568=2,#REF!,IF(AN$568=3,#REF!,IF(AN$568=4,#REF!,AN482)))))/AN$569</f>
        <v>0</v>
      </c>
      <c r="AO597" s="1157">
        <f>IF(AO$568=0,AO482,IF(AO$568=1,#REF!,IF(AO$568=2,#REF!,IF(AO$568=3,#REF!,IF(AO$568=4,#REF!,AO482)))))/AO$569</f>
        <v>0</v>
      </c>
      <c r="AP597" s="1157">
        <f>IF(AP$568=0,AP482,IF(AP$568=1,#REF!,IF(AP$568=2,#REF!,IF(AP$568=3,#REF!,IF(AP$568=4,#REF!,AP482)))))/AP$569</f>
        <v>0</v>
      </c>
      <c r="AQ597" s="1157">
        <f>IF(AQ$568=0,AQ482,IF(AQ$568=1,#REF!,IF(AQ$568=2,#REF!,IF(AQ$568=3,#REF!,IF(AQ$568=4,#REF!,AQ482)))))/AQ$569</f>
        <v>0</v>
      </c>
      <c r="AR597" s="1157">
        <f>IF(AR$568=0,AR482,IF(AR$568=1,#REF!,IF(AR$568=2,#REF!,IF(AR$568=3,#REF!,IF(AR$568=4,#REF!,AR482)))))/AR$569</f>
        <v>0</v>
      </c>
      <c r="AS597" s="1157">
        <f>IF(AS$568=0,AS482,IF(AS$568=1,#REF!,IF(AS$568=2,#REF!,IF(AS$568=3,#REF!,IF(AS$568=4,#REF!,AS482)))))/AS$569</f>
        <v>2.0318144207575131E-4</v>
      </c>
      <c r="AT597" s="1157">
        <f>IF(AT$568=0,AT482,IF(AT$568=1,#REF!,IF(AT$568=2,#REF!,IF(AT$568=3,#REF!,IF(AT$568=4,#REF!,AT482)))))/AT$569</f>
        <v>8.0849094976103342E-5</v>
      </c>
      <c r="AU597" s="1157">
        <f>IF(AU$568=0,AU482,IF(AU$568=1,#REF!,IF(AU$568=2,#REF!,IF(AU$568=3,#REF!,IF(AU$568=4,#REF!,AU482)))))/AU$569</f>
        <v>6.8240611022121203E-5</v>
      </c>
      <c r="AV597" s="1157">
        <f>IF(AV$568=0,AV482,IF(AV$568=1,#REF!,IF(AV$568=2,#REF!,IF(AV$568=3,#REF!,IF(AV$568=4,#REF!,AV482)))))/AV$569</f>
        <v>0</v>
      </c>
      <c r="AW597" s="1157">
        <f>IF(AW$568=0,AW482,IF(AW$568=1,#REF!,IF(AW$568=2,#REF!,IF(AW$568=3,#REF!,IF(AW$568=4,#REF!,AW482)))))/AW$569</f>
        <v>9.1331178647456349E-5</v>
      </c>
      <c r="AX597" s="1157">
        <f>IF(AX$568=0,AX482,IF(AX$568=1,#REF!,IF(AX$568=2,#REF!,IF(AX$568=3,#REF!,IF(AX$568=4,#REF!,AX482)))))/AX$569</f>
        <v>1.2339795500281852E-4</v>
      </c>
      <c r="AY597" s="1157">
        <f>IF(AY$568=0,AY482,IF(AY$568=1,#REF!,IF(AY$568=2,#REF!,IF(AY$568=3,#REF!,IF(AY$568=4,#REF!,AY482)))))/AY$569</f>
        <v>1.4199255586634112E-4</v>
      </c>
      <c r="AZ597" s="1157">
        <f>IF(AZ$568=0,AZ482,IF(AZ$568=1,#REF!,IF(AZ$568=2,#REF!,IF(AZ$568=3,#REF!,IF(AZ$568=4,#REF!,AZ482)))))/AZ$569</f>
        <v>1.2270173160168832E-4</v>
      </c>
      <c r="BA597" s="1157">
        <f>IF(BA$568=0,BA482,IF(BA$568=1,#REF!,IF(BA$568=2,#REF!,IF(BA$568=3,#REF!,IF(BA$568=4,#REF!,BA482)))))/BA$569</f>
        <v>4.9969470253616119E-5</v>
      </c>
      <c r="BB597" s="1157">
        <f>IF(BB$568=0,BB482,IF(BB$568=1,#REF!,IF(BB$568=2,#REF!,IF(BB$568=3,#REF!,IF(BB$568=4,#REF!,BB482)))))/BB$569</f>
        <v>4.4391611347670149E-5</v>
      </c>
      <c r="BC597" s="1157">
        <f>IF(BC$568=0,BC482,IF(BC$568=1,#REF!,IF(BC$568=2,#REF!,IF(BC$568=3,#REF!,IF(BC$568=4,#REF!,BC482)))))/BC$569</f>
        <v>0</v>
      </c>
      <c r="BD597" s="1157">
        <f>IF(BD$568=0,BD482,IF(BD$568=1,#REF!,IF(BD$568=2,#REF!,IF(BD$568=3,#REF!,IF(BD$568=4,#REF!,BD482)))))/BD$569</f>
        <v>0</v>
      </c>
      <c r="BE597" s="1157">
        <f>IF(BE$568=0,BE482,IF(BE$568=1,#REF!,IF(BE$568=2,#REF!,IF(BE$568=3,#REF!,IF(BE$568=4,#REF!,BE482)))))/BE$569</f>
        <v>0</v>
      </c>
      <c r="BF597" s="1157">
        <f>IF(BF$568=0,BF482,IF(BF$568=1,#REF!,IF(BF$568=2,#REF!,IF(BF$568=3,#REF!,IF(BF$568=4,#REF!,BF482)))))/BF$569</f>
        <v>0</v>
      </c>
      <c r="BG597" s="1157">
        <f>IF(BG$568=0,BG482,IF(BG$568=1,#REF!,IF(BG$568=2,#REF!,IF(BG$568=3,#REF!,IF(BG$568=4,#REF!,BG482)))))/BG$569</f>
        <v>0</v>
      </c>
      <c r="BH597" s="1157">
        <f>IF(BH$568=0,BH482,IF(BH$568=1,#REF!,IF(BH$568=2,#REF!,IF(BH$568=3,#REF!,IF(BH$568=4,#REF!,BH482)))))/BH$569</f>
        <v>0</v>
      </c>
      <c r="BI597" s="1157">
        <f>IF(BI$568=0,BI482,IF(BI$568=1,#REF!,IF(BI$568=2,#REF!,IF(BI$568=3,#REF!,IF(BI$568=4,#REF!,BI482)))))/BI$569</f>
        <v>0</v>
      </c>
      <c r="BJ597" s="1157">
        <f>IF(BJ$568=0,BJ482,IF(BJ$568=1,#REF!,IF(BJ$568=2,#REF!,IF(BJ$568=3,#REF!,IF(BJ$568=4,#REF!,BJ482)))))/BJ$569</f>
        <v>8.692687841430977E-5</v>
      </c>
      <c r="BK597" s="1157">
        <f>IF(BK$568=0,BK482,IF(BK$568=1,#REF!,IF(BK$568=2,#REF!,IF(BK$568=3,#REF!,IF(BK$568=4,#REF!,BK482)))))/BK$569</f>
        <v>6.7440317257356214E-5</v>
      </c>
      <c r="BL597" s="1157">
        <f>IF(BL$568=0,BL482,IF(BL$568=1,#REF!,IF(BL$568=2,#REF!,IF(BL$568=3,#REF!,IF(BL$568=4,#REF!,BL482)))))/BL$569</f>
        <v>0</v>
      </c>
      <c r="BM597" s="1157">
        <f>IF(BM$568=0,BM482,IF(BM$568=1,#REF!,IF(BM$568=2,#REF!,IF(BM$568=3,#REF!,IF(BM$568=4,#REF!,BM482)))))/BM$569</f>
        <v>1.2740608644206886E-5</v>
      </c>
      <c r="BN597" s="1157">
        <f>IF(BN$568=0,BN482,IF(BN$568=1,#REF!,IF(BN$568=2,#REF!,IF(BN$568=3,#REF!,IF(BN$568=4,#REF!,BN482)))))/BN$569</f>
        <v>0</v>
      </c>
      <c r="BO597" s="1157">
        <f>IF(BO$568=0,BO482,IF(BO$568=1,#REF!,IF(BO$568=2,#REF!,IF(BO$568=3,#REF!,IF(BO$568=4,#REF!,BO482)))))/BO$569</f>
        <v>3.791914592870151E-5</v>
      </c>
      <c r="BP597" s="1157">
        <f>IF(BP$568=0,BP482,IF(BP$568=1,#REF!,IF(BP$568=2,#REF!,IF(BP$568=3,#REF!,IF(BP$568=4,#REF!,BP482)))))/BP$569</f>
        <v>0</v>
      </c>
      <c r="BQ597" s="1157">
        <f>IF(BQ$568=0,BQ482,IF(BQ$568=1,#REF!,IF(BQ$568=2,#REF!,IF(BQ$568=3,#REF!,IF(BQ$568=4,#REF!,BQ482)))))/BQ$569</f>
        <v>0</v>
      </c>
      <c r="BR597" s="1157">
        <f>IF(BR$568=0,BR482,IF(BR$568=1,#REF!,IF(BR$568=2,#REF!,IF(BR$568=3,#REF!,IF(BR$568=4,#REF!,BR482)))))/BR$569</f>
        <v>7.4217301806653018E-5</v>
      </c>
      <c r="BS597" s="1157">
        <f>IF(BS$568=0,BS482,IF(BS$568=1,#REF!,IF(BS$568=2,#REF!,IF(BS$568=3,#REF!,IF(BS$568=4,#REF!,BS482)))))/BS$569</f>
        <v>3.8197034113406985E-5</v>
      </c>
      <c r="BT597" s="1157">
        <f>IF(BT$568=0,BT482,IF(BT$568=1,#REF!,IF(BT$568=2,#REF!,IF(BT$568=3,#REF!,IF(BT$568=4,#REF!,BT482)))))/BT$569</f>
        <v>2.0834576041486345E-4</v>
      </c>
      <c r="BU597" s="1157">
        <f>IF(BU$568=0,BU482,IF(BU$568=1,#REF!,IF(BU$568=2,#REF!,IF(BU$568=3,#REF!,IF(BU$568=4,#REF!,BU482)))))/BU$569</f>
        <v>2.579545721594585E-4</v>
      </c>
      <c r="BV597" s="1157">
        <f>IF(BV$568=0,BV482,IF(BV$568=1,#REF!,IF(BV$568=2,#REF!,IF(BV$568=3,#REF!,IF(BV$568=4,#REF!,BV482)))))/BV$569</f>
        <v>2.4005433340557947E-4</v>
      </c>
      <c r="BW597" s="1157">
        <f>IF(BW$568=0,BW482,IF(BW$568=1,#REF!,IF(BW$568=2,#REF!,IF(BW$568=3,#REF!,IF(BW$568=4,#REF!,BW482)))))/BW$569</f>
        <v>0</v>
      </c>
      <c r="BX597" s="1157">
        <f>IF(BX$568=0,BX482,IF(BX$568=1,#REF!,IF(BX$568=2,#REF!,IF(BX$568=3,#REF!,IF(BX$568=4,#REF!,BX482)))))/BX$569</f>
        <v>0</v>
      </c>
      <c r="BY597" s="1157">
        <f>IF(BY$568=0,BY482,IF(BY$568=1,#REF!,IF(BY$568=2,#REF!,IF(BY$568=3,#REF!,IF(BY$568=4,#REF!,BY482)))))/BY$569</f>
        <v>0</v>
      </c>
      <c r="BZ597" s="1157">
        <f>IF(BZ$568=0,BZ482,IF(BZ$568=1,#REF!,IF(BZ$568=2,#REF!,IF(BZ$568=3,#REF!,IF(BZ$568=4,#REF!,BZ482)))))/BZ$569</f>
        <v>1.2834008857441615E-4</v>
      </c>
      <c r="CA597" s="1157">
        <f>IF(CA$568=0,CA482,IF(CA$568=1,#REF!,IF(CA$568=2,#REF!,IF(CA$568=3,#REF!,IF(CA$568=4,#REF!,CA482)))))/CA$569</f>
        <v>0</v>
      </c>
      <c r="CB597" s="1157">
        <f>IF(CB$568=0,CB482,IF(CB$568=1,#REF!,IF(CB$568=2,#REF!,IF(CB$568=3,#REF!,IF(CB$568=4,#REF!,CB482)))))/CB$569</f>
        <v>3.7782544206309511E-5</v>
      </c>
      <c r="CC597" s="1157">
        <f>IF(CC$568=0,CC482,IF(CC$568=1,#REF!,IF(CC$568=2,#REF!,IF(CC$568=3,#REF!,IF(CC$568=4,#REF!,CC482)))))/CC$569</f>
        <v>1.392946166876427E-4</v>
      </c>
    </row>
    <row r="598" spans="1:81" ht="15" customHeight="1">
      <c r="A598" s="1148"/>
      <c r="D598" s="72" t="s">
        <v>12</v>
      </c>
      <c r="E598" s="72"/>
      <c r="F598" s="72"/>
      <c r="G598" s="1157">
        <f>IF(G$568=0,G483,IF(G$568=1,#REF!,IF(G$568=2,#REF!,IF(G$568=3,#REF!,IF(G$568=4,#REF!,G483)))))/G$569</f>
        <v>14.279761768807511</v>
      </c>
      <c r="H598" s="1157">
        <f>IF(H$568=0,H483,IF(H$568=1,#REF!,IF(H$568=2,#REF!,IF(H$568=3,#REF!,IF(H$568=4,#REF!,H483)))))/H$569</f>
        <v>14.248858273574783</v>
      </c>
      <c r="I598" s="1157">
        <f>IF(I$568=0,I483,IF(I$568=1,#REF!,IF(I$568=2,#REF!,IF(I$568=3,#REF!,IF(I$568=4,#REF!,I483)))))/I$569</f>
        <v>14.67736319999133</v>
      </c>
      <c r="J598" s="1157">
        <f>IF(J$568=0,J483,IF(J$568=1,#REF!,IF(J$568=2,#REF!,IF(J$568=3,#REF!,IF(J$568=4,#REF!,J483)))))/J$569</f>
        <v>14.305463827146086</v>
      </c>
      <c r="K598" s="1157">
        <f>IF(K$568=0,K483,IF(K$568=1,#REF!,IF(K$568=2,#REF!,IF(K$568=3,#REF!,IF(K$568=4,#REF!,K483)))))/K$569</f>
        <v>13.515659428227789</v>
      </c>
      <c r="L598" s="1157">
        <f>IF(L$568=0,L483,IF(L$568=1,#REF!,IF(L$568=2,#REF!,IF(L$568=3,#REF!,IF(L$568=4,#REF!,L483)))))/L$569</f>
        <v>13.294775851185761</v>
      </c>
      <c r="M598" s="1157">
        <f>IF(M$568=0,M483,IF(M$568=1,#REF!,IF(M$568=2,#REF!,IF(M$568=3,#REF!,IF(M$568=4,#REF!,M483)))))/M$569</f>
        <v>14.79259238298428</v>
      </c>
      <c r="N598" s="1157">
        <f>IF(N$568=0,N483,IF(N$568=1,#REF!,IF(N$568=2,#REF!,IF(N$568=3,#REF!,IF(N$568=4,#REF!,N483)))))/N$569</f>
        <v>14.383335301889788</v>
      </c>
      <c r="O598" s="1157">
        <f>IF(O$568=0,O483,IF(O$568=1,#REF!,IF(O$568=2,#REF!,IF(O$568=3,#REF!,IF(O$568=4,#REF!,O483)))))/O$569</f>
        <v>14.337591982007755</v>
      </c>
      <c r="P598" s="1157">
        <f>IF(P$568=0,P483,IF(P$568=1,#REF!,IF(P$568=2,#REF!,IF(P$568=3,#REF!,IF(P$568=4,#REF!,P483)))))/P$569</f>
        <v>14.909918797262588</v>
      </c>
      <c r="Q598" s="1157">
        <f>IF(Q$568=0,Q483,IF(Q$568=1,#REF!,IF(Q$568=2,#REF!,IF(Q$568=3,#REF!,IF(Q$568=4,#REF!,Q483)))))/Q$569</f>
        <v>13.089990028160418</v>
      </c>
      <c r="R598" s="1157">
        <f>IF(R$568=0,R483,IF(R$568=1,#REF!,IF(R$568=2,#REF!,IF(R$568=3,#REF!,IF(R$568=4,#REF!,R483)))))/R$569</f>
        <v>14.823716135278138</v>
      </c>
      <c r="S598" s="1157">
        <f>IF(S$568=0,S483,IF(S$568=1,#REF!,IF(S$568=2,#REF!,IF(S$568=3,#REF!,IF(S$568=4,#REF!,S483)))))/S$569</f>
        <v>13.962625323326609</v>
      </c>
      <c r="T598" s="1157">
        <f>IF(T$568=0,T483,IF(T$568=1,#REF!,IF(T$568=2,#REF!,IF(T$568=3,#REF!,IF(T$568=4,#REF!,T483)))))/T$569</f>
        <v>14.216920309860042</v>
      </c>
      <c r="U598" s="1157">
        <f>IF(U$568=0,U483,IF(U$568=1,#REF!,IF(U$568=2,#REF!,IF(U$568=3,#REF!,IF(U$568=4,#REF!,U483)))))/U$569</f>
        <v>13.976528392181462</v>
      </c>
      <c r="V598" s="1157">
        <f>IF(V$568=0,V483,IF(V$568=1,#REF!,IF(V$568=2,#REF!,IF(V$568=3,#REF!,IF(V$568=4,#REF!,V483)))))/V$569</f>
        <v>13.40955363761536</v>
      </c>
      <c r="W598" s="1157">
        <f>IF(W$568=0,W483,IF(W$568=1,#REF!,IF(W$568=2,#REF!,IF(W$568=3,#REF!,IF(W$568=4,#REF!,W483)))))/W$569</f>
        <v>14.979944260776493</v>
      </c>
      <c r="X598" s="1157">
        <f>IF(X$568=0,X483,IF(X$568=1,#REF!,IF(X$568=2,#REF!,IF(X$568=3,#REF!,IF(X$568=4,#REF!,X483)))))/X$569</f>
        <v>13.106832230300975</v>
      </c>
      <c r="Y598" s="1157">
        <f>IF(Y$568=0,Y483,IF(Y$568=1,#REF!,IF(Y$568=2,#REF!,IF(Y$568=3,#REF!,IF(Y$568=4,#REF!,Y483)))))/Y$569</f>
        <v>14.440543331099381</v>
      </c>
      <c r="Z598" s="1157">
        <f>IF(Z$568=0,Z483,IF(Z$568=1,#REF!,IF(Z$568=2,#REF!,IF(Z$568=3,#REF!,IF(Z$568=4,#REF!,Z483)))))/Z$569</f>
        <v>14.169309886481312</v>
      </c>
      <c r="AA598" s="1157">
        <f>IF(AA$568=0,AA483,IF(AA$568=1,#REF!,IF(AA$568=2,#REF!,IF(AA$568=3,#REF!,IF(AA$568=4,#REF!,AA483)))))/AA$569</f>
        <v>14.040942997548356</v>
      </c>
      <c r="AB598" s="1157">
        <f>IF(AB$568=0,AB483,IF(AB$568=1,#REF!,IF(AB$568=2,#REF!,IF(AB$568=3,#REF!,IF(AB$568=4,#REF!,AB483)))))/AB$569</f>
        <v>14.250837488885622</v>
      </c>
      <c r="AC598" s="1157">
        <f>IF(AC$568=0,AC483,IF(AC$568=1,#REF!,IF(AC$568=2,#REF!,IF(AC$568=3,#REF!,IF(AC$568=4,#REF!,AC483)))))/AC$569</f>
        <v>14.095443643657026</v>
      </c>
      <c r="AD598" s="1157">
        <f>IF(AD$568=0,AD483,IF(AD$568=1,#REF!,IF(AD$568=2,#REF!,IF(AD$568=3,#REF!,IF(AD$568=4,#REF!,AD483)))))/AD$569</f>
        <v>14.177670150194571</v>
      </c>
      <c r="AE598" s="1157">
        <f>IF(AE$568=0,AE483,IF(AE$568=1,#REF!,IF(AE$568=2,#REF!,IF(AE$568=3,#REF!,IF(AE$568=4,#REF!,AE483)))))/AE$569</f>
        <v>13.572644118282096</v>
      </c>
      <c r="AF598" s="1157">
        <f>IF(AF$568=0,AF483,IF(AF$568=1,#REF!,IF(AF$568=2,#REF!,IF(AF$568=3,#REF!,IF(AF$568=4,#REF!,AF483)))))/AF$569</f>
        <v>13.93303945634332</v>
      </c>
      <c r="AG598" s="1157">
        <f>IF(AG$568=0,AG483,IF(AG$568=1,#REF!,IF(AG$568=2,#REF!,IF(AG$568=3,#REF!,IF(AG$568=4,#REF!,AG483)))))/AG$569</f>
        <v>13.862212493956015</v>
      </c>
      <c r="AH598" s="1157">
        <f>IF(AH$568=0,AH483,IF(AH$568=1,#REF!,IF(AH$568=2,#REF!,IF(AH$568=3,#REF!,IF(AH$568=4,#REF!,AH483)))))/AH$569</f>
        <v>14.031323837556947</v>
      </c>
      <c r="AI598" s="1157">
        <f>IF(AI$568=0,AI483,IF(AI$568=1,#REF!,IF(AI$568=2,#REF!,IF(AI$568=3,#REF!,IF(AI$568=4,#REF!,AI483)))))/AI$569</f>
        <v>13.887780002822797</v>
      </c>
      <c r="AJ598" s="1157">
        <f>IF(AJ$568=0,AJ483,IF(AJ$568=1,#REF!,IF(AJ$568=2,#REF!,IF(AJ$568=3,#REF!,IF(AJ$568=4,#REF!,AJ483)))))/AJ$569</f>
        <v>13.143020121200983</v>
      </c>
      <c r="AK598" s="1157">
        <f>IF(AK$568=0,AK483,IF(AK$568=1,#REF!,IF(AK$568=2,#REF!,IF(AK$568=3,#REF!,IF(AK$568=4,#REF!,AK483)))))/AK$569</f>
        <v>14.692076485088771</v>
      </c>
      <c r="AL598" s="1157">
        <f>IF(AL$568=0,AL483,IF(AL$568=1,#REF!,IF(AL$568=2,#REF!,IF(AL$568=3,#REF!,IF(AL$568=4,#REF!,AL483)))))/AL$569</f>
        <v>13.645092677813897</v>
      </c>
      <c r="AM598" s="1157">
        <f>IF(AM$568=0,AM483,IF(AM$568=1,#REF!,IF(AM$568=2,#REF!,IF(AM$568=3,#REF!,IF(AM$568=4,#REF!,AM483)))))/AM$569</f>
        <v>13.102109226186576</v>
      </c>
      <c r="AN598" s="1157">
        <f>IF(AN$568=0,AN483,IF(AN$568=1,#REF!,IF(AN$568=2,#REF!,IF(AN$568=3,#REF!,IF(AN$568=4,#REF!,AN483)))))/AN$569</f>
        <v>13.645092677813897</v>
      </c>
      <c r="AO598" s="1157">
        <f>IF(AO$568=0,AO483,IF(AO$568=1,#REF!,IF(AO$568=2,#REF!,IF(AO$568=3,#REF!,IF(AO$568=4,#REF!,AO483)))))/AO$569</f>
        <v>12.836769393948325</v>
      </c>
      <c r="AP598" s="1157">
        <f>IF(AP$568=0,AP483,IF(AP$568=1,#REF!,IF(AP$568=2,#REF!,IF(AP$568=3,#REF!,IF(AP$568=4,#REF!,AP483)))))/AP$569</f>
        <v>13.910997472943052</v>
      </c>
      <c r="AQ598" s="1157">
        <f>IF(AQ$568=0,AQ483,IF(AQ$568=1,#REF!,IF(AQ$568=2,#REF!,IF(AQ$568=3,#REF!,IF(AQ$568=4,#REF!,AQ483)))))/AQ$569</f>
        <v>13.588047675899295</v>
      </c>
      <c r="AR598" s="1157">
        <f>IF(AR$568=0,AR483,IF(AR$568=1,#REF!,IF(AR$568=2,#REF!,IF(AR$568=3,#REF!,IF(AR$568=4,#REF!,AR483)))))/AR$569</f>
        <v>13.26006499592355</v>
      </c>
      <c r="AS598" s="1157">
        <f>IF(AS$568=0,AS483,IF(AS$568=1,#REF!,IF(AS$568=2,#REF!,IF(AS$568=3,#REF!,IF(AS$568=4,#REF!,AS483)))))/AS$569</f>
        <v>13.97971830515537</v>
      </c>
      <c r="AT598" s="1157">
        <f>IF(AT$568=0,AT483,IF(AT$568=1,#REF!,IF(AT$568=2,#REF!,IF(AT$568=3,#REF!,IF(AT$568=4,#REF!,AT483)))))/AT$569</f>
        <v>14.129215028474114</v>
      </c>
      <c r="AU598" s="1157">
        <f>IF(AU$568=0,AU483,IF(AU$568=1,#REF!,IF(AU$568=2,#REF!,IF(AU$568=3,#REF!,IF(AU$568=4,#REF!,AU483)))))/AU$569</f>
        <v>14.080232284496965</v>
      </c>
      <c r="AV598" s="1157">
        <f>IF(AV$568=0,AV483,IF(AV$568=1,#REF!,IF(AV$568=2,#REF!,IF(AV$568=3,#REF!,IF(AV$568=4,#REF!,AV483)))))/AV$569</f>
        <v>13.299199844595625</v>
      </c>
      <c r="AW598" s="1157">
        <f>IF(AW$568=0,AW483,IF(AW$568=1,#REF!,IF(AW$568=2,#REF!,IF(AW$568=3,#REF!,IF(AW$568=4,#REF!,AW483)))))/AW$569</f>
        <v>14.049749041314282</v>
      </c>
      <c r="AX598" s="1157">
        <f>IF(AX$568=0,AX483,IF(AX$568=1,#REF!,IF(AX$568=2,#REF!,IF(AX$568=3,#REF!,IF(AX$568=4,#REF!,AX483)))))/AX$569</f>
        <v>14.225532138841405</v>
      </c>
      <c r="AY598" s="1157">
        <f>IF(AY$568=0,AY483,IF(AY$568=1,#REF!,IF(AY$568=2,#REF!,IF(AY$568=3,#REF!,IF(AY$568=4,#REF!,AY483)))))/AY$569</f>
        <v>14.058950022817264</v>
      </c>
      <c r="AZ598" s="1157">
        <f>IF(AZ$568=0,AZ483,IF(AZ$568=1,#REF!,IF(AZ$568=2,#REF!,IF(AZ$568=3,#REF!,IF(AZ$568=4,#REF!,AZ483)))))/AZ$569</f>
        <v>13.961448328119927</v>
      </c>
      <c r="BA598" s="1157">
        <f>IF(BA$568=0,BA483,IF(BA$568=1,#REF!,IF(BA$568=2,#REF!,IF(BA$568=3,#REF!,IF(BA$568=4,#REF!,BA483)))))/BA$569</f>
        <v>14.049638016039205</v>
      </c>
      <c r="BB598" s="1157">
        <f>IF(BB$568=0,BB483,IF(BB$568=1,#REF!,IF(BB$568=2,#REF!,IF(BB$568=3,#REF!,IF(BB$568=4,#REF!,BB483)))))/BB$569</f>
        <v>14.128630189890425</v>
      </c>
      <c r="BC598" s="1157">
        <f>IF(BC$568=0,BC483,IF(BC$568=1,#REF!,IF(BC$568=2,#REF!,IF(BC$568=3,#REF!,IF(BC$568=4,#REF!,BC483)))))/BC$569</f>
        <v>13.327555354082669</v>
      </c>
      <c r="BD598" s="1157">
        <f>IF(BD$568=0,BD483,IF(BD$568=1,#REF!,IF(BD$568=2,#REF!,IF(BD$568=3,#REF!,IF(BD$568=4,#REF!,BD483)))))/BD$569</f>
        <v>13.327555354082669</v>
      </c>
      <c r="BE598" s="1157">
        <f>IF(BE$568=0,BE483,IF(BE$568=1,#REF!,IF(BE$568=2,#REF!,IF(BE$568=3,#REF!,IF(BE$568=4,#REF!,BE483)))))/BE$569</f>
        <v>13.873812031535646</v>
      </c>
      <c r="BF598" s="1157">
        <f>IF(BF$568=0,BF483,IF(BF$568=1,#REF!,IF(BF$568=2,#REF!,IF(BF$568=3,#REF!,IF(BF$568=4,#REF!,BF483)))))/BF$569</f>
        <v>14.019135817164358</v>
      </c>
      <c r="BG598" s="1157">
        <f>IF(BG$568=0,BG483,IF(BG$568=1,#REF!,IF(BG$568=2,#REF!,IF(BG$568=3,#REF!,IF(BG$568=4,#REF!,BG483)))))/BG$569</f>
        <v>14.186665933488657</v>
      </c>
      <c r="BH598" s="1157">
        <f>IF(BH$568=0,BH483,IF(BH$568=1,#REF!,IF(BH$568=2,#REF!,IF(BH$568=3,#REF!,IF(BH$568=4,#REF!,BH483)))))/BH$569</f>
        <v>13.761458508843818</v>
      </c>
      <c r="BI598" s="1157">
        <f>IF(BI$568=0,BI483,IF(BI$568=1,#REF!,IF(BI$568=2,#REF!,IF(BI$568=3,#REF!,IF(BI$568=4,#REF!,BI483)))))/BI$569</f>
        <v>13.174909100065364</v>
      </c>
      <c r="BJ598" s="1157">
        <f>IF(BJ$568=0,BJ483,IF(BJ$568=1,#REF!,IF(BJ$568=2,#REF!,IF(BJ$568=3,#REF!,IF(BJ$568=4,#REF!,BJ483)))))/BJ$569</f>
        <v>13.668868093485834</v>
      </c>
      <c r="BK598" s="1157">
        <f>IF(BK$568=0,BK483,IF(BK$568=1,#REF!,IF(BK$568=2,#REF!,IF(BK$568=3,#REF!,IF(BK$568=4,#REF!,BK483)))))/BK$569</f>
        <v>14.868743391333728</v>
      </c>
      <c r="BL598" s="1157">
        <f>IF(BL$568=0,BL483,IF(BL$568=1,#REF!,IF(BL$568=2,#REF!,IF(BL$568=3,#REF!,IF(BL$568=4,#REF!,BL483)))))/BL$569</f>
        <v>13.686189184905786</v>
      </c>
      <c r="BM598" s="1157">
        <f>IF(BM$568=0,BM483,IF(BM$568=1,#REF!,IF(BM$568=2,#REF!,IF(BM$568=3,#REF!,IF(BM$568=4,#REF!,BM483)))))/BM$569</f>
        <v>14.88870444355862</v>
      </c>
      <c r="BN598" s="1157">
        <f>IF(BN$568=0,BN483,IF(BN$568=1,#REF!,IF(BN$568=2,#REF!,IF(BN$568=3,#REF!,IF(BN$568=4,#REF!,BN483)))))/BN$569</f>
        <v>13.41851938201207</v>
      </c>
      <c r="BO598" s="1157">
        <f>IF(BO$568=0,BO483,IF(BO$568=1,#REF!,IF(BO$568=2,#REF!,IF(BO$568=3,#REF!,IF(BO$568=4,#REF!,BO483)))))/BO$569</f>
        <v>14.186644146113593</v>
      </c>
      <c r="BP598" s="1157">
        <f>IF(BP$568=0,BP483,IF(BP$568=1,#REF!,IF(BP$568=2,#REF!,IF(BP$568=3,#REF!,IF(BP$568=4,#REF!,BP483)))))/BP$569</f>
        <v>13.686189184905786</v>
      </c>
      <c r="BQ598" s="1157">
        <f>IF(BQ$568=0,BQ483,IF(BQ$568=1,#REF!,IF(BQ$568=2,#REF!,IF(BQ$568=3,#REF!,IF(BQ$568=4,#REF!,BQ483)))))/BQ$569</f>
        <v>14.869815606446204</v>
      </c>
      <c r="BR598" s="1157">
        <f>IF(BR$568=0,BR483,IF(BR$568=1,#REF!,IF(BR$568=2,#REF!,IF(BR$568=3,#REF!,IF(BR$568=4,#REF!,BR483)))))/BR$569</f>
        <v>13.990971615090306</v>
      </c>
      <c r="BS598" s="1157">
        <f>IF(BS$568=0,BS483,IF(BS$568=1,#REF!,IF(BS$568=2,#REF!,IF(BS$568=3,#REF!,IF(BS$568=4,#REF!,BS483)))))/BS$569</f>
        <v>14.803803368546664</v>
      </c>
      <c r="BT598" s="1157">
        <f>IF(BT$568=0,BT483,IF(BT$568=1,#REF!,IF(BT$568=2,#REF!,IF(BT$568=3,#REF!,IF(BT$568=4,#REF!,BT483)))))/BT$569</f>
        <v>14.974676493753847</v>
      </c>
      <c r="BU598" s="1157">
        <f>IF(BU$568=0,BU483,IF(BU$568=1,#REF!,IF(BU$568=2,#REF!,IF(BU$568=3,#REF!,IF(BU$568=4,#REF!,BU483)))))/BU$569</f>
        <v>15.383402005513869</v>
      </c>
      <c r="BV598" s="1157">
        <f>IF(BV$568=0,BV483,IF(BV$568=1,#REF!,IF(BV$568=2,#REF!,IF(BV$568=3,#REF!,IF(BV$568=4,#REF!,BV483)))))/BV$569</f>
        <v>15.798981898517603</v>
      </c>
      <c r="BW598" s="1157">
        <f>IF(BW$568=0,BW483,IF(BW$568=1,#REF!,IF(BW$568=2,#REF!,IF(BW$568=3,#REF!,IF(BW$568=4,#REF!,BW483)))))/BW$569</f>
        <v>13.588729898906223</v>
      </c>
      <c r="BX598" s="1157">
        <f>IF(BX$568=0,BX483,IF(BX$568=1,#REF!,IF(BX$568=2,#REF!,IF(BX$568=3,#REF!,IF(BX$568=4,#REF!,BX483)))))/BX$569</f>
        <v>13.496046091321951</v>
      </c>
      <c r="BY598" s="1157">
        <f>IF(BY$568=0,BY483,IF(BY$568=1,#REF!,IF(BY$568=2,#REF!,IF(BY$568=3,#REF!,IF(BY$568=4,#REF!,BY483)))))/BY$569</f>
        <v>12.86917073759712</v>
      </c>
      <c r="BZ598" s="1157">
        <f>IF(BZ$568=0,BZ483,IF(BZ$568=1,#REF!,IF(BZ$568=2,#REF!,IF(BZ$568=3,#REF!,IF(BZ$568=4,#REF!,BZ483)))))/BZ$569</f>
        <v>13.972263968922539</v>
      </c>
      <c r="CA598" s="1157">
        <f>IF(CA$568=0,CA483,IF(CA$568=1,#REF!,IF(CA$568=2,#REF!,IF(CA$568=3,#REF!,IF(CA$568=4,#REF!,CA483)))))/CA$569</f>
        <v>13.400490695465669</v>
      </c>
      <c r="CB598" s="1157">
        <f>IF(CB$568=0,CB483,IF(CB$568=1,#REF!,IF(CB$568=2,#REF!,IF(CB$568=3,#REF!,IF(CB$568=4,#REF!,CB483)))))/CB$569</f>
        <v>14.15451012604008</v>
      </c>
      <c r="CC598" s="1157">
        <f>IF(CC$568=0,CC483,IF(CC$568=1,#REF!,IF(CC$568=2,#REF!,IF(CC$568=3,#REF!,IF(CC$568=4,#REF!,CC483)))))/CC$569</f>
        <v>14.860399353894413</v>
      </c>
    </row>
    <row r="599" spans="1:81" ht="15" customHeight="1">
      <c r="A599" s="1148"/>
      <c r="D599" s="71"/>
      <c r="E599" s="52"/>
      <c r="F599" s="52"/>
      <c r="G599" s="569"/>
      <c r="H599" s="1157"/>
      <c r="I599" s="1157"/>
      <c r="J599" s="1157"/>
      <c r="K599" s="1157"/>
      <c r="L599" s="1157"/>
      <c r="M599" s="1157"/>
      <c r="N599" s="1157"/>
      <c r="O599" s="1157"/>
      <c r="P599" s="1157"/>
      <c r="Q599" s="1157"/>
      <c r="R599" s="1157"/>
      <c r="S599" s="1157"/>
      <c r="T599" s="1157"/>
      <c r="U599" s="1157"/>
      <c r="V599" s="1157"/>
      <c r="W599" s="1157"/>
      <c r="X599" s="1157"/>
      <c r="Y599" s="1157"/>
      <c r="Z599" s="1157"/>
      <c r="AA599" s="1157"/>
      <c r="AB599" s="1157"/>
      <c r="AC599" s="1157"/>
      <c r="AD599" s="1157"/>
      <c r="AE599" s="1157"/>
      <c r="AF599" s="1157"/>
      <c r="AG599" s="1157"/>
      <c r="AH599" s="1157"/>
      <c r="AI599" s="1157"/>
      <c r="AJ599" s="1157"/>
      <c r="AK599" s="1157"/>
      <c r="AL599" s="1157"/>
      <c r="AM599" s="1157"/>
      <c r="AN599" s="1157"/>
      <c r="AO599" s="1157"/>
      <c r="AP599" s="1157"/>
      <c r="AQ599" s="1157"/>
      <c r="AR599" s="1157"/>
      <c r="AS599" s="1157"/>
      <c r="AT599" s="1157"/>
      <c r="AU599" s="1157"/>
      <c r="AV599" s="1157"/>
      <c r="AW599" s="1157"/>
      <c r="AX599" s="1157"/>
      <c r="AY599" s="1157"/>
      <c r="AZ599" s="1157"/>
      <c r="BA599" s="1157"/>
      <c r="BB599" s="1157"/>
      <c r="BC599" s="1157"/>
      <c r="BD599" s="1157"/>
      <c r="BE599" s="1157"/>
      <c r="BF599" s="1157"/>
      <c r="BG599" s="1157"/>
      <c r="BH599" s="1157"/>
      <c r="BI599" s="1157"/>
      <c r="BJ599" s="1157"/>
      <c r="BK599" s="1157"/>
      <c r="BL599" s="1157"/>
      <c r="BM599" s="1157"/>
      <c r="BN599" s="1157"/>
      <c r="BO599" s="1157"/>
      <c r="BP599" s="1157"/>
      <c r="BQ599" s="1157"/>
      <c r="BR599" s="1157"/>
      <c r="BS599" s="1157"/>
      <c r="BT599" s="1157"/>
      <c r="BU599" s="1157"/>
      <c r="BV599" s="1157"/>
      <c r="BW599" s="1157"/>
      <c r="BX599" s="1157"/>
      <c r="BY599" s="1157"/>
      <c r="BZ599" s="1157"/>
      <c r="CA599" s="1157"/>
      <c r="CB599" s="1157"/>
      <c r="CC599" s="1157"/>
    </row>
    <row r="600" spans="1:81" ht="15" customHeight="1">
      <c r="A600" s="1148"/>
      <c r="B600" s="1151"/>
      <c r="C600" s="1151"/>
      <c r="D600" s="1151" t="s">
        <v>395</v>
      </c>
      <c r="E600" s="1151"/>
      <c r="F600" s="1151"/>
      <c r="G600" s="570" t="s">
        <v>5</v>
      </c>
      <c r="H600" s="1151" t="s">
        <v>5</v>
      </c>
      <c r="I600" s="1151" t="s">
        <v>5</v>
      </c>
      <c r="J600" s="1151" t="s">
        <v>5</v>
      </c>
      <c r="K600" s="1151" t="s">
        <v>5</v>
      </c>
      <c r="L600" s="1151" t="s">
        <v>5</v>
      </c>
      <c r="M600" s="1151" t="s">
        <v>5</v>
      </c>
      <c r="N600" s="1151" t="s">
        <v>5</v>
      </c>
      <c r="O600" s="1151" t="s">
        <v>5</v>
      </c>
      <c r="P600" s="1151" t="s">
        <v>5</v>
      </c>
      <c r="Q600" s="1151" t="s">
        <v>5</v>
      </c>
      <c r="R600" s="1151" t="s">
        <v>5</v>
      </c>
      <c r="S600" s="1151" t="s">
        <v>5</v>
      </c>
      <c r="T600" s="1151" t="s">
        <v>5</v>
      </c>
      <c r="U600" s="1151" t="s">
        <v>5</v>
      </c>
      <c r="V600" s="1151" t="str">
        <f>IF(V$568=0,V485,IF(V$568=1,#REF!,IF(V$568=2,#REF!,IF(V$568=3,#REF!,IF(V$568=4,#REF!,V485)))))</f>
        <v>kg/d</v>
      </c>
      <c r="W600" s="1151" t="s">
        <v>5</v>
      </c>
      <c r="X600" s="1151" t="s">
        <v>5</v>
      </c>
      <c r="Y600" s="1151" t="s">
        <v>5</v>
      </c>
      <c r="Z600" s="1151" t="s">
        <v>5</v>
      </c>
      <c r="AA600" s="1151" t="s">
        <v>5</v>
      </c>
      <c r="AB600" s="1151" t="s">
        <v>5</v>
      </c>
      <c r="AC600" s="1151" t="s">
        <v>5</v>
      </c>
      <c r="AD600" s="1151" t="s">
        <v>5</v>
      </c>
      <c r="AE600" s="1151" t="s">
        <v>5</v>
      </c>
      <c r="AF600" s="1151" t="s">
        <v>5</v>
      </c>
      <c r="AG600" s="1151" t="s">
        <v>5</v>
      </c>
      <c r="AH600" s="1151" t="s">
        <v>5</v>
      </c>
      <c r="AI600" s="1151" t="s">
        <v>5</v>
      </c>
      <c r="AJ600" s="1151" t="s">
        <v>5</v>
      </c>
      <c r="AK600" s="1151" t="s">
        <v>5</v>
      </c>
      <c r="AL600" s="1151" t="s">
        <v>5</v>
      </c>
      <c r="AM600" s="1151" t="s">
        <v>5</v>
      </c>
      <c r="AN600" s="1151" t="s">
        <v>5</v>
      </c>
      <c r="AO600" s="1151" t="s">
        <v>5</v>
      </c>
      <c r="AP600" s="1151" t="s">
        <v>5</v>
      </c>
      <c r="AQ600" s="1151" t="s">
        <v>5</v>
      </c>
      <c r="AR600" s="1151" t="s">
        <v>5</v>
      </c>
      <c r="AS600" s="1151" t="s">
        <v>5</v>
      </c>
      <c r="AT600" s="1151" t="s">
        <v>5</v>
      </c>
      <c r="AU600" s="1151" t="s">
        <v>5</v>
      </c>
      <c r="AV600" s="1151" t="s">
        <v>5</v>
      </c>
      <c r="AW600" s="1151" t="str">
        <f>IF(AW$568=0,AW485,IF(AW$568=1,#REF!,IF(AW$568=2,#REF!,IF(AW$568=3,#REF!,IF(AW$568=4,#REF!,AW485)))))</f>
        <v>kg/d</v>
      </c>
      <c r="AX600" s="1151" t="str">
        <f>IF(AX$568=0,AX485,IF(AX$568=1,#REF!,IF(AX$568=2,#REF!,IF(AX$568=3,#REF!,IF(AX$568=4,#REF!,AX485)))))</f>
        <v>kg/d</v>
      </c>
      <c r="AY600" s="1151" t="str">
        <f>IF(AY$568=0,AY485,IF(AY$568=1,#REF!,IF(AY$568=2,#REF!,IF(AY$568=3,#REF!,IF(AY$568=4,#REF!,AY485)))))</f>
        <v>kg/d</v>
      </c>
      <c r="AZ600" s="1151" t="str">
        <f>IF(AZ$568=0,AZ485,IF(AZ$568=1,#REF!,IF(AZ$568=2,#REF!,IF(AZ$568=3,#REF!,IF(AZ$568=4,#REF!,AZ485)))))</f>
        <v>kg/d</v>
      </c>
      <c r="BA600" s="1151" t="str">
        <f>IF(BA$568=0,BA485,IF(BA$568=1,#REF!,IF(BA$568=2,#REF!,IF(BA$568=3,#REF!,IF(BA$568=4,#REF!,BA485)))))</f>
        <v>kg/d</v>
      </c>
      <c r="BB600" s="1151" t="str">
        <f>IF(BB$568=0,BB485,IF(BB$568=1,#REF!,IF(BB$568=2,#REF!,IF(BB$568=3,#REF!,IF(BB$568=4,#REF!,BB485)))))</f>
        <v>kg/d</v>
      </c>
      <c r="BC600" s="1151" t="str">
        <f>IF(BC$568=0,BC485,IF(BC$568=1,#REF!,IF(BC$568=2,#REF!,IF(BC$568=3,#REF!,IF(BC$568=4,#REF!,BC485)))))</f>
        <v>kg/d</v>
      </c>
      <c r="BD600" s="516" t="str">
        <f>IF(BD$568=0,BD485,IF(BD$568=1,#REF!,IF(BD$568=2,#REF!,IF(BD$568=3,#REF!,IF(BD$568=4,#REF!,BD485)))))</f>
        <v>kg/d</v>
      </c>
      <c r="BE600" s="1151" t="str">
        <f>IF(BE$568=0,BE485,IF(BE$568=1,#REF!,IF(BE$568=2,#REF!,IF(BE$568=3,#REF!,IF(BE$568=4,#REF!,BE485)))))</f>
        <v>kg/d</v>
      </c>
      <c r="BF600" s="1151" t="str">
        <f>IF(BF$568=0,BF485,IF(BF$568=1,#REF!,IF(BF$568=2,#REF!,IF(BF$568=3,#REF!,IF(BF$568=4,#REF!,BF485)))))</f>
        <v>kg/d</v>
      </c>
      <c r="BG600" s="1151" t="str">
        <f>IF(BG$568=0,BG485,IF(BG$568=1,#REF!,IF(BG$568=2,#REF!,IF(BG$568=3,#REF!,IF(BG$568=4,#REF!,BG485)))))</f>
        <v>kg/d</v>
      </c>
      <c r="BH600" s="1151" t="str">
        <f>IF(BH$568=0,BH485,IF(BH$568=1,#REF!,IF(BH$568=2,#REF!,IF(BH$568=3,#REF!,IF(BH$568=4,#REF!,BH485)))))</f>
        <v>kg/d</v>
      </c>
      <c r="BI600" s="1151" t="str">
        <f>IF(BI$568=0,BI485,IF(BI$568=1,#REF!,IF(BI$568=2,#REF!,IF(BI$568=3,#REF!,IF(BI$568=4,#REF!,BI485)))))</f>
        <v>kg/d</v>
      </c>
      <c r="BJ600" s="1151" t="str">
        <f>IF(BJ$568=0,BJ485,IF(BJ$568=1,#REF!,IF(BJ$568=2,#REF!,IF(BJ$568=3,#REF!,IF(BJ$568=4,#REF!,BJ485)))))</f>
        <v>kg/d</v>
      </c>
      <c r="BK600" s="1151" t="str">
        <f>IF(BK$568=0,BK485,IF(BK$568=1,#REF!,IF(BK$568=2,#REF!,IF(BK$568=3,#REF!,IF(BK$568=4,#REF!,BK485)))))</f>
        <v>kg/d</v>
      </c>
      <c r="BL600" s="1151" t="str">
        <f>IF(BL$568=0,BL485,IF(BL$568=1,#REF!,IF(BL$568=2,#REF!,IF(BL$568=3,#REF!,IF(BL$568=4,#REF!,BL485)))))</f>
        <v>kg/d</v>
      </c>
      <c r="BM600" s="1151" t="str">
        <f>IF(BM$568=0,BM485,IF(BM$568=1,#REF!,IF(BM$568=2,#REF!,IF(BM$568=3,#REF!,IF(BM$568=4,#REF!,BM485)))))</f>
        <v>kg/d</v>
      </c>
      <c r="BN600" s="1151" t="str">
        <f>IF(BN$568=0,BN485,IF(BN$568=1,#REF!,IF(BN$568=2,#REF!,IF(BN$568=3,#REF!,IF(BN$568=4,#REF!,BN485)))))</f>
        <v>kg/d</v>
      </c>
      <c r="BO600" s="1151" t="str">
        <f>IF(BO$568=0,BO485,IF(BO$568=1,#REF!,IF(BO$568=2,#REF!,IF(BO$568=3,#REF!,IF(BO$568=4,#REF!,BO485)))))</f>
        <v>kg/d</v>
      </c>
      <c r="BP600" s="1151" t="str">
        <f>IF(BP$568=0,BP485,IF(BP$568=1,#REF!,IF(BP$568=2,#REF!,IF(BP$568=3,#REF!,IF(BP$568=4,#REF!,BP485)))))</f>
        <v>kg/d</v>
      </c>
      <c r="BQ600" s="1151" t="str">
        <f>IF(BQ$568=0,BQ485,IF(BQ$568=1,#REF!,IF(BQ$568=2,#REF!,IF(BQ$568=3,#REF!,IF(BQ$568=4,#REF!,BQ485)))))</f>
        <v>kg/d</v>
      </c>
      <c r="BR600" s="1151" t="str">
        <f>IF(BR$568=0,BR485,IF(BR$568=1,#REF!,IF(BR$568=2,#REF!,IF(BR$568=3,#REF!,IF(BR$568=4,#REF!,BR485)))))</f>
        <v>kg/d</v>
      </c>
      <c r="BS600" s="1151" t="str">
        <f>IF(BS$568=0,BS485,IF(BS$568=1,#REF!,IF(BS$568=2,#REF!,IF(BS$568=3,#REF!,IF(BS$568=4,#REF!,BS485)))))</f>
        <v>kg/d</v>
      </c>
      <c r="BT600" s="1151" t="str">
        <f>IF(BT$568=0,BT485,IF(BT$568=1,#REF!,IF(BT$568=2,#REF!,IF(BT$568=3,#REF!,IF(BT$568=4,#REF!,BT485)))))</f>
        <v>kg/d</v>
      </c>
      <c r="BU600" s="1151" t="str">
        <f>IF(BU$568=0,BU485,IF(BU$568=1,#REF!,IF(BU$568=2,#REF!,IF(BU$568=3,#REF!,IF(BU$568=4,#REF!,BU485)))))</f>
        <v>kg/d</v>
      </c>
      <c r="BV600" s="1151" t="str">
        <f>IF(BV$568=0,BV485,IF(BV$568=1,#REF!,IF(BV$568=2,#REF!,IF(BV$568=3,#REF!,IF(BV$568=4,#REF!,BV485)))))</f>
        <v>kg/d</v>
      </c>
      <c r="BW600" s="1151" t="str">
        <f>IF(BW$568=0,BW485,IF(BW$568=1,#REF!,IF(BW$568=2,#REF!,IF(BW$568=3,#REF!,IF(BW$568=4,#REF!,BW485)))))</f>
        <v>kg/d</v>
      </c>
      <c r="BX600" s="1151" t="str">
        <f>IF(BX$568=0,BX485,IF(BX$568=1,#REF!,IF(BX$568=2,#REF!,IF(BX$568=3,#REF!,IF(BX$568=4,#REF!,BX485)))))</f>
        <v>kg/d</v>
      </c>
      <c r="BY600" s="1151" t="s">
        <v>5</v>
      </c>
      <c r="BZ600" s="1151" t="s">
        <v>5</v>
      </c>
      <c r="CA600" s="1151" t="s">
        <v>5</v>
      </c>
      <c r="CB600" s="1151" t="str">
        <f>IF(CB$568=0,CB485,IF(CB$568=1,#REF!,IF(CB$568=2,#REF!,IF(CB$568=3,#REF!,IF(CB$568=4,#REF!,CB485)))))</f>
        <v>kg/d</v>
      </c>
      <c r="CC600" s="1151" t="str">
        <f>IF(CC$568=0,CC485,IF(CC$568=1,#REF!,IF(CC$568=2,#REF!,IF(CC$568=3,#REF!,IF(CC$568=4,#REF!,CC485)))))</f>
        <v>kg/d</v>
      </c>
    </row>
    <row r="601" spans="1:81" ht="15" customHeight="1">
      <c r="A601" s="1148"/>
      <c r="B601" s="73"/>
      <c r="C601" s="73"/>
      <c r="D601" s="73" t="s">
        <v>642</v>
      </c>
      <c r="E601" s="73"/>
      <c r="F601" s="73"/>
      <c r="G601" s="1157">
        <f>IF(G$568=0,G486,IF(G$568=1,#REF!,IF(G$568=2,#REF!,IF(G$568=3,#REF!,IF(G$568=4,#REF!,G486)))))/G$569</f>
        <v>9400187.0590771418</v>
      </c>
      <c r="H601" s="1157">
        <f>IF(H$568=0,H486,IF(H$568=1,#REF!,IF(H$568=2,#REF!,IF(H$568=3,#REF!,IF(H$568=4,#REF!,H486)))))/H$569</f>
        <v>3721573.0782344085</v>
      </c>
      <c r="I601" s="1157">
        <f>IF(I$568=0,I486,IF(I$568=1,#REF!,IF(I$568=2,#REF!,IF(I$568=3,#REF!,IF(I$568=4,#REF!,I486)))))/I$569</f>
        <v>5695261.6839791387</v>
      </c>
      <c r="J601" s="1157">
        <f>IF(J$568=0,J486,IF(J$568=1,#REF!,IF(J$568=2,#REF!,IF(J$568=3,#REF!,IF(J$568=4,#REF!,J486)))))/J$569</f>
        <v>4525414.2483641142</v>
      </c>
      <c r="K601" s="1157">
        <f>IF(K$568=0,K486,IF(K$568=1,#REF!,IF(K$568=2,#REF!,IF(K$568=3,#REF!,IF(K$568=4,#REF!,K486)))))/K$569</f>
        <v>3603820.2189107412</v>
      </c>
      <c r="L601" s="1157">
        <f>IF(L$568=0,L486,IF(L$568=1,#REF!,IF(L$568=2,#REF!,IF(L$568=3,#REF!,IF(L$568=4,#REF!,L486)))))/L$569</f>
        <v>2127400.7588026547</v>
      </c>
      <c r="M601" s="1157">
        <f>IF(M$568=0,M486,IF(M$568=1,#REF!,IF(M$568=2,#REF!,IF(M$568=3,#REF!,IF(M$568=4,#REF!,M486)))))/M$569</f>
        <v>5701814.5883882353</v>
      </c>
      <c r="N601" s="1157">
        <f>IF(N$568=0,N486,IF(N$568=1,#REF!,IF(N$568=2,#REF!,IF(N$568=3,#REF!,IF(N$568=4,#REF!,N486)))))/N$569</f>
        <v>5642507.0495829144</v>
      </c>
      <c r="O601" s="1157">
        <f>IF(O$568=0,O486,IF(O$568=1,#REF!,IF(O$568=2,#REF!,IF(O$568=3,#REF!,IF(O$568=4,#REF!,O486)))))/O$569</f>
        <v>4270441.2690585218</v>
      </c>
      <c r="P601" s="1157">
        <f>IF(P$568=0,P486,IF(P$568=1,#REF!,IF(P$568=2,#REF!,IF(P$568=3,#REF!,IF(P$568=4,#REF!,P486)))))/P$569</f>
        <v>5302347.7062810985</v>
      </c>
      <c r="Q601" s="1157">
        <f>IF(Q$568=0,Q486,IF(Q$568=1,#REF!,IF(Q$568=2,#REF!,IF(Q$568=3,#REF!,IF(Q$568=4,#REF!,Q486)))))/Q$569</f>
        <v>2246733.5172481374</v>
      </c>
      <c r="R601" s="1157">
        <f>IF(R$568=0,R486,IF(R$568=1,#REF!,IF(R$568=2,#REF!,IF(R$568=3,#REF!,IF(R$568=4,#REF!,R486)))))/R$569</f>
        <v>5193462.2872134512</v>
      </c>
      <c r="S601" s="1157">
        <f>IF(S$568=0,S486,IF(S$568=1,#REF!,IF(S$568=2,#REF!,IF(S$568=3,#REF!,IF(S$568=4,#REF!,S486)))))/S$569</f>
        <v>3910971.2044009296</v>
      </c>
      <c r="T601" s="1157">
        <f>IF(T$568=0,T486,IF(T$568=1,#REF!,IF(T$568=2,#REF!,IF(T$568=3,#REF!,IF(T$568=4,#REF!,T486)))))/T$569</f>
        <v>5251965.9595295526</v>
      </c>
      <c r="U601" s="1157">
        <f>IF(U$568=0,U486,IF(U$568=1,#REF!,IF(U$568=2,#REF!,IF(U$568=3,#REF!,IF(U$568=4,#REF!,U486)))))/U$569</f>
        <v>3715517.5534763695</v>
      </c>
      <c r="V601" s="1157">
        <f>IF(V$568=0,V486,IF(V$568=1,#REF!,IF(V$568=2,#REF!,IF(V$568=3,#REF!,IF(V$568=4,#REF!,V486)))))/V$569</f>
        <v>3389163.5882387254</v>
      </c>
      <c r="W601" s="1157">
        <f>IF(W$568=0,W486,IF(W$568=1,#REF!,IF(W$568=2,#REF!,IF(W$568=3,#REF!,IF(W$568=4,#REF!,W486)))))/W$569</f>
        <v>5718994.6772926552</v>
      </c>
      <c r="X601" s="1157">
        <f>IF(X$568=0,X486,IF(X$568=1,#REF!,IF(X$568=2,#REF!,IF(X$568=3,#REF!,IF(X$568=4,#REF!,X486)))))/X$569</f>
        <v>1466964.7407193175</v>
      </c>
      <c r="Y601" s="1157">
        <f>IF(Y$568=0,Y486,IF(Y$568=1,#REF!,IF(Y$568=2,#REF!,IF(Y$568=3,#REF!,IF(Y$568=4,#REF!,Y486)))))/Y$569</f>
        <v>3787939.6057451479</v>
      </c>
      <c r="Z601" s="1157">
        <f>IF(Z$568=0,Z486,IF(Z$568=1,#REF!,IF(Z$568=2,#REF!,IF(Z$568=3,#REF!,IF(Z$568=4,#REF!,Z486)))))/Z$569</f>
        <v>4357963.2189919623</v>
      </c>
      <c r="AA601" s="1157">
        <f>IF(AA$568=0,AA486,IF(AA$568=1,#REF!,IF(AA$568=2,#REF!,IF(AA$568=3,#REF!,IF(AA$568=4,#REF!,AA486)))))/AA$569</f>
        <v>4715070.6621033391</v>
      </c>
      <c r="AB601" s="1157">
        <f>IF(AB$568=0,AB486,IF(AB$568=1,#REF!,IF(AB$568=2,#REF!,IF(AB$568=3,#REF!,IF(AB$568=4,#REF!,AB486)))))/AB$569</f>
        <v>4235656.1089626802</v>
      </c>
      <c r="AC601" s="1157">
        <f>IF(AC$568=0,AC486,IF(AC$568=1,#REF!,IF(AC$568=2,#REF!,IF(AC$568=3,#REF!,IF(AC$568=4,#REF!,AC486)))))/AC$569</f>
        <v>2846375.8085979107</v>
      </c>
      <c r="AD601" s="1157">
        <f>IF(AD$568=0,AD486,IF(AD$568=1,#REF!,IF(AD$568=2,#REF!,IF(AD$568=3,#REF!,IF(AD$568=4,#REF!,AD486)))))/AD$569</f>
        <v>4303979.7596550006</v>
      </c>
      <c r="AE601" s="1157">
        <f>IF(AE$568=0,AE486,IF(AE$568=1,#REF!,IF(AE$568=2,#REF!,IF(AE$568=3,#REF!,IF(AE$568=4,#REF!,AE486)))))/AE$569</f>
        <v>4851120.8352779737</v>
      </c>
      <c r="AF601" s="1157">
        <f>IF(AF$568=0,AF486,IF(AF$568=1,#REF!,IF(AF$568=2,#REF!,IF(AF$568=3,#REF!,IF(AF$568=4,#REF!,AF486)))))/AF$569</f>
        <v>3074985.8482099553</v>
      </c>
      <c r="AG601" s="1157">
        <f>IF(AG$568=0,AG486,IF(AG$568=1,#REF!,IF(AG$568=2,#REF!,IF(AG$568=3,#REF!,IF(AG$568=4,#REF!,AG486)))))/AG$569</f>
        <v>2455795.85632494</v>
      </c>
      <c r="AH601" s="1157">
        <f>IF(AH$568=0,AH486,IF(AH$568=1,#REF!,IF(AH$568=2,#REF!,IF(AH$568=3,#REF!,IF(AH$568=4,#REF!,AH486)))))/AH$569</f>
        <v>3936184.6586169554</v>
      </c>
      <c r="AI601" s="1157">
        <f>IF(AI$568=0,AI486,IF(AI$568=1,#REF!,IF(AI$568=2,#REF!,IF(AI$568=3,#REF!,IF(AI$568=4,#REF!,AI486)))))/AI$569</f>
        <v>4588982.5047817519</v>
      </c>
      <c r="AJ601" s="1157">
        <f>IF(AJ$568=0,AJ486,IF(AJ$568=1,#REF!,IF(AJ$568=2,#REF!,IF(AJ$568=3,#REF!,IF(AJ$568=4,#REF!,AJ486)))))/AJ$569</f>
        <v>2589826.5860132691</v>
      </c>
      <c r="AK601" s="1157">
        <f>IF(AK$568=0,AK486,IF(AK$568=1,#REF!,IF(AK$568=2,#REF!,IF(AK$568=3,#REF!,IF(AK$568=4,#REF!,AK486)))))/AK$569</f>
        <v>4257155.4760480588</v>
      </c>
      <c r="AL601" s="1157">
        <f>IF(AL$568=0,AL486,IF(AL$568=1,#REF!,IF(AL$568=2,#REF!,IF(AL$568=3,#REF!,IF(AL$568=4,#REF!,AL486)))))/AL$569</f>
        <v>2767088.6286352449</v>
      </c>
      <c r="AM601" s="1157">
        <f>IF(AM$568=0,AM486,IF(AM$568=1,#REF!,IF(AM$568=2,#REF!,IF(AM$568=3,#REF!,IF(AM$568=4,#REF!,AM486)))))/AM$569</f>
        <v>1479472.7346419021</v>
      </c>
      <c r="AN601" s="1157">
        <f>IF(AN$568=0,AN486,IF(AN$568=1,#REF!,IF(AN$568=2,#REF!,IF(AN$568=3,#REF!,IF(AN$568=4,#REF!,AN486)))))/AN$569</f>
        <v>2767088.6286352449</v>
      </c>
      <c r="AO601" s="1157">
        <f>IF(AO$568=0,AO486,IF(AO$568=1,#REF!,IF(AO$568=2,#REF!,IF(AO$568=3,#REF!,IF(AO$568=4,#REF!,AO486)))))/AO$569</f>
        <v>2185536.023909417</v>
      </c>
      <c r="AP601" s="1157">
        <f>IF(AP$568=0,AP486,IF(AP$568=1,#REF!,IF(AP$568=2,#REF!,IF(AP$568=3,#REF!,IF(AP$568=4,#REF!,AP486)))))/AP$569</f>
        <v>3338905.0966425552</v>
      </c>
      <c r="AQ601" s="1157">
        <f>IF(AQ$568=0,AQ486,IF(AQ$568=1,#REF!,IF(AQ$568=2,#REF!,IF(AQ$568=3,#REF!,IF(AQ$568=4,#REF!,AQ486)))))/AQ$569</f>
        <v>3788629.4913074803</v>
      </c>
      <c r="AR601" s="1157">
        <f>IF(AR$568=0,AR486,IF(AR$568=1,#REF!,IF(AR$568=2,#REF!,IF(AR$568=3,#REF!,IF(AR$568=4,#REF!,AR486)))))/AR$569</f>
        <v>3044726.3408351624</v>
      </c>
      <c r="AS601" s="1157">
        <f>IF(AS$568=0,AS486,IF(AS$568=1,#REF!,IF(AS$568=2,#REF!,IF(AS$568=3,#REF!,IF(AS$568=4,#REF!,AS486)))))/AS$569</f>
        <v>3493739.4439177387</v>
      </c>
      <c r="AT601" s="1157">
        <f>IF(AT$568=0,AT486,IF(AT$568=1,#REF!,IF(AT$568=2,#REF!,IF(AT$568=3,#REF!,IF(AT$568=4,#REF!,AT486)))))/AT$569</f>
        <v>5056014.8708040994</v>
      </c>
      <c r="AU601" s="1157">
        <f>IF(AU$568=0,AU486,IF(AU$568=1,#REF!,IF(AU$568=2,#REF!,IF(AU$568=3,#REF!,IF(AU$568=4,#REF!,AU486)))))/AU$569</f>
        <v>4241987.8822813639</v>
      </c>
      <c r="AV601" s="1157">
        <f>IF(AV$568=0,AV486,IF(AV$568=1,#REF!,IF(AV$568=2,#REF!,IF(AV$568=3,#REF!,IF(AV$568=4,#REF!,AV486)))))/AV$569</f>
        <v>3023109.8806668199</v>
      </c>
      <c r="AW601" s="1157">
        <f>IF(AW$568=0,AW486,IF(AW$568=1,#REF!,IF(AW$568=2,#REF!,IF(AW$568=3,#REF!,IF(AW$568=4,#REF!,AW486)))))/AW$569</f>
        <v>4359795.6533427611</v>
      </c>
      <c r="AX601" s="1157">
        <f>IF(AX$568=0,AX486,IF(AX$568=1,#REF!,IF(AX$568=2,#REF!,IF(AX$568=3,#REF!,IF(AX$568=4,#REF!,AX486)))))/AX$569</f>
        <v>3876714.984051947</v>
      </c>
      <c r="AY601" s="1157">
        <f>IF(AY$568=0,AY486,IF(AY$568=1,#REF!,IF(AY$568=2,#REF!,IF(AY$568=3,#REF!,IF(AY$568=4,#REF!,AY486)))))/AY$569</f>
        <v>3977184.3097696025</v>
      </c>
      <c r="AZ601" s="1157">
        <f>IF(AZ$568=0,AZ486,IF(AZ$568=1,#REF!,IF(AZ$568=2,#REF!,IF(AZ$568=3,#REF!,IF(AZ$568=4,#REF!,AZ486)))))/AZ$569</f>
        <v>4527196.0960289137</v>
      </c>
      <c r="BA601" s="1157">
        <f>IF(BA$568=0,BA486,IF(BA$568=1,#REF!,IF(BA$568=2,#REF!,IF(BA$568=3,#REF!,IF(BA$568=4,#REF!,BA486)))))/BA$569</f>
        <v>5224752.0222955029</v>
      </c>
      <c r="BB601" s="1157">
        <f>IF(BB$568=0,BB486,IF(BB$568=1,#REF!,IF(BB$568=2,#REF!,IF(BB$568=3,#REF!,IF(BB$568=4,#REF!,BB486)))))/BB$569</f>
        <v>4355403.6406301484</v>
      </c>
      <c r="BC601" s="1157">
        <f>IF(BC$568=0,BC486,IF(BC$568=1,#REF!,IF(BC$568=2,#REF!,IF(BC$568=3,#REF!,IF(BC$568=4,#REF!,BC486)))))/BC$569</f>
        <v>3365156.0843361341</v>
      </c>
      <c r="BD601" s="1157">
        <f>IF(BD$568=0,BD486,IF(BD$568=1,#REF!,IF(BD$568=2,#REF!,IF(BD$568=3,#REF!,IF(BD$568=4,#REF!,BD486)))))/BD$569</f>
        <v>3365156.0843361341</v>
      </c>
      <c r="BE601" s="1157">
        <f>IF(BE$568=0,BE486,IF(BE$568=1,#REF!,IF(BE$568=2,#REF!,IF(BE$568=3,#REF!,IF(BE$568=4,#REF!,BE486)))))/BE$569</f>
        <v>4019232.5702421996</v>
      </c>
      <c r="BF601" s="1157">
        <f>IF(BF$568=0,BF486,IF(BF$568=1,#REF!,IF(BF$568=2,#REF!,IF(BF$568=3,#REF!,IF(BF$568=4,#REF!,BF486)))))/BF$569</f>
        <v>5556070.7209645482</v>
      </c>
      <c r="BG601" s="1157">
        <f>IF(BG$568=0,BG486,IF(BG$568=1,#REF!,IF(BG$568=2,#REF!,IF(BG$568=3,#REF!,IF(BG$568=4,#REF!,BG486)))))/BG$569</f>
        <v>8729153.1791542899</v>
      </c>
      <c r="BH601" s="1157">
        <f>IF(BH$568=0,BH486,IF(BH$568=1,#REF!,IF(BH$568=2,#REF!,IF(BH$568=3,#REF!,IF(BH$568=4,#REF!,BH486)))))/BH$569</f>
        <v>3183936.2427630341</v>
      </c>
      <c r="BI601" s="1157">
        <f>IF(BI$568=0,BI486,IF(BI$568=1,#REF!,IF(BI$568=2,#REF!,IF(BI$568=3,#REF!,IF(BI$568=4,#REF!,BI486)))))/BI$569</f>
        <v>2672541.757569822</v>
      </c>
      <c r="BJ601" s="1157">
        <f>IF(BJ$568=0,BJ486,IF(BJ$568=1,#REF!,IF(BJ$568=2,#REF!,IF(BJ$568=3,#REF!,IF(BJ$568=4,#REF!,BJ486)))))/BJ$569</f>
        <v>3843225.5346024609</v>
      </c>
      <c r="BK601" s="1157">
        <f>IF(BK$568=0,BK486,IF(BK$568=1,#REF!,IF(BK$568=2,#REF!,IF(BK$568=3,#REF!,IF(BK$568=4,#REF!,BK486)))))/BK$569</f>
        <v>6023172.5143968184</v>
      </c>
      <c r="BL601" s="1157">
        <f>IF(BL$568=0,BL486,IF(BL$568=1,#REF!,IF(BL$568=2,#REF!,IF(BL$568=3,#REF!,IF(BL$568=4,#REF!,BL486)))))/BL$569</f>
        <v>2933721.9556205575</v>
      </c>
      <c r="BM601" s="1157">
        <f>IF(BM$568=0,BM486,IF(BM$568=1,#REF!,IF(BM$568=2,#REF!,IF(BM$568=3,#REF!,IF(BM$568=4,#REF!,BM486)))))/BM$569</f>
        <v>5862060.4678367553</v>
      </c>
      <c r="BN601" s="1157">
        <f>IF(BN$568=0,BN486,IF(BN$568=1,#REF!,IF(BN$568=2,#REF!,IF(BN$568=3,#REF!,IF(BN$568=4,#REF!,BN486)))))/BN$569</f>
        <v>3558628.7122200746</v>
      </c>
      <c r="BO601" s="1157">
        <f>IF(BO$568=0,BO486,IF(BO$568=1,#REF!,IF(BO$568=2,#REF!,IF(BO$568=3,#REF!,IF(BO$568=4,#REF!,BO486)))))/BO$569</f>
        <v>4815908.1774317045</v>
      </c>
      <c r="BP601" s="1157">
        <f>IF(BP$568=0,BP486,IF(BP$568=1,#REF!,IF(BP$568=2,#REF!,IF(BP$568=3,#REF!,IF(BP$568=4,#REF!,BP486)))))/BP$569</f>
        <v>2933721.9556205575</v>
      </c>
      <c r="BQ601" s="1157">
        <f>IF(BQ$568=0,BQ486,IF(BQ$568=1,#REF!,IF(BQ$568=2,#REF!,IF(BQ$568=3,#REF!,IF(BQ$568=4,#REF!,BQ486)))))/BQ$569</f>
        <v>6581506.5420788545</v>
      </c>
      <c r="BR601" s="1157">
        <f>IF(BR$568=0,BR486,IF(BR$568=1,#REF!,IF(BR$568=2,#REF!,IF(BR$568=3,#REF!,IF(BR$568=4,#REF!,BR486)))))/BR$569</f>
        <v>4887393.7105966322</v>
      </c>
      <c r="BS601" s="1157">
        <f>IF(BS$568=0,BS486,IF(BS$568=1,#REF!,IF(BS$568=2,#REF!,IF(BS$568=3,#REF!,IF(BS$568=4,#REF!,BS486)))))/BS$569</f>
        <v>4841411.1535920538</v>
      </c>
      <c r="BT601" s="1157">
        <f>IF(BT$568=0,BT486,IF(BT$568=1,#REF!,IF(BT$568=2,#REF!,IF(BT$568=3,#REF!,IF(BT$568=4,#REF!,BT486)))))/BT$569</f>
        <v>4892895.5320738629</v>
      </c>
      <c r="BU601" s="1157">
        <f>IF(BU$568=0,BU486,IF(BU$568=1,#REF!,IF(BU$568=2,#REF!,IF(BU$568=3,#REF!,IF(BU$568=4,#REF!,BU486)))))/BU$569</f>
        <v>5462796.6808506669</v>
      </c>
      <c r="BV601" s="1157">
        <f>IF(BV$568=0,BV486,IF(BV$568=1,#REF!,IF(BV$568=2,#REF!,IF(BV$568=3,#REF!,IF(BV$568=4,#REF!,BV486)))))/BV$569</f>
        <v>5658133.938358495</v>
      </c>
      <c r="BW601" s="1157">
        <f>IF(BW$568=0,BW486,IF(BW$568=1,#REF!,IF(BW$568=2,#REF!,IF(BW$568=3,#REF!,IF(BW$568=4,#REF!,BW486)))))/BW$569</f>
        <v>1864758.601098245</v>
      </c>
      <c r="BX601" s="1157">
        <f>IF(BX$568=0,BX486,IF(BX$568=1,#REF!,IF(BX$568=2,#REF!,IF(BX$568=3,#REF!,IF(BX$568=4,#REF!,BX486)))))/BX$569</f>
        <v>1983134.3734656959</v>
      </c>
      <c r="BY601" s="1157">
        <f>IF(BY$568=0,BY486,IF(BY$568=1,#REF!,IF(BY$568=2,#REF!,IF(BY$568=3,#REF!,IF(BY$568=4,#REF!,BY486)))))/BY$569</f>
        <v>2085093.6274514401</v>
      </c>
      <c r="BZ601" s="1157">
        <f>IF(BZ$568=0,BZ486,IF(BZ$568=1,#REF!,IF(BZ$568=2,#REF!,IF(BZ$568=3,#REF!,IF(BZ$568=4,#REF!,BZ486)))))/BZ$569</f>
        <v>3060400.9172329796</v>
      </c>
      <c r="CA601" s="1157">
        <f>IF(CA$568=0,CA486,IF(CA$568=1,#REF!,IF(CA$568=2,#REF!,IF(CA$568=3,#REF!,IF(CA$568=4,#REF!,CA486)))))/CA$569</f>
        <v>3179271.5492293332</v>
      </c>
      <c r="CB601" s="1157">
        <f>IF(CB$568=0,CB486,IF(CB$568=1,#REF!,IF(CB$568=2,#REF!,IF(CB$568=3,#REF!,IF(CB$568=4,#REF!,CB486)))))/CB$569</f>
        <v>5527464.203578366</v>
      </c>
      <c r="CC601" s="1157">
        <f>IF(CC$568=0,CC486,IF(CC$568=1,#REF!,IF(CC$568=2,#REF!,IF(CC$568=3,#REF!,IF(CC$568=4,#REF!,CC486)))))/CC$569</f>
        <v>6642885.567710151</v>
      </c>
    </row>
    <row r="602" spans="1:81" ht="15" customHeight="1">
      <c r="A602" s="1148"/>
      <c r="B602" s="73"/>
      <c r="C602" s="73"/>
      <c r="D602" s="73" t="s">
        <v>643</v>
      </c>
      <c r="E602" s="73"/>
      <c r="F602" s="73"/>
      <c r="G602" s="1157">
        <f>IF(G$568=0,G487,IF(G$568=1,#REF!,IF(G$568=2,#REF!,IF(G$568=3,#REF!,IF(G$568=4,#REF!,G487)))))/G$569</f>
        <v>959662.33128032391</v>
      </c>
      <c r="H602" s="1157">
        <f>IF(H$568=0,H487,IF(H$568=1,#REF!,IF(H$568=2,#REF!,IF(H$568=3,#REF!,IF(H$568=4,#REF!,H487)))))/H$569</f>
        <v>2363811.3992090048</v>
      </c>
      <c r="I602" s="1157">
        <f>IF(I$568=0,I487,IF(I$568=1,#REF!,IF(I$568=2,#REF!,IF(I$568=3,#REF!,IF(I$568=4,#REF!,I487)))))/I$569</f>
        <v>1312496.5800277758</v>
      </c>
      <c r="J602" s="1157">
        <f>IF(J$568=0,J487,IF(J$568=1,#REF!,IF(J$568=2,#REF!,IF(J$568=3,#REF!,IF(J$568=4,#REF!,J487)))))/J$569</f>
        <v>2056536.6699350739</v>
      </c>
      <c r="K602" s="1157">
        <f>IF(K$568=0,K487,IF(K$568=1,#REF!,IF(K$568=2,#REF!,IF(K$568=3,#REF!,IF(K$568=4,#REF!,K487)))))/K$569</f>
        <v>2513691.7902959106</v>
      </c>
      <c r="L602" s="1157">
        <f>IF(L$568=0,L487,IF(L$568=1,#REF!,IF(L$568=2,#REF!,IF(L$568=3,#REF!,IF(L$568=4,#REF!,L487)))))/L$569</f>
        <v>3078246.5536125111</v>
      </c>
      <c r="M602" s="1157">
        <f>IF(M$568=0,M487,IF(M$568=1,#REF!,IF(M$568=2,#REF!,IF(M$568=3,#REF!,IF(M$568=4,#REF!,M487)))))/M$569</f>
        <v>1183963.4662884602</v>
      </c>
      <c r="N602" s="1157">
        <f>IF(N$568=0,N487,IF(N$568=1,#REF!,IF(N$568=2,#REF!,IF(N$568=3,#REF!,IF(N$568=4,#REF!,N487)))))/N$569</f>
        <v>2372659.1955221351</v>
      </c>
      <c r="O602" s="1157">
        <f>IF(O$568=0,O487,IF(O$568=1,#REF!,IF(O$568=2,#REF!,IF(O$568=3,#REF!,IF(O$568=4,#REF!,O487)))))/O$569</f>
        <v>2429146.2383267623</v>
      </c>
      <c r="P602" s="1157">
        <f>IF(P$568=0,P487,IF(P$568=1,#REF!,IF(P$568=2,#REF!,IF(P$568=3,#REF!,IF(P$568=4,#REF!,P487)))))/P$569</f>
        <v>1058171.5929690206</v>
      </c>
      <c r="Q602" s="1157">
        <f>IF(Q$568=0,Q487,IF(Q$568=1,#REF!,IF(Q$568=2,#REF!,IF(Q$568=3,#REF!,IF(Q$568=4,#REF!,Q487)))))/Q$569</f>
        <v>2952054.9467924074</v>
      </c>
      <c r="R602" s="1157">
        <f>IF(R$568=0,R487,IF(R$568=1,#REF!,IF(R$568=2,#REF!,IF(R$568=3,#REF!,IF(R$568=4,#REF!,R487)))))/R$569</f>
        <v>1227074.3988208936</v>
      </c>
      <c r="S602" s="1157">
        <f>IF(S$568=0,S487,IF(S$568=1,#REF!,IF(S$568=2,#REF!,IF(S$568=3,#REF!,IF(S$568=4,#REF!,S487)))))/S$569</f>
        <v>2856241.15962411</v>
      </c>
      <c r="T602" s="1157">
        <f>IF(T$568=0,T487,IF(T$568=1,#REF!,IF(T$568=2,#REF!,IF(T$568=3,#REF!,IF(T$568=4,#REF!,T487)))))/T$569</f>
        <v>3194308.2964929012</v>
      </c>
      <c r="U602" s="1157">
        <f>IF(U$568=0,U487,IF(U$568=1,#REF!,IF(U$568=2,#REF!,IF(U$568=3,#REF!,IF(U$568=4,#REF!,U487)))))/U$569</f>
        <v>3064407.6638425658</v>
      </c>
      <c r="V602" s="1157">
        <f>IF(V$568=0,V487,IF(V$568=1,#REF!,IF(V$568=2,#REF!,IF(V$568=3,#REF!,IF(V$568=4,#REF!,V487)))))/V$569</f>
        <v>3449843.0785489762</v>
      </c>
      <c r="W602" s="1157">
        <f>IF(W$568=0,W487,IF(W$568=1,#REF!,IF(W$568=2,#REF!,IF(W$568=3,#REF!,IF(W$568=4,#REF!,W487)))))/W$569</f>
        <v>738522.56637716154</v>
      </c>
      <c r="X602" s="1157">
        <f>IF(X$568=0,X487,IF(X$568=1,#REF!,IF(X$568=2,#REF!,IF(X$568=3,#REF!,IF(X$568=4,#REF!,X487)))))/X$569</f>
        <v>2305197.306954077</v>
      </c>
      <c r="Y602" s="1157">
        <f>IF(Y$568=0,Y487,IF(Y$568=1,#REF!,IF(Y$568=2,#REF!,IF(Y$568=3,#REF!,IF(Y$568=4,#REF!,Y487)))))/Y$569</f>
        <v>2532637.2267117696</v>
      </c>
      <c r="Z602" s="1157">
        <f>IF(Z$568=0,Z487,IF(Z$568=1,#REF!,IF(Z$568=2,#REF!,IF(Z$568=3,#REF!,IF(Z$568=4,#REF!,Z487)))))/Z$569</f>
        <v>2611911.8741912404</v>
      </c>
      <c r="AA602" s="1157">
        <f>IF(AA$568=0,AA487,IF(AA$568=1,#REF!,IF(AA$568=2,#REF!,IF(AA$568=3,#REF!,IF(AA$568=4,#REF!,AA487)))))/AA$569</f>
        <v>2616900.0170382857</v>
      </c>
      <c r="AB602" s="1157">
        <f>IF(AB$568=0,AB487,IF(AB$568=1,#REF!,IF(AB$568=2,#REF!,IF(AB$568=3,#REF!,IF(AB$568=4,#REF!,AB487)))))/AB$569</f>
        <v>2619653.7718235562</v>
      </c>
      <c r="AC602" s="1157">
        <f>IF(AC$568=0,AC487,IF(AC$568=1,#REF!,IF(AC$568=2,#REF!,IF(AC$568=3,#REF!,IF(AC$568=4,#REF!,AC487)))))/AC$569</f>
        <v>2118073.7387195118</v>
      </c>
      <c r="AD602" s="1157">
        <f>IF(AD$568=0,AD487,IF(AD$568=1,#REF!,IF(AD$568=2,#REF!,IF(AD$568=3,#REF!,IF(AD$568=4,#REF!,AD487)))))/AD$569</f>
        <v>2058231.0171585602</v>
      </c>
      <c r="AE602" s="1157">
        <f>IF(AE$568=0,AE487,IF(AE$568=1,#REF!,IF(AE$568=2,#REF!,IF(AE$568=3,#REF!,IF(AE$568=4,#REF!,AE487)))))/AE$569</f>
        <v>3394403.9827401214</v>
      </c>
      <c r="AF602" s="1157">
        <f>IF(AF$568=0,AF487,IF(AF$568=1,#REF!,IF(AF$568=2,#REF!,IF(AF$568=3,#REF!,IF(AF$568=4,#REF!,AF487)))))/AF$569</f>
        <v>2155348.0968999933</v>
      </c>
      <c r="AG602" s="1157">
        <f>IF(AG$568=0,AG487,IF(AG$568=1,#REF!,IF(AG$568=2,#REF!,IF(AG$568=3,#REF!,IF(AG$568=4,#REF!,AG487)))))/AG$569</f>
        <v>1851096.1692065108</v>
      </c>
      <c r="AH602" s="1157">
        <f>IF(AH$568=0,AH487,IF(AH$568=1,#REF!,IF(AH$568=2,#REF!,IF(AH$568=3,#REF!,IF(AH$568=4,#REF!,AH487)))))/AH$569</f>
        <v>2325863.322206662</v>
      </c>
      <c r="AI602" s="1157">
        <f>IF(AI$568=0,AI487,IF(AI$568=1,#REF!,IF(AI$568=2,#REF!,IF(AI$568=3,#REF!,IF(AI$568=4,#REF!,AI487)))))/AI$569</f>
        <v>2573682.104431469</v>
      </c>
      <c r="AJ602" s="1157">
        <f>IF(AJ$568=0,AJ487,IF(AJ$568=1,#REF!,IF(AJ$568=2,#REF!,IF(AJ$568=3,#REF!,IF(AJ$568=4,#REF!,AJ487)))))/AJ$569</f>
        <v>3126864.2869589198</v>
      </c>
      <c r="AK602" s="1157">
        <f>IF(AK$568=0,AK487,IF(AK$568=1,#REF!,IF(AK$568=2,#REF!,IF(AK$568=3,#REF!,IF(AK$568=4,#REF!,AK487)))))/AK$569</f>
        <v>4148786.2601891547</v>
      </c>
      <c r="AL602" s="1157">
        <f>IF(AL$568=0,AL487,IF(AL$568=1,#REF!,IF(AL$568=2,#REF!,IF(AL$568=3,#REF!,IF(AL$568=4,#REF!,AL487)))))/AL$569</f>
        <v>3612768.3042796571</v>
      </c>
      <c r="AM602" s="1157">
        <f>IF(AM$568=0,AM487,IF(AM$568=1,#REF!,IF(AM$568=2,#REF!,IF(AM$568=3,#REF!,IF(AM$568=4,#REF!,AM487)))))/AM$569</f>
        <v>1360031.8945719816</v>
      </c>
      <c r="AN602" s="1157">
        <f>IF(AN$568=0,AN487,IF(AN$568=1,#REF!,IF(AN$568=2,#REF!,IF(AN$568=3,#REF!,IF(AN$568=4,#REF!,AN487)))))/AN$569</f>
        <v>3612768.3042796571</v>
      </c>
      <c r="AO602" s="1157">
        <f>IF(AO$568=0,AO487,IF(AO$568=1,#REF!,IF(AO$568=2,#REF!,IF(AO$568=3,#REF!,IF(AO$568=4,#REF!,AO487)))))/AO$569</f>
        <v>2821465.1762269721</v>
      </c>
      <c r="AP602" s="1157">
        <f>IF(AP$568=0,AP487,IF(AP$568=1,#REF!,IF(AP$568=2,#REF!,IF(AP$568=3,#REF!,IF(AP$568=4,#REF!,AP487)))))/AP$569</f>
        <v>2721904.3495597076</v>
      </c>
      <c r="AQ602" s="1157">
        <f>IF(AQ$568=0,AQ487,IF(AQ$568=1,#REF!,IF(AQ$568=2,#REF!,IF(AQ$568=3,#REF!,IF(AQ$568=4,#REF!,AQ487)))))/AQ$569</f>
        <v>3024233.4667334147</v>
      </c>
      <c r="AR602" s="1157">
        <f>IF(AR$568=0,AR487,IF(AR$568=1,#REF!,IF(AR$568=2,#REF!,IF(AR$568=3,#REF!,IF(AR$568=4,#REF!,AR487)))))/AR$569</f>
        <v>2675347.6207100758</v>
      </c>
      <c r="AS602" s="1157">
        <f>IF(AS$568=0,AS487,IF(AS$568=1,#REF!,IF(AS$568=2,#REF!,IF(AS$568=3,#REF!,IF(AS$568=4,#REF!,AS487)))))/AS$569</f>
        <v>2240064.6975540835</v>
      </c>
      <c r="AT602" s="1157">
        <f>IF(AT$568=0,AT487,IF(AT$568=1,#REF!,IF(AT$568=2,#REF!,IF(AT$568=3,#REF!,IF(AT$568=4,#REF!,AT487)))))/AT$569</f>
        <v>2817381.1061646584</v>
      </c>
      <c r="AU602" s="1157">
        <f>IF(AU$568=0,AU487,IF(AU$568=1,#REF!,IF(AU$568=2,#REF!,IF(AU$568=3,#REF!,IF(AU$568=4,#REF!,AU487)))))/AU$569</f>
        <v>2598876.8708051667</v>
      </c>
      <c r="AV602" s="1157">
        <f>IF(AV$568=0,AV487,IF(AV$568=1,#REF!,IF(AV$568=2,#REF!,IF(AV$568=3,#REF!,IF(AV$568=4,#REF!,AV487)))))/AV$569</f>
        <v>3079912.9159658486</v>
      </c>
      <c r="AW602" s="1157">
        <f>IF(AW$568=0,AW487,IF(AW$568=1,#REF!,IF(AW$568=2,#REF!,IF(AW$568=3,#REF!,IF(AW$568=4,#REF!,AW487)))))/AW$569</f>
        <v>2838968.2905540573</v>
      </c>
      <c r="AX602" s="1157">
        <f>IF(AX$568=0,AX487,IF(AX$568=1,#REF!,IF(AX$568=2,#REF!,IF(AX$568=3,#REF!,IF(AX$568=4,#REF!,AX487)))))/AX$569</f>
        <v>2240399.4577599741</v>
      </c>
      <c r="AY602" s="1157">
        <f>IF(AY$568=0,AY487,IF(AY$568=1,#REF!,IF(AY$568=2,#REF!,IF(AY$568=3,#REF!,IF(AY$568=4,#REF!,AY487)))))/AY$569</f>
        <v>2571052.4807101437</v>
      </c>
      <c r="AZ602" s="1157">
        <f>IF(AZ$568=0,AZ487,IF(AZ$568=1,#REF!,IF(AZ$568=2,#REF!,IF(AZ$568=3,#REF!,IF(AZ$568=4,#REF!,AZ487)))))/AZ$569</f>
        <v>2698106.5941522517</v>
      </c>
      <c r="BA602" s="1157">
        <f>IF(BA$568=0,BA487,IF(BA$568=1,#REF!,IF(BA$568=2,#REF!,IF(BA$568=3,#REF!,IF(BA$568=4,#REF!,BA487)))))/BA$569</f>
        <v>2862470.6900380272</v>
      </c>
      <c r="BB602" s="1157">
        <f>IF(BB$568=0,BB487,IF(BB$568=1,#REF!,IF(BB$568=2,#REF!,IF(BB$568=3,#REF!,IF(BB$568=4,#REF!,BB487)))))/BB$569</f>
        <v>2200899.0184593047</v>
      </c>
      <c r="BC602" s="1157">
        <f>IF(BC$568=0,BC487,IF(BC$568=1,#REF!,IF(BC$568=2,#REF!,IF(BC$568=3,#REF!,IF(BC$568=4,#REF!,BC487)))))/BC$569</f>
        <v>3167832.635185529</v>
      </c>
      <c r="BD602" s="1157">
        <f>IF(BD$568=0,BD487,IF(BD$568=1,#REF!,IF(BD$568=2,#REF!,IF(BD$568=3,#REF!,IF(BD$568=4,#REF!,BD487)))))/BD$569</f>
        <v>3167832.635185529</v>
      </c>
      <c r="BE602" s="1157">
        <f>IF(BE$568=0,BE487,IF(BE$568=1,#REF!,IF(BE$568=2,#REF!,IF(BE$568=3,#REF!,IF(BE$568=4,#REF!,BE487)))))/BE$569</f>
        <v>3126882.6402410236</v>
      </c>
      <c r="BF602" s="1157">
        <f>IF(BF$568=0,BF487,IF(BF$568=1,#REF!,IF(BF$568=2,#REF!,IF(BF$568=3,#REF!,IF(BF$568=4,#REF!,BF487)))))/BF$569</f>
        <v>3159178.1789061646</v>
      </c>
      <c r="BG602" s="1157">
        <f>IF(BG$568=0,BG487,IF(BG$568=1,#REF!,IF(BG$568=2,#REF!,IF(BG$568=3,#REF!,IF(BG$568=4,#REF!,BG487)))))/BG$569</f>
        <v>1841747.3255129615</v>
      </c>
      <c r="BH602" s="1157">
        <f>IF(BH$568=0,BH487,IF(BH$568=1,#REF!,IF(BH$568=2,#REF!,IF(BH$568=3,#REF!,IF(BH$568=4,#REF!,BH487)))))/BH$569</f>
        <v>3065923.5936032408</v>
      </c>
      <c r="BI602" s="1157">
        <f>IF(BI$568=0,BI487,IF(BI$568=1,#REF!,IF(BI$568=2,#REF!,IF(BI$568=3,#REF!,IF(BI$568=4,#REF!,BI487)))))/BI$569</f>
        <v>3608111.1278311904</v>
      </c>
      <c r="BJ602" s="1157">
        <f>IF(BJ$568=0,BJ487,IF(BJ$568=1,#REF!,IF(BJ$568=2,#REF!,IF(BJ$568=3,#REF!,IF(BJ$568=4,#REF!,BJ487)))))/BJ$569</f>
        <v>2083560.8371900758</v>
      </c>
      <c r="BK602" s="1157">
        <f>IF(BK$568=0,BK487,IF(BK$568=1,#REF!,IF(BK$568=2,#REF!,IF(BK$568=3,#REF!,IF(BK$568=4,#REF!,BK487)))))/BK$569</f>
        <v>2201893.2405278217</v>
      </c>
      <c r="BL602" s="1157">
        <f>IF(BL$568=0,BL487,IF(BL$568=1,#REF!,IF(BL$568=2,#REF!,IF(BL$568=3,#REF!,IF(BL$568=4,#REF!,BL487)))))/BL$569</f>
        <v>3060201.9621197027</v>
      </c>
      <c r="BM602" s="1157">
        <f>IF(BM$568=0,BM487,IF(BM$568=1,#REF!,IF(BM$568=2,#REF!,IF(BM$568=3,#REF!,IF(BM$568=4,#REF!,BM487)))))/BM$569</f>
        <v>1242049.5631713998</v>
      </c>
      <c r="BN602" s="1157">
        <f>IF(BN$568=0,BN487,IF(BN$568=1,#REF!,IF(BN$568=2,#REF!,IF(BN$568=3,#REF!,IF(BN$568=4,#REF!,BN487)))))/BN$569</f>
        <v>2989992.9383004555</v>
      </c>
      <c r="BO602" s="1157">
        <f>IF(BO$568=0,BO487,IF(BO$568=1,#REF!,IF(BO$568=2,#REF!,IF(BO$568=3,#REF!,IF(BO$568=4,#REF!,BO487)))))/BO$569</f>
        <v>2439143.462815464</v>
      </c>
      <c r="BP602" s="1157">
        <f>IF(BP$568=0,BP487,IF(BP$568=1,#REF!,IF(BP$568=2,#REF!,IF(BP$568=3,#REF!,IF(BP$568=4,#REF!,BP487)))))/BP$569</f>
        <v>3060201.9621197027</v>
      </c>
      <c r="BQ602" s="1157">
        <f>IF(BQ$568=0,BQ487,IF(BQ$568=1,#REF!,IF(BQ$568=2,#REF!,IF(BQ$568=3,#REF!,IF(BQ$568=4,#REF!,BQ487)))))/BQ$569</f>
        <v>1350395.0099122734</v>
      </c>
      <c r="BR602" s="1157">
        <f>IF(BR$568=0,BR487,IF(BR$568=1,#REF!,IF(BR$568=2,#REF!,IF(BR$568=3,#REF!,IF(BR$568=4,#REF!,BR487)))))/BR$569</f>
        <v>2823951.8492234894</v>
      </c>
      <c r="BS602" s="1157">
        <f>IF(BS$568=0,BS487,IF(BS$568=1,#REF!,IF(BS$568=2,#REF!,IF(BS$568=3,#REF!,IF(BS$568=4,#REF!,BS487)))))/BS$569</f>
        <v>2705794.5078620808</v>
      </c>
      <c r="BT602" s="1157">
        <f>IF(BT$568=0,BT487,IF(BT$568=1,#REF!,IF(BT$568=2,#REF!,IF(BT$568=3,#REF!,IF(BT$568=4,#REF!,BT487)))))/BT$569</f>
        <v>1330291.0915132416</v>
      </c>
      <c r="BU602" s="1157">
        <f>IF(BU$568=0,BU487,IF(BU$568=1,#REF!,IF(BU$568=2,#REF!,IF(BU$568=3,#REF!,IF(BU$568=4,#REF!,BU487)))))/BU$569</f>
        <v>1462682.8078886371</v>
      </c>
      <c r="BV602" s="1157">
        <f>IF(BV$568=0,BV487,IF(BV$568=1,#REF!,IF(BV$568=2,#REF!,IF(BV$568=3,#REF!,IF(BV$568=4,#REF!,BV487)))))/BV$569</f>
        <v>1450148.7187351559</v>
      </c>
      <c r="BW602" s="1157">
        <f>IF(BW$568=0,BW487,IF(BW$568=1,#REF!,IF(BW$568=2,#REF!,IF(BW$568=3,#REF!,IF(BW$568=4,#REF!,BW487)))))/BW$569</f>
        <v>3807930.7668261789</v>
      </c>
      <c r="BX602" s="1157">
        <f>IF(BX$568=0,BX487,IF(BX$568=1,#REF!,IF(BX$568=2,#REF!,IF(BX$568=3,#REF!,IF(BX$568=4,#REF!,BX487)))))/BX$569</f>
        <v>3669486.9148296635</v>
      </c>
      <c r="BY602" s="1157">
        <f>IF(BY$568=0,BY487,IF(BY$568=1,#REF!,IF(BY$568=2,#REF!,IF(BY$568=3,#REF!,IF(BY$568=4,#REF!,BY487)))))/BY$569</f>
        <v>2310025.515169471</v>
      </c>
      <c r="BZ602" s="1157">
        <f>IF(BZ$568=0,BZ487,IF(BZ$568=1,#REF!,IF(BZ$568=2,#REF!,IF(BZ$568=3,#REF!,IF(BZ$568=4,#REF!,BZ487)))))/BZ$569</f>
        <v>2018799.5844947067</v>
      </c>
      <c r="CA602" s="1157">
        <f>IF(CA$568=0,CA487,IF(CA$568=1,#REF!,IF(CA$568=2,#REF!,IF(CA$568=3,#REF!,IF(CA$568=4,#REF!,CA487)))))/CA$569</f>
        <v>3075835.2232429772</v>
      </c>
      <c r="CB602" s="1157">
        <f>IF(CB$568=0,CB487,IF(CB$568=1,#REF!,IF(CB$568=2,#REF!,IF(CB$568=3,#REF!,IF(CB$568=4,#REF!,CB487)))))/CB$569</f>
        <v>2103268.4387202915</v>
      </c>
      <c r="CC602" s="1157">
        <f>IF(CC$568=0,CC487,IF(CC$568=1,#REF!,IF(CC$568=2,#REF!,IF(CC$568=3,#REF!,IF(CC$568=4,#REF!,CC487)))))/CC$569</f>
        <v>1680614.7387974602</v>
      </c>
    </row>
    <row r="603" spans="1:81" ht="15" customHeight="1">
      <c r="A603" s="1148"/>
      <c r="B603" s="73"/>
      <c r="C603" s="73"/>
      <c r="D603" s="73" t="s">
        <v>435</v>
      </c>
      <c r="E603" s="73"/>
      <c r="F603" s="73"/>
      <c r="G603" s="1157">
        <f>IF(G$568=0,G488,IF(G$568=1,#REF!,IF(G$568=2,#REF!,IF(G$568=3,#REF!,IF(G$568=4,#REF!,G488)))))/G$569</f>
        <v>56118.096081155163</v>
      </c>
      <c r="H603" s="1157">
        <f>IF(H$568=0,H488,IF(H$568=1,#REF!,IF(H$568=2,#REF!,IF(H$568=3,#REF!,IF(H$568=4,#REF!,H488)))))/H$569</f>
        <v>3130010.9318596451</v>
      </c>
      <c r="I603" s="1157">
        <f>IF(I$568=0,I488,IF(I$568=1,#REF!,IF(I$568=2,#REF!,IF(I$568=3,#REF!,IF(I$568=4,#REF!,I488)))))/I$569</f>
        <v>4480095.9881689688</v>
      </c>
      <c r="J603" s="1157">
        <f>IF(J$568=0,J488,IF(J$568=1,#REF!,IF(J$568=2,#REF!,IF(J$568=3,#REF!,IF(J$568=4,#REF!,J488)))))/J$569</f>
        <v>2476898.4323623544</v>
      </c>
      <c r="K603" s="1157">
        <f>IF(K$568=0,K488,IF(K$568=1,#REF!,IF(K$568=2,#REF!,IF(K$568=3,#REF!,IF(K$568=4,#REF!,K488)))))/K$569</f>
        <v>878038.97102392092</v>
      </c>
      <c r="L603" s="1157">
        <f>IF(L$568=0,L488,IF(L$568=1,#REF!,IF(L$568=2,#REF!,IF(L$568=3,#REF!,IF(L$568=4,#REF!,L488)))))/L$569</f>
        <v>1471597.5042543828</v>
      </c>
      <c r="M603" s="1157">
        <f>IF(M$568=0,M488,IF(M$568=1,#REF!,IF(M$568=2,#REF!,IF(M$568=3,#REF!,IF(M$568=4,#REF!,M488)))))/M$569</f>
        <v>4743312.7428108547</v>
      </c>
      <c r="N603" s="1157">
        <f>IF(N$568=0,N488,IF(N$568=1,#REF!,IF(N$568=2,#REF!,IF(N$568=3,#REF!,IF(N$568=4,#REF!,N488)))))/N$569</f>
        <v>3772581.729921204</v>
      </c>
      <c r="O603" s="1157">
        <f>IF(O$568=0,O488,IF(O$568=1,#REF!,IF(O$568=2,#REF!,IF(O$568=3,#REF!,IF(O$568=4,#REF!,O488)))))/O$569</f>
        <v>1888040.6898914406</v>
      </c>
      <c r="P603" s="1157">
        <f>IF(P$568=0,P488,IF(P$568=1,#REF!,IF(P$568=2,#REF!,IF(P$568=3,#REF!,IF(P$568=4,#REF!,P488)))))/P$569</f>
        <v>5141749.8505317979</v>
      </c>
      <c r="Q603" s="1157">
        <f>IF(Q$568=0,Q488,IF(Q$568=1,#REF!,IF(Q$568=2,#REF!,IF(Q$568=3,#REF!,IF(Q$568=4,#REF!,Q488)))))/Q$569</f>
        <v>1338142.2422527277</v>
      </c>
      <c r="R603" s="1157">
        <f>IF(R$568=0,R488,IF(R$568=1,#REF!,IF(R$568=2,#REF!,IF(R$568=3,#REF!,IF(R$568=4,#REF!,R488)))))/R$569</f>
        <v>5331259.7631953545</v>
      </c>
      <c r="S603" s="1157">
        <f>IF(S$568=0,S488,IF(S$568=1,#REF!,IF(S$568=2,#REF!,IF(S$568=3,#REF!,IF(S$568=4,#REF!,S488)))))/S$569</f>
        <v>2346905.0106617189</v>
      </c>
      <c r="T603" s="1157">
        <f>IF(T$568=0,T488,IF(T$568=1,#REF!,IF(T$568=2,#REF!,IF(T$568=3,#REF!,IF(T$568=4,#REF!,T488)))))/T$569</f>
        <v>2642776.6619834914</v>
      </c>
      <c r="U603" s="1157">
        <f>IF(U$568=0,U488,IF(U$568=1,#REF!,IF(U$568=2,#REF!,IF(U$568=3,#REF!,IF(U$568=4,#REF!,U488)))))/U$569</f>
        <v>2407536.1473254603</v>
      </c>
      <c r="V603" s="1157">
        <f>IF(V$568=0,V488,IF(V$568=1,#REF!,IF(V$568=2,#REF!,IF(V$568=3,#REF!,IF(V$568=4,#REF!,V488)))))/V$569</f>
        <v>992059.72046177508</v>
      </c>
      <c r="W603" s="1157">
        <f>IF(W$568=0,W488,IF(W$568=1,#REF!,IF(W$568=2,#REF!,IF(W$568=3,#REF!,IF(W$568=4,#REF!,W488)))))/W$569</f>
        <v>4575944.8591889655</v>
      </c>
      <c r="X603" s="1157">
        <f>IF(X$568=0,X488,IF(X$568=1,#REF!,IF(X$568=2,#REF!,IF(X$568=3,#REF!,IF(X$568=4,#REF!,X488)))))/X$569</f>
        <v>1125266.5730404982</v>
      </c>
      <c r="Y603" s="1157">
        <f>IF(Y$568=0,Y488,IF(Y$568=1,#REF!,IF(Y$568=2,#REF!,IF(Y$568=3,#REF!,IF(Y$568=4,#REF!,Y488)))))/Y$569</f>
        <v>2485359.7330222754</v>
      </c>
      <c r="Z603" s="1157">
        <f>IF(Z$568=0,Z488,IF(Z$568=1,#REF!,IF(Z$568=2,#REF!,IF(Z$568=3,#REF!,IF(Z$568=4,#REF!,Z488)))))/Z$569</f>
        <v>2278511.5114949173</v>
      </c>
      <c r="AA603" s="1157">
        <f>IF(AA$568=0,AA488,IF(AA$568=1,#REF!,IF(AA$568=2,#REF!,IF(AA$568=3,#REF!,IF(AA$568=4,#REF!,AA488)))))/AA$569</f>
        <v>2734063.5190088619</v>
      </c>
      <c r="AB603" s="1157">
        <f>IF(AB$568=0,AB488,IF(AB$568=1,#REF!,IF(AB$568=2,#REF!,IF(AB$568=3,#REF!,IF(AB$568=4,#REF!,AB488)))))/AB$569</f>
        <v>2407331.2957415651</v>
      </c>
      <c r="AC603" s="1157">
        <f>IF(AC$568=0,AC488,IF(AC$568=1,#REF!,IF(AC$568=2,#REF!,IF(AC$568=3,#REF!,IF(AC$568=4,#REF!,AC488)))))/AC$569</f>
        <v>2402273.6087730983</v>
      </c>
      <c r="AD603" s="1157">
        <f>IF(AD$568=0,AD488,IF(AD$568=1,#REF!,IF(AD$568=2,#REF!,IF(AD$568=3,#REF!,IF(AD$568=4,#REF!,AD488)))))/AD$569</f>
        <v>2672640.9317455003</v>
      </c>
      <c r="AE603" s="1157">
        <f>IF(AE$568=0,AE488,IF(AE$568=1,#REF!,IF(AE$568=2,#REF!,IF(AE$568=3,#REF!,IF(AE$568=4,#REF!,AE488)))))/AE$569</f>
        <v>2092024.5999998068</v>
      </c>
      <c r="AF603" s="1157">
        <f>IF(AF$568=0,AF488,IF(AF$568=1,#REF!,IF(AF$568=2,#REF!,IF(AF$568=3,#REF!,IF(AF$568=4,#REF!,AF488)))))/AF$569</f>
        <v>3214510.6965763476</v>
      </c>
      <c r="AG603" s="1157">
        <f>IF(AG$568=0,AG488,IF(AG$568=1,#REF!,IF(AG$568=2,#REF!,IF(AG$568=3,#REF!,IF(AG$568=4,#REF!,AG488)))))/AG$569</f>
        <v>1936335.0328335732</v>
      </c>
      <c r="AH603" s="1157">
        <f>IF(AH$568=0,AH488,IF(AH$568=1,#REF!,IF(AH$568=2,#REF!,IF(AH$568=3,#REF!,IF(AH$568=4,#REF!,AH488)))))/AH$569</f>
        <v>2312120.0355813792</v>
      </c>
      <c r="AI603" s="1157">
        <f>IF(AI$568=0,AI488,IF(AI$568=1,#REF!,IF(AI$568=2,#REF!,IF(AI$568=3,#REF!,IF(AI$568=4,#REF!,AI488)))))/AI$569</f>
        <v>2404177.7683013966</v>
      </c>
      <c r="AJ603" s="1157">
        <f>IF(AJ$568=0,AJ488,IF(AJ$568=1,#REF!,IF(AJ$568=2,#REF!,IF(AJ$568=3,#REF!,IF(AJ$568=4,#REF!,AJ488)))))/AJ$569</f>
        <v>1000484.0694657316</v>
      </c>
      <c r="AK603" s="1157">
        <f>IF(AK$568=0,AK488,IF(AK$568=1,#REF!,IF(AK$568=2,#REF!,IF(AK$568=3,#REF!,IF(AK$568=4,#REF!,AK488)))))/AK$569</f>
        <v>2587385.0448916848</v>
      </c>
      <c r="AL603" s="1157">
        <f>IF(AL$568=0,AL488,IF(AL$568=1,#REF!,IF(AL$568=2,#REF!,IF(AL$568=3,#REF!,IF(AL$568=4,#REF!,AL488)))))/AL$569</f>
        <v>1759258.0527511754</v>
      </c>
      <c r="AM603" s="1157">
        <f>IF(AM$568=0,AM488,IF(AM$568=1,#REF!,IF(AM$568=2,#REF!,IF(AM$568=3,#REF!,IF(AM$568=4,#REF!,AM488)))))/AM$569</f>
        <v>1901858.7033440741</v>
      </c>
      <c r="AN603" s="1157">
        <f>IF(AN$568=0,AN488,IF(AN$568=1,#REF!,IF(AN$568=2,#REF!,IF(AN$568=3,#REF!,IF(AN$568=4,#REF!,AN488)))))/AN$569</f>
        <v>1759258.0527511754</v>
      </c>
      <c r="AO603" s="1157">
        <f>IF(AO$568=0,AO488,IF(AO$568=1,#REF!,IF(AO$568=2,#REF!,IF(AO$568=3,#REF!,IF(AO$568=4,#REF!,AO488)))))/AO$569</f>
        <v>1745986.1491464654</v>
      </c>
      <c r="AP603" s="1157">
        <f>IF(AP$568=0,AP488,IF(AP$568=1,#REF!,IF(AP$568=2,#REF!,IF(AP$568=3,#REF!,IF(AP$568=4,#REF!,AP488)))))/AP$569</f>
        <v>1046947.318061469</v>
      </c>
      <c r="AQ603" s="1157">
        <f>IF(AQ$568=0,AQ488,IF(AQ$568=1,#REF!,IF(AQ$568=2,#REF!,IF(AQ$568=3,#REF!,IF(AQ$568=4,#REF!,AQ488)))))/AQ$569</f>
        <v>1101919.1224940866</v>
      </c>
      <c r="AR603" s="1157">
        <f>IF(AR$568=0,AR488,IF(AR$568=1,#REF!,IF(AR$568=2,#REF!,IF(AR$568=3,#REF!,IF(AR$568=4,#REF!,AR488)))))/AR$569</f>
        <v>1603081.2381983334</v>
      </c>
      <c r="AS603" s="1157">
        <f>IF(AS$568=0,AS488,IF(AS$568=1,#REF!,IF(AS$568=2,#REF!,IF(AS$568=3,#REF!,IF(AS$568=4,#REF!,AS488)))))/AS$569</f>
        <v>2291146.2843955671</v>
      </c>
      <c r="AT603" s="1157">
        <f>IF(AT$568=0,AT488,IF(AT$568=1,#REF!,IF(AT$568=2,#REF!,IF(AT$568=3,#REF!,IF(AT$568=4,#REF!,AT488)))))/AT$569</f>
        <v>1912684.7788562365</v>
      </c>
      <c r="AU603" s="1157">
        <f>IF(AU$568=0,AU488,IF(AU$568=1,#REF!,IF(AU$568=2,#REF!,IF(AU$568=3,#REF!,IF(AU$568=4,#REF!,AU488)))))/AU$569</f>
        <v>2471245.7747637057</v>
      </c>
      <c r="AV603" s="1157">
        <f>IF(AV$568=0,AV488,IF(AV$568=1,#REF!,IF(AV$568=2,#REF!,IF(AV$568=3,#REF!,IF(AV$568=4,#REF!,AV488)))))/AV$569</f>
        <v>1066485.5608276359</v>
      </c>
      <c r="AW603" s="1157">
        <f>IF(AW$568=0,AW488,IF(AW$568=1,#REF!,IF(AW$568=2,#REF!,IF(AW$568=3,#REF!,IF(AW$568=4,#REF!,AW488)))))/AW$569</f>
        <v>2375799.1923169275</v>
      </c>
      <c r="AX603" s="1157">
        <f>IF(AX$568=0,AX488,IF(AX$568=1,#REF!,IF(AX$568=2,#REF!,IF(AX$568=3,#REF!,IF(AX$568=4,#REF!,AX488)))))/AX$569</f>
        <v>2328267.7793006981</v>
      </c>
      <c r="AY603" s="1157">
        <f>IF(AY$568=0,AY488,IF(AY$568=1,#REF!,IF(AY$568=2,#REF!,IF(AY$568=3,#REF!,IF(AY$568=4,#REF!,AY488)))))/AY$569</f>
        <v>2478199.9730364317</v>
      </c>
      <c r="AZ603" s="1157">
        <f>IF(AZ$568=0,AZ488,IF(AZ$568=1,#REF!,IF(AZ$568=2,#REF!,IF(AZ$568=3,#REF!,IF(AZ$568=4,#REF!,AZ488)))))/AZ$569</f>
        <v>2592410.4503631978</v>
      </c>
      <c r="BA603" s="1157">
        <f>IF(BA$568=0,BA488,IF(BA$568=1,#REF!,IF(BA$568=2,#REF!,IF(BA$568=3,#REF!,IF(BA$568=4,#REF!,BA488)))))/BA$569</f>
        <v>2494773.0848207041</v>
      </c>
      <c r="BB603" s="1157">
        <f>IF(BB$568=0,BB488,IF(BB$568=1,#REF!,IF(BB$568=2,#REF!,IF(BB$568=3,#REF!,IF(BB$568=4,#REF!,BB488)))))/BB$569</f>
        <v>2426157.4771057898</v>
      </c>
      <c r="BC603" s="1157">
        <f>IF(BC$568=0,BC488,IF(BC$568=1,#REF!,IF(BC$568=2,#REF!,IF(BC$568=3,#REF!,IF(BC$568=4,#REF!,BC488)))))/BC$569</f>
        <v>1319684.7532841901</v>
      </c>
      <c r="BD603" s="1157">
        <f>IF(BD$568=0,BD488,IF(BD$568=1,#REF!,IF(BD$568=2,#REF!,IF(BD$568=3,#REF!,IF(BD$568=4,#REF!,BD488)))))/BD$569</f>
        <v>1319684.7532841901</v>
      </c>
      <c r="BE603" s="1157">
        <f>IF(BE$568=0,BE488,IF(BE$568=1,#REF!,IF(BE$568=2,#REF!,IF(BE$568=3,#REF!,IF(BE$568=4,#REF!,BE488)))))/BE$569</f>
        <v>1338842.4925927257</v>
      </c>
      <c r="BF603" s="1157">
        <f>IF(BF$568=0,BF488,IF(BF$568=1,#REF!,IF(BF$568=2,#REF!,IF(BF$568=3,#REF!,IF(BF$568=4,#REF!,BF488)))))/BF$569</f>
        <v>1125953.4381532033</v>
      </c>
      <c r="BG603" s="1157">
        <f>IF(BG$568=0,BG488,IF(BG$568=1,#REF!,IF(BG$568=2,#REF!,IF(BG$568=3,#REF!,IF(BG$568=4,#REF!,BG488)))))/BG$569</f>
        <v>197730.06214888918</v>
      </c>
      <c r="BH603" s="1157">
        <f>IF(BH$568=0,BH488,IF(BH$568=1,#REF!,IF(BH$568=2,#REF!,IF(BH$568=3,#REF!,IF(BH$568=4,#REF!,BH488)))))/BH$569</f>
        <v>1130314.5593019554</v>
      </c>
      <c r="BI603" s="1157">
        <f>IF(BI$568=0,BI488,IF(BI$568=1,#REF!,IF(BI$568=2,#REF!,IF(BI$568=3,#REF!,IF(BI$568=4,#REF!,BI488)))))/BI$569</f>
        <v>1468804.9381648293</v>
      </c>
      <c r="BJ603" s="1157">
        <f>IF(BJ$568=0,BJ488,IF(BJ$568=1,#REF!,IF(BJ$568=2,#REF!,IF(BJ$568=3,#REF!,IF(BJ$568=4,#REF!,BJ488)))))/BJ$569</f>
        <v>3012426.6346839573</v>
      </c>
      <c r="BK603" s="1157">
        <f>IF(BK$568=0,BK488,IF(BK$568=1,#REF!,IF(BK$568=2,#REF!,IF(BK$568=3,#REF!,IF(BK$568=4,#REF!,BK488)))))/BK$569</f>
        <v>3758155.3255347842</v>
      </c>
      <c r="BL603" s="1157">
        <f>IF(BL$568=0,BL488,IF(BL$568=1,#REF!,IF(BL$568=2,#REF!,IF(BL$568=3,#REF!,IF(BL$568=4,#REF!,BL488)))))/BL$569</f>
        <v>1194841.1712339222</v>
      </c>
      <c r="BM603" s="1157">
        <f>IF(BM$568=0,BM488,IF(BM$568=1,#REF!,IF(BM$568=2,#REF!,IF(BM$568=3,#REF!,IF(BM$568=4,#REF!,BM488)))))/BM$569</f>
        <v>4955176.5133594973</v>
      </c>
      <c r="BN603" s="1157">
        <f>IF(BN$568=0,BN488,IF(BN$568=1,#REF!,IF(BN$568=2,#REF!,IF(BN$568=3,#REF!,IF(BN$568=4,#REF!,BN488)))))/BN$569</f>
        <v>1040111.2985094123</v>
      </c>
      <c r="BO603" s="1157">
        <f>IF(BO$568=0,BO488,IF(BO$568=1,#REF!,IF(BO$568=2,#REF!,IF(BO$568=3,#REF!,IF(BO$568=4,#REF!,BO488)))))/BO$569</f>
        <v>2620596.5970422719</v>
      </c>
      <c r="BP603" s="1157">
        <f>IF(BP$568=0,BP488,IF(BP$568=1,#REF!,IF(BP$568=2,#REF!,IF(BP$568=3,#REF!,IF(BP$568=4,#REF!,BP488)))))/BP$569</f>
        <v>1194841.1712339222</v>
      </c>
      <c r="BQ603" s="1157">
        <f>IF(BQ$568=0,BQ488,IF(BQ$568=1,#REF!,IF(BQ$568=2,#REF!,IF(BQ$568=3,#REF!,IF(BQ$568=4,#REF!,BQ488)))))/BQ$569</f>
        <v>4161394.7599485922</v>
      </c>
      <c r="BR603" s="1157">
        <f>IF(BR$568=0,BR488,IF(BR$568=1,#REF!,IF(BR$568=2,#REF!,IF(BR$568=3,#REF!,IF(BR$568=4,#REF!,BR488)))))/BR$569</f>
        <v>2433636.3403207809</v>
      </c>
      <c r="BS603" s="1157">
        <f>IF(BS$568=0,BS488,IF(BS$568=1,#REF!,IF(BS$568=2,#REF!,IF(BS$568=3,#REF!,IF(BS$568=4,#REF!,BS488)))))/BS$569</f>
        <v>2702118.8810066641</v>
      </c>
      <c r="BT603" s="1157">
        <f>IF(BT$568=0,BT488,IF(BT$568=1,#REF!,IF(BT$568=2,#REF!,IF(BT$568=3,#REF!,IF(BT$568=4,#REF!,BT488)))))/BT$569</f>
        <v>4760712.9983129278</v>
      </c>
      <c r="BU603" s="1157">
        <f>IF(BU$568=0,BU488,IF(BU$568=1,#REF!,IF(BU$568=2,#REF!,IF(BU$568=3,#REF!,IF(BU$568=4,#REF!,BU488)))))/BU$569</f>
        <v>3642221.6433072584</v>
      </c>
      <c r="BV603" s="1157">
        <f>IF(BV$568=0,BV488,IF(BV$568=1,#REF!,IF(BV$568=2,#REF!,IF(BV$568=3,#REF!,IF(BV$568=4,#REF!,BV488)))))/BV$569</f>
        <v>3398839.1351698767</v>
      </c>
      <c r="BW603" s="1157">
        <f>IF(BW$568=0,BW488,IF(BW$568=1,#REF!,IF(BW$568=2,#REF!,IF(BW$568=3,#REF!,IF(BW$568=4,#REF!,BW488)))))/BW$569</f>
        <v>2441620.9985942133</v>
      </c>
      <c r="BX603" s="1157">
        <f>IF(BX$568=0,BX488,IF(BX$568=1,#REF!,IF(BX$568=2,#REF!,IF(BX$568=3,#REF!,IF(BX$568=4,#REF!,BX488)))))/BX$569</f>
        <v>2170155.8146099476</v>
      </c>
      <c r="BY603" s="1157">
        <f>IF(BY$568=0,BY488,IF(BY$568=1,#REF!,IF(BY$568=2,#REF!,IF(BY$568=3,#REF!,IF(BY$568=4,#REF!,BY488)))))/BY$569</f>
        <v>1086044.2612030574</v>
      </c>
      <c r="BZ603" s="1157">
        <f>IF(BZ$568=0,BZ488,IF(BZ$568=1,#REF!,IF(BZ$568=2,#REF!,IF(BZ$568=3,#REF!,IF(BZ$568=4,#REF!,BZ488)))))/BZ$569</f>
        <v>2270650.3897980643</v>
      </c>
      <c r="CA603" s="1157">
        <f>IF(CA$568=0,CA488,IF(CA$568=1,#REF!,IF(CA$568=2,#REF!,IF(CA$568=3,#REF!,IF(CA$568=4,#REF!,CA488)))))/CA$569</f>
        <v>1466239.2566653644</v>
      </c>
      <c r="CB603" s="1157">
        <f>IF(CB$568=0,CB488,IF(CB$568=1,#REF!,IF(CB$568=2,#REF!,IF(CB$568=3,#REF!,IF(CB$568=4,#REF!,CB488)))))/CB$569</f>
        <v>2705848.5487249587</v>
      </c>
      <c r="CC603" s="1157">
        <f>IF(CC$568=0,CC488,IF(CC$568=1,#REF!,IF(CC$568=2,#REF!,IF(CC$568=3,#REF!,IF(CC$568=4,#REF!,CC488)))))/CC$569</f>
        <v>2408515.0424327329</v>
      </c>
    </row>
    <row r="604" spans="1:81" ht="15" customHeight="1">
      <c r="A604" s="1148"/>
      <c r="B604" s="70"/>
      <c r="C604" s="70"/>
      <c r="D604" s="70" t="s">
        <v>8</v>
      </c>
      <c r="E604" s="70"/>
      <c r="F604" s="70"/>
      <c r="G604" s="1157">
        <f>IF(G$568=0,G489,IF(G$568=1,#REF!,IF(G$568=2,#REF!,IF(G$568=3,#REF!,IF(G$568=4,#REF!,G489)))))/G$569</f>
        <v>22485.780000005612</v>
      </c>
      <c r="H604" s="1157">
        <f>IF(H$568=0,H489,IF(H$568=1,#REF!,IF(H$568=2,#REF!,IF(H$568=3,#REF!,IF(H$568=4,#REF!,H489)))))/H$569</f>
        <v>1.7534549319201085E-6</v>
      </c>
      <c r="I604" s="1157">
        <f>IF(I$568=0,I489,IF(I$568=1,#REF!,IF(I$568=2,#REF!,IF(I$568=3,#REF!,IF(I$568=4,#REF!,I489)))))/I$569</f>
        <v>4.1885011635112817E-6</v>
      </c>
      <c r="J604" s="1157">
        <f>IF(J$568=0,J489,IF(J$568=1,#REF!,IF(J$568=2,#REF!,IF(J$568=3,#REF!,IF(J$568=4,#REF!,J489)))))/J$569</f>
        <v>1.1993512194848993E-6</v>
      </c>
      <c r="K604" s="1157">
        <f>IF(K$568=0,K489,IF(K$568=1,#REF!,IF(K$568=2,#REF!,IF(K$568=3,#REF!,IF(K$568=4,#REF!,K489)))))/K$569</f>
        <v>1320038.145112375</v>
      </c>
      <c r="L604" s="1157">
        <f>IF(L$568=0,L489,IF(L$568=1,#REF!,IF(L$568=2,#REF!,IF(L$568=3,#REF!,IF(L$568=4,#REF!,L489)))))/L$569</f>
        <v>1609475.4079859303</v>
      </c>
      <c r="M604" s="1157">
        <f>IF(M$568=0,M489,IF(M$568=1,#REF!,IF(M$568=2,#REF!,IF(M$568=3,#REF!,IF(M$568=4,#REF!,M489)))))/M$569</f>
        <v>4.682745074610631E-6</v>
      </c>
      <c r="N604" s="1157">
        <f>IF(N$568=0,N489,IF(N$568=1,#REF!,IF(N$568=2,#REF!,IF(N$568=3,#REF!,IF(N$568=4,#REF!,N489)))))/N$569</f>
        <v>2.699975775081221E-6</v>
      </c>
      <c r="O604" s="1157">
        <f>IF(O$568=0,O489,IF(O$568=1,#REF!,IF(O$568=2,#REF!,IF(O$568=3,#REF!,IF(O$568=4,#REF!,O489)))))/O$569</f>
        <v>7.2644981293812923E-7</v>
      </c>
      <c r="P604" s="1157">
        <f>IF(P$568=0,P489,IF(P$568=1,#REF!,IF(P$568=2,#REF!,IF(P$568=3,#REF!,IF(P$568=4,#REF!,P489)))))/P$569</f>
        <v>4.7693198476173599E-6</v>
      </c>
      <c r="Q604" s="1157">
        <f>IF(Q$568=0,Q489,IF(Q$568=1,#REF!,IF(Q$568=2,#REF!,IF(Q$568=3,#REF!,IF(Q$568=4,#REF!,Q489)))))/Q$569</f>
        <v>1748136.1334420536</v>
      </c>
      <c r="R604" s="1157">
        <f>IF(R$568=0,R489,IF(R$568=1,#REF!,IF(R$568=2,#REF!,IF(R$568=3,#REF!,IF(R$568=4,#REF!,R489)))))/R$569</f>
        <v>5.0241658704367744E-6</v>
      </c>
      <c r="S604" s="1157">
        <f>IF(S$568=0,S489,IF(S$568=1,#REF!,IF(S$568=2,#REF!,IF(S$568=3,#REF!,IF(S$568=4,#REF!,S489)))))/S$569</f>
        <v>1.0779604617214554E-6</v>
      </c>
      <c r="T604" s="1157">
        <f>IF(T$568=0,T489,IF(T$568=1,#REF!,IF(T$568=2,#REF!,IF(T$568=3,#REF!,IF(T$568=4,#REF!,T489)))))/T$569</f>
        <v>1.373400398982021E-6</v>
      </c>
      <c r="U604" s="1157">
        <f>IF(U$568=0,U489,IF(U$568=1,#REF!,IF(U$568=2,#REF!,IF(U$568=3,#REF!,IF(U$568=4,#REF!,U489)))))/U$569</f>
        <v>1.2716607581415568E-6</v>
      </c>
      <c r="V604" s="1157">
        <f>IF(V$568=0,V489,IF(V$568=1,#REF!,IF(V$568=2,#REF!,IF(V$568=3,#REF!,IF(V$568=4,#REF!,V489)))))/V$569</f>
        <v>1328126.9999991697</v>
      </c>
      <c r="W604" s="1157">
        <f>IF(W$568=0,W489,IF(W$568=1,#REF!,IF(W$568=2,#REF!,IF(W$568=3,#REF!,IF(W$568=4,#REF!,W489)))))/W$569</f>
        <v>4.6109668461914953E-6</v>
      </c>
      <c r="X604" s="1157">
        <f>IF(X$568=0,X489,IF(X$568=1,#REF!,IF(X$568=2,#REF!,IF(X$568=3,#REF!,IF(X$568=4,#REF!,X489)))))/X$569</f>
        <v>1725395.9258170226</v>
      </c>
      <c r="Y604" s="1157">
        <f>IF(Y$568=0,Y489,IF(Y$568=1,#REF!,IF(Y$568=2,#REF!,IF(Y$568=3,#REF!,IF(Y$568=4,#REF!,Y489)))))/Y$569</f>
        <v>1.5021925038853978E-6</v>
      </c>
      <c r="Z604" s="1157">
        <f>IF(Z$568=0,Z489,IF(Z$568=1,#REF!,IF(Z$568=2,#REF!,IF(Z$568=3,#REF!,IF(Z$568=4,#REF!,Z489)))))/Z$569</f>
        <v>1.256666183591045E-6</v>
      </c>
      <c r="AA604" s="1157">
        <f>IF(AA$568=0,AA489,IF(AA$568=1,#REF!,IF(AA$568=2,#REF!,IF(AA$568=3,#REF!,IF(AA$568=4,#REF!,AA489)))))/AA$569</f>
        <v>1.655323072365044E-6</v>
      </c>
      <c r="AB604" s="1157">
        <f>IF(AB$568=0,AB489,IF(AB$568=1,#REF!,IF(AB$568=2,#REF!,IF(AB$568=3,#REF!,IF(AB$568=4,#REF!,AB489)))))/AB$569</f>
        <v>1.5456426133141799E-6</v>
      </c>
      <c r="AC604" s="1157">
        <f>IF(AC$568=0,AC489,IF(AC$568=1,#REF!,IF(AC$568=2,#REF!,IF(AC$568=3,#REF!,IF(AC$568=4,#REF!,AC489)))))/AC$569</f>
        <v>1.839833353755516E-6</v>
      </c>
      <c r="AD604" s="1157">
        <f>IF(AD$568=0,AD489,IF(AD$568=1,#REF!,IF(AD$568=2,#REF!,IF(AD$568=3,#REF!,IF(AD$568=4,#REF!,AD489)))))/AD$569</f>
        <v>1.8267164895646783E-6</v>
      </c>
      <c r="AE604" s="1157">
        <f>IF(AE$568=0,AE489,IF(AE$568=1,#REF!,IF(AE$568=2,#REF!,IF(AE$568=3,#REF!,IF(AE$568=4,#REF!,AE489)))))/AE$569</f>
        <v>9.803664472423481E-7</v>
      </c>
      <c r="AF604" s="1157">
        <f>IF(AF$568=0,AF489,IF(AF$568=1,#REF!,IF(AF$568=2,#REF!,IF(AF$568=3,#REF!,IF(AF$568=4,#REF!,AF489)))))/AF$569</f>
        <v>2.6055249773992729E-6</v>
      </c>
      <c r="AG604" s="1157">
        <f>IF(AG$568=0,AG489,IF(AG$568=1,#REF!,IF(AG$568=2,#REF!,IF(AG$568=3,#REF!,IF(AG$568=4,#REF!,AG489)))))/AG$569</f>
        <v>1.4260596989316455E-6</v>
      </c>
      <c r="AH604" s="1157">
        <f>IF(AH$568=0,AH489,IF(AH$568=1,#REF!,IF(AH$568=2,#REF!,IF(AH$568=3,#REF!,IF(AH$568=4,#REF!,AH489)))))/AH$569</f>
        <v>9.9987690895813999E-7</v>
      </c>
      <c r="AI604" s="1157">
        <f>IF(AI$568=0,AI489,IF(AI$568=1,#REF!,IF(AI$568=2,#REF!,IF(AI$568=3,#REF!,IF(AI$568=4,#REF!,AI489)))))/AI$569</f>
        <v>1.4609824172146298E-6</v>
      </c>
      <c r="AJ604" s="1157">
        <f>IF(AJ$568=0,AJ489,IF(AJ$568=1,#REF!,IF(AJ$568=2,#REF!,IF(AJ$568=3,#REF!,IF(AJ$568=4,#REF!,AJ489)))))/AJ$569</f>
        <v>1503633.5553887368</v>
      </c>
      <c r="AK604" s="1157">
        <f>IF(AK$568=0,AK489,IF(AK$568=1,#REF!,IF(AK$568=2,#REF!,IF(AK$568=3,#REF!,IF(AK$568=4,#REF!,AK489)))))/AK$569</f>
        <v>4.216662926111575E-7</v>
      </c>
      <c r="AL604" s="1157">
        <f>IF(AL$568=0,AL489,IF(AL$568=1,#REF!,IF(AL$568=2,#REF!,IF(AL$568=3,#REF!,IF(AL$568=4,#REF!,AL489)))))/AL$569</f>
        <v>1609417.4951277762</v>
      </c>
      <c r="AM604" s="1157">
        <f>IF(AM$568=0,AM489,IF(AM$568=1,#REF!,IF(AM$568=2,#REF!,IF(AM$568=3,#REF!,IF(AM$568=4,#REF!,AM489)))))/AM$569</f>
        <v>1906999.7962385651</v>
      </c>
      <c r="AN604" s="1157">
        <f>IF(AN$568=0,AN489,IF(AN$568=1,#REF!,IF(AN$568=2,#REF!,IF(AN$568=3,#REF!,IF(AN$568=4,#REF!,AN489)))))/AN$569</f>
        <v>1609417.4951277762</v>
      </c>
      <c r="AO604" s="1157">
        <f>IF(AO$568=0,AO489,IF(AO$568=1,#REF!,IF(AO$568=2,#REF!,IF(AO$568=3,#REF!,IF(AO$568=4,#REF!,AO489)))))/AO$569</f>
        <v>1481223.2916715911</v>
      </c>
      <c r="AP604" s="1157">
        <f>IF(AP$568=0,AP489,IF(AP$568=1,#REF!,IF(AP$568=2,#REF!,IF(AP$568=3,#REF!,IF(AP$568=4,#REF!,AP489)))))/AP$569</f>
        <v>1289105.247540707</v>
      </c>
      <c r="AQ604" s="1157">
        <f>IF(AQ$568=0,AQ489,IF(AQ$568=1,#REF!,IF(AQ$568=2,#REF!,IF(AQ$568=3,#REF!,IF(AQ$568=4,#REF!,AQ489)))))/AQ$569</f>
        <v>1180692.6599993722</v>
      </c>
      <c r="AR604" s="1157">
        <f>IF(AR$568=0,AR489,IF(AR$568=1,#REF!,IF(AR$568=2,#REF!,IF(AR$568=3,#REF!,IF(AR$568=4,#REF!,AR489)))))/AR$569</f>
        <v>1476330.8999993287</v>
      </c>
      <c r="AS604" s="1157">
        <f>IF(AS$568=0,AS489,IF(AS$568=1,#REF!,IF(AS$568=2,#REF!,IF(AS$568=3,#REF!,IF(AS$568=4,#REF!,AS489)))))/AS$569</f>
        <v>1.8209574212489403E-6</v>
      </c>
      <c r="AT604" s="1157">
        <f>IF(AT$568=0,AT489,IF(AT$568=1,#REF!,IF(AT$568=2,#REF!,IF(AT$568=3,#REF!,IF(AT$568=4,#REF!,AT489)))))/AT$569</f>
        <v>9.858713437884012E-7</v>
      </c>
      <c r="AU604" s="1157">
        <f>IF(AU$568=0,AU489,IF(AU$568=1,#REF!,IF(AU$568=2,#REF!,IF(AU$568=3,#REF!,IF(AU$568=4,#REF!,AU489)))))/AU$569</f>
        <v>1.5185650982463671E-6</v>
      </c>
      <c r="AV604" s="1157">
        <f>IF(AV$568=0,AV489,IF(AV$568=1,#REF!,IF(AV$568=2,#REF!,IF(AV$568=3,#REF!,IF(AV$568=4,#REF!,AV489)))))/AV$569</f>
        <v>1073313.5999994634</v>
      </c>
      <c r="AW604" s="1157">
        <f>IF(AW$568=0,AW489,IF(AW$568=1,#REF!,IF(AW$568=2,#REF!,IF(AW$568=3,#REF!,IF(AW$568=4,#REF!,AW489)))))/AW$569</f>
        <v>1.4092281400800156E-6</v>
      </c>
      <c r="AX604" s="1157">
        <f>IF(AX$568=0,AX489,IF(AX$568=1,#REF!,IF(AX$568=2,#REF!,IF(AX$568=3,#REF!,IF(AX$568=4,#REF!,AX489)))))/AX$569</f>
        <v>1.4932227868477959E-6</v>
      </c>
      <c r="AY604" s="1157">
        <f>IF(AY$568=0,AY489,IF(AY$568=1,#REF!,IF(AY$568=2,#REF!,IF(AY$568=3,#REF!,IF(AY$568=4,#REF!,AY489)))))/AY$569</f>
        <v>1.5124142064952176E-6</v>
      </c>
      <c r="AZ604" s="1157">
        <f>IF(AZ$568=0,AZ489,IF(AZ$568=1,#REF!,IF(AZ$568=2,#REF!,IF(AZ$568=3,#REF!,IF(AZ$568=4,#REF!,AZ489)))))/AZ$569</f>
        <v>1.6275924670933174E-6</v>
      </c>
      <c r="BA604" s="1157">
        <f>IF(BA$568=0,BA489,IF(BA$568=1,#REF!,IF(BA$568=2,#REF!,IF(BA$568=3,#REF!,IF(BA$568=4,#REF!,BA489)))))/BA$569</f>
        <v>1.274114621352966E-6</v>
      </c>
      <c r="BB604" s="1157">
        <f>IF(BB$568=0,BB489,IF(BB$568=1,#REF!,IF(BB$568=2,#REF!,IF(BB$568=3,#REF!,IF(BB$568=4,#REF!,BB489)))))/BB$569</f>
        <v>1.4933555613230461E-6</v>
      </c>
      <c r="BC604" s="1157">
        <f>IF(BC$568=0,BC489,IF(BC$568=1,#REF!,IF(BC$568=2,#REF!,IF(BC$568=3,#REF!,IF(BC$568=4,#REF!,BC489)))))/BC$569</f>
        <v>1323034.9524713806</v>
      </c>
      <c r="BD604" s="1157">
        <f>IF(BD$568=0,BD489,IF(BD$568=1,#REF!,IF(BD$568=2,#REF!,IF(BD$568=3,#REF!,IF(BD$568=4,#REF!,BD489)))))/BD$569</f>
        <v>1323034.9524713806</v>
      </c>
      <c r="BE604" s="1157">
        <f>IF(BE$568=0,BE489,IF(BE$568=1,#REF!,IF(BE$568=2,#REF!,IF(BE$568=3,#REF!,IF(BE$568=4,#REF!,BE489)))))/BE$569</f>
        <v>1235729.029499071</v>
      </c>
      <c r="BF604" s="1157">
        <f>IF(BF$568=0,BF489,IF(BF$568=1,#REF!,IF(BF$568=2,#REF!,IF(BF$568=3,#REF!,IF(BF$568=4,#REF!,BF489)))))/BF$569</f>
        <v>920885.90534919384</v>
      </c>
      <c r="BG604" s="1157">
        <f>IF(BG$568=0,BG489,IF(BG$568=1,#REF!,IF(BG$568=2,#REF!,IF(BG$568=3,#REF!,IF(BG$568=4,#REF!,BG489)))))/BG$569</f>
        <v>116690.16151492306</v>
      </c>
      <c r="BH604" s="1157">
        <f>IF(BH$568=0,BH489,IF(BH$568=1,#REF!,IF(BH$568=2,#REF!,IF(BH$568=3,#REF!,IF(BH$568=4,#REF!,BH489)))))/BH$569</f>
        <v>1134989.6999994328</v>
      </c>
      <c r="BI604" s="1157">
        <f>IF(BI$568=0,BI489,IF(BI$568=1,#REF!,IF(BI$568=2,#REF!,IF(BI$568=3,#REF!,IF(BI$568=4,#REF!,BI489)))))/BI$569</f>
        <v>1207763.9999995304</v>
      </c>
      <c r="BJ604" s="1157">
        <f>IF(BJ$568=0,BJ489,IF(BJ$568=1,#REF!,IF(BJ$568=2,#REF!,IF(BJ$568=3,#REF!,IF(BJ$568=4,#REF!,BJ489)))))/BJ$569</f>
        <v>1.7153830479816336E-6</v>
      </c>
      <c r="BK604" s="1157">
        <f>IF(BK$568=0,BK489,IF(BK$568=1,#REF!,IF(BK$568=2,#REF!,IF(BK$568=3,#REF!,IF(BK$568=4,#REF!,BK489)))))/BK$569</f>
        <v>3.6653589657629537E-6</v>
      </c>
      <c r="BL604" s="1157">
        <f>IF(BL$568=0,BL489,IF(BL$568=1,#REF!,IF(BL$568=2,#REF!,IF(BL$568=3,#REF!,IF(BL$568=4,#REF!,BL489)))))/BL$569</f>
        <v>1066953.5999995333</v>
      </c>
      <c r="BM604" s="1157">
        <f>IF(BM$568=0,BM489,IF(BM$568=1,#REF!,IF(BM$568=2,#REF!,IF(BM$568=3,#REF!,IF(BM$568=4,#REF!,BM489)))))/BM$569</f>
        <v>4.8529963184024859E-6</v>
      </c>
      <c r="BN604" s="1157">
        <f>IF(BN$568=0,BN489,IF(BN$568=1,#REF!,IF(BN$568=2,#REF!,IF(BN$568=3,#REF!,IF(BN$568=4,#REF!,BN489)))))/BN$569</f>
        <v>1174850.9999993474</v>
      </c>
      <c r="BO604" s="1157">
        <f>IF(BO$568=0,BO489,IF(BO$568=1,#REF!,IF(BO$568=2,#REF!,IF(BO$568=3,#REF!,IF(BO$568=4,#REF!,BO489)))))/BO$569</f>
        <v>1.7269065199120554E-6</v>
      </c>
      <c r="BP604" s="1157">
        <f>IF(BP$568=0,BP489,IF(BP$568=1,#REF!,IF(BP$568=2,#REF!,IF(BP$568=3,#REF!,IF(BP$568=4,#REF!,BP489)))))/BP$569</f>
        <v>1066953.5999995333</v>
      </c>
      <c r="BQ604" s="1157">
        <f>IF(BQ$568=0,BQ489,IF(BQ$568=1,#REF!,IF(BQ$568=2,#REF!,IF(BQ$568=3,#REF!,IF(BQ$568=4,#REF!,BQ489)))))/BQ$569</f>
        <v>3.9372028064819054E-6</v>
      </c>
      <c r="BR604" s="1157">
        <f>IF(BR$568=0,BR489,IF(BR$568=1,#REF!,IF(BR$568=2,#REF!,IF(BR$568=3,#REF!,IF(BR$568=4,#REF!,BR489)))))/BR$569</f>
        <v>1.655750218222756E-6</v>
      </c>
      <c r="BS604" s="1157">
        <f>IF(BS$568=0,BS489,IF(BS$568=1,#REF!,IF(BS$568=2,#REF!,IF(BS$568=3,#REF!,IF(BS$568=4,#REF!,BS489)))))/BS$569</f>
        <v>1.7100722264088073E-6</v>
      </c>
      <c r="BT604" s="1157">
        <f>IF(BT$568=0,BT489,IF(BT$568=1,#REF!,IF(BT$568=2,#REF!,IF(BT$568=3,#REF!,IF(BT$568=4,#REF!,BT489)))))/BT$569</f>
        <v>4.4061665915559788E-6</v>
      </c>
      <c r="BU604" s="1157">
        <f>IF(BU$568=0,BU489,IF(BU$568=1,#REF!,IF(BU$568=2,#REF!,IF(BU$568=3,#REF!,IF(BU$568=4,#REF!,BU489)))))/BU$569</f>
        <v>3.1007712795136684E-6</v>
      </c>
      <c r="BV604" s="1157">
        <f>IF(BV$568=0,BV489,IF(BV$568=1,#REF!,IF(BV$568=2,#REF!,IF(BV$568=3,#REF!,IF(BV$568=4,#REF!,BV489)))))/BV$569</f>
        <v>3.1736262601087298E-6</v>
      </c>
      <c r="BW604" s="1157">
        <f>IF(BW$568=0,BW489,IF(BW$568=1,#REF!,IF(BW$568=2,#REF!,IF(BW$568=3,#REF!,IF(BW$568=4,#REF!,BW489)))))/BW$569</f>
        <v>2609979.7261131606</v>
      </c>
      <c r="BX604" s="1157">
        <f>IF(BX$568=0,BX489,IF(BX$568=1,#REF!,IF(BX$568=2,#REF!,IF(BX$568=3,#REF!,IF(BX$568=4,#REF!,BX489)))))/BX$569</f>
        <v>2314201.2150523765</v>
      </c>
      <c r="BY604" s="1157">
        <f>IF(BY$568=0,BY489,IF(BY$568=1,#REF!,IF(BY$568=2,#REF!,IF(BY$568=3,#REF!,IF(BY$568=4,#REF!,BY489)))))/BY$569</f>
        <v>1226006.4854272851</v>
      </c>
      <c r="BZ604" s="1157">
        <f>IF(BZ$568=0,BZ489,IF(BZ$568=1,#REF!,IF(BZ$568=2,#REF!,IF(BZ$568=3,#REF!,IF(BZ$568=4,#REF!,BZ489)))))/BZ$569</f>
        <v>1.2633809336246985E-6</v>
      </c>
      <c r="CA604" s="1157">
        <f>IF(CA$568=0,CA489,IF(CA$568=1,#REF!,IF(CA$568=2,#REF!,IF(CA$568=3,#REF!,IF(CA$568=4,#REF!,CA489)))))/CA$569</f>
        <v>937071.90495810786</v>
      </c>
      <c r="CB604" s="1157">
        <f>IF(CB$568=0,CB489,IF(CB$568=1,#REF!,IF(CB$568=2,#REF!,IF(CB$568=3,#REF!,IF(CB$568=4,#REF!,CB489)))))/CB$569</f>
        <v>1.3899035735604594E-6</v>
      </c>
      <c r="CC604" s="1157">
        <f>IF(CC$568=0,CC489,IF(CC$568=1,#REF!,IF(CC$568=2,#REF!,IF(CC$568=3,#REF!,IF(CC$568=4,#REF!,CC489)))))/CC$569</f>
        <v>1.1993762296958773E-6</v>
      </c>
    </row>
    <row r="605" spans="1:81" ht="15" customHeight="1">
      <c r="A605" s="1148"/>
      <c r="B605" s="70"/>
      <c r="C605" s="70"/>
      <c r="D605" s="70" t="s">
        <v>9</v>
      </c>
      <c r="E605" s="70"/>
      <c r="F605" s="70"/>
      <c r="G605" s="1157">
        <f>IF(G$568=0,G490,IF(G$568=1,#REF!,IF(G$568=2,#REF!,IF(G$568=3,#REF!,IF(G$568=4,#REF!,G490)))))/G$569</f>
        <v>4.0119840000000003E-13</v>
      </c>
      <c r="H605" s="1157">
        <f>IF(H$568=0,H490,IF(H$568=1,#REF!,IF(H$568=2,#REF!,IF(H$568=3,#REF!,IF(H$568=4,#REF!,H490)))))/H$569</f>
        <v>1.6700524137931035E-15</v>
      </c>
      <c r="I605" s="1157">
        <f>IF(I$568=0,I490,IF(I$568=1,#REF!,IF(I$568=2,#REF!,IF(I$568=3,#REF!,IF(I$568=4,#REF!,I490)))))/I$569</f>
        <v>1436579.2674237154</v>
      </c>
      <c r="J605" s="1157">
        <f>IF(J$568=0,J490,IF(J$568=1,#REF!,IF(J$568=2,#REF!,IF(J$568=3,#REF!,IF(J$568=4,#REF!,J490)))))/J$569</f>
        <v>1.9842206896551727E-15</v>
      </c>
      <c r="K605" s="1157">
        <f>IF(K$568=0,K490,IF(K$568=1,#REF!,IF(K$568=2,#REF!,IF(K$568=3,#REF!,IF(K$568=4,#REF!,K490)))))/K$569</f>
        <v>3.7242719999999997E-15</v>
      </c>
      <c r="L605" s="1157">
        <f>IF(L$568=0,L490,IF(L$568=1,#REF!,IF(L$568=2,#REF!,IF(L$568=3,#REF!,IF(L$568=4,#REF!,L490)))))/L$569</f>
        <v>1.2223058823529412E-15</v>
      </c>
      <c r="M605" s="1157">
        <f>IF(M$568=0,M490,IF(M$568=1,#REF!,IF(M$568=2,#REF!,IF(M$568=3,#REF!,IF(M$568=4,#REF!,M490)))))/M$569</f>
        <v>1434088.2327788803</v>
      </c>
      <c r="N605" s="1157">
        <f>IF(N$568=0,N490,IF(N$568=1,#REF!,IF(N$568=2,#REF!,IF(N$568=3,#REF!,IF(N$568=4,#REF!,N490)))))/N$569</f>
        <v>6.4735200000000003E-15</v>
      </c>
      <c r="O605" s="1157">
        <f>IF(O$568=0,O490,IF(O$568=1,#REF!,IF(O$568=2,#REF!,IF(O$568=3,#REF!,IF(O$568=4,#REF!,O490)))))/O$569</f>
        <v>8.541449999999999E-16</v>
      </c>
      <c r="P605" s="1157">
        <f>IF(P$568=0,P490,IF(P$568=1,#REF!,IF(P$568=2,#REF!,IF(P$568=3,#REF!,IF(P$568=4,#REF!,P490)))))/P$569</f>
        <v>1936762.7381704885</v>
      </c>
      <c r="Q605" s="1157">
        <f>IF(Q$568=0,Q490,IF(Q$568=1,#REF!,IF(Q$568=2,#REF!,IF(Q$568=3,#REF!,IF(Q$568=4,#REF!,Q490)))))/Q$569</f>
        <v>2.3176799999999998E-15</v>
      </c>
      <c r="R605" s="1157">
        <f>IF(R$568=0,R490,IF(R$568=1,#REF!,IF(R$568=2,#REF!,IF(R$568=3,#REF!,IF(R$568=4,#REF!,R490)))))/R$569</f>
        <v>1726100.282685054</v>
      </c>
      <c r="S605" s="1157">
        <f>IF(S$568=0,S490,IF(S$568=1,#REF!,IF(S$568=2,#REF!,IF(S$568=3,#REF!,IF(S$568=4,#REF!,S490)))))/S$569</f>
        <v>1.7582400000000003E-15</v>
      </c>
      <c r="T605" s="1157">
        <f>IF(T$568=0,T490,IF(T$568=1,#REF!,IF(T$568=2,#REF!,IF(T$568=3,#REF!,IF(T$568=4,#REF!,T490)))))/T$569</f>
        <v>1.7437090909090912E-15</v>
      </c>
      <c r="U605" s="1157">
        <f>IF(U$568=0,U490,IF(U$568=1,#REF!,IF(U$568=2,#REF!,IF(U$568=3,#REF!,IF(U$568=4,#REF!,U490)))))/U$569</f>
        <v>3.3566400000000008E-15</v>
      </c>
      <c r="V605" s="1157">
        <f>IF(V$568=0,V490,IF(V$568=1,#REF!,IF(V$568=2,#REF!,IF(V$568=3,#REF!,IF(V$568=4,#REF!,V490)))))/V$569</f>
        <v>1.9180800000000002E-15</v>
      </c>
      <c r="W605" s="1157">
        <f>IF(W$568=0,W490,IF(W$568=1,#REF!,IF(W$568=2,#REF!,IF(W$568=3,#REF!,IF(W$568=4,#REF!,W490)))))/W$569</f>
        <v>1893459.1359696761</v>
      </c>
      <c r="X605" s="1157">
        <f>IF(X$568=0,X490,IF(X$568=1,#REF!,IF(X$568=2,#REF!,IF(X$568=3,#REF!,IF(X$568=4,#REF!,X490)))))/X$569</f>
        <v>1.9741642105263159E-15</v>
      </c>
      <c r="Y605" s="1157">
        <f>IF(Y$568=0,Y490,IF(Y$568=1,#REF!,IF(Y$568=2,#REF!,IF(Y$568=3,#REF!,IF(Y$568=4,#REF!,Y490)))))/Y$569</f>
        <v>2.857745454545454E-15</v>
      </c>
      <c r="Z605" s="1157">
        <f>IF(Z$568=0,Z490,IF(Z$568=1,#REF!,IF(Z$568=2,#REF!,IF(Z$568=3,#REF!,IF(Z$568=4,#REF!,Z490)))))/Z$569</f>
        <v>2.8542857142857141E-15</v>
      </c>
      <c r="AA605" s="1157">
        <f>IF(AA$568=0,AA490,IF(AA$568=1,#REF!,IF(AA$568=2,#REF!,IF(AA$568=3,#REF!,IF(AA$568=4,#REF!,AA490)))))/AA$569</f>
        <v>4.3156800000000007E-15</v>
      </c>
      <c r="AB605" s="1157">
        <f>IF(AB$568=0,AB490,IF(AB$568=1,#REF!,IF(AB$568=2,#REF!,IF(AB$568=3,#REF!,IF(AB$568=4,#REF!,AB490)))))/AB$569</f>
        <v>3.6534857142857134E-15</v>
      </c>
      <c r="AC605" s="1157">
        <f>IF(AC$568=0,AC490,IF(AC$568=1,#REF!,IF(AC$568=2,#REF!,IF(AC$568=3,#REF!,IF(AC$568=4,#REF!,AC490)))))/AC$569</f>
        <v>3.4644390697674416E-15</v>
      </c>
      <c r="AD605" s="1157">
        <f>IF(AD$568=0,AD490,IF(AD$568=1,#REF!,IF(AD$568=2,#REF!,IF(AD$568=3,#REF!,IF(AD$568=4,#REF!,AD490)))))/AD$569</f>
        <v>3.4889213793103451E-15</v>
      </c>
      <c r="AE605" s="1157">
        <f>IF(AE$568=0,AE490,IF(AE$568=1,#REF!,IF(AE$568=2,#REF!,IF(AE$568=3,#REF!,IF(AE$568=4,#REF!,AE490)))))/AE$569</f>
        <v>5.1948000000000011E-16</v>
      </c>
      <c r="AF605" s="1157">
        <f>IF(AF$568=0,AF490,IF(AF$568=1,#REF!,IF(AF$568=2,#REF!,IF(AF$568=3,#REF!,IF(AF$568=4,#REF!,AF490)))))/AF$569</f>
        <v>3.4188000000000003E-15</v>
      </c>
      <c r="AG605" s="1157">
        <f>IF(AG$568=0,AG490,IF(AG$568=1,#REF!,IF(AG$568=2,#REF!,IF(AG$568=3,#REF!,IF(AG$568=4,#REF!,AG490)))))/AG$569</f>
        <v>3.1383969230769236E-15</v>
      </c>
      <c r="AH605" s="1157">
        <f>IF(AH$568=0,AH490,IF(AH$568=1,#REF!,IF(AH$568=2,#REF!,IF(AH$568=3,#REF!,IF(AH$568=4,#REF!,AH490)))))/AH$569</f>
        <v>1.4507770700636944E-15</v>
      </c>
      <c r="AI605" s="1157">
        <f>IF(AI$568=0,AI490,IF(AI$568=1,#REF!,IF(AI$568=2,#REF!,IF(AI$568=3,#REF!,IF(AI$568=4,#REF!,AI490)))))/AI$569</f>
        <v>2.8638000000000001E-15</v>
      </c>
      <c r="AJ605" s="1157">
        <f>IF(AJ$568=0,AJ490,IF(AJ$568=1,#REF!,IF(AJ$568=2,#REF!,IF(AJ$568=3,#REF!,IF(AJ$568=4,#REF!,AJ490)))))/AJ$569</f>
        <v>7.7636571428571417E-16</v>
      </c>
      <c r="AK605" s="1157">
        <f>IF(AK$568=0,AK490,IF(AK$568=1,#REF!,IF(AK$568=2,#REF!,IF(AK$568=3,#REF!,IF(AK$568=4,#REF!,AK490)))))/AK$569</f>
        <v>1.0567199999999999E-15</v>
      </c>
      <c r="AL605" s="1157">
        <f>IF(AL$568=0,AL490,IF(AL$568=1,#REF!,IF(AL$568=2,#REF!,IF(AL$568=3,#REF!,IF(AL$568=4,#REF!,AL490)))))/AL$569</f>
        <v>1.7317410666360942E-15</v>
      </c>
      <c r="AM605" s="1157">
        <f>IF(AM$568=0,AM490,IF(AM$568=1,#REF!,IF(AM$568=2,#REF!,IF(AM$568=3,#REF!,IF(AM$568=4,#REF!,AM490)))))/AM$569</f>
        <v>2.2263428571428574E-16</v>
      </c>
      <c r="AN605" s="1157">
        <f>IF(AN$568=0,AN490,IF(AN$568=1,#REF!,IF(AN$568=2,#REF!,IF(AN$568=3,#REF!,IF(AN$568=4,#REF!,AN490)))))/AN$569</f>
        <v>1.7317410666360942E-15</v>
      </c>
      <c r="AO605" s="1157">
        <f>IF(AO$568=0,AO490,IF(AO$568=1,#REF!,IF(AO$568=2,#REF!,IF(AO$568=3,#REF!,IF(AO$568=4,#REF!,AO490)))))/AO$569</f>
        <v>1.7090584615384611E-15</v>
      </c>
      <c r="AP605" s="1157">
        <f>IF(AP$568=0,AP490,IF(AP$568=1,#REF!,IF(AP$568=2,#REF!,IF(AP$568=3,#REF!,IF(AP$568=4,#REF!,AP490)))))/AP$569</f>
        <v>1.6924235294117649E-15</v>
      </c>
      <c r="AQ605" s="1157">
        <f>IF(AQ$568=0,AQ490,IF(AQ$568=1,#REF!,IF(AQ$568=2,#REF!,IF(AQ$568=3,#REF!,IF(AQ$568=4,#REF!,AQ490)))))/AQ$569</f>
        <v>2.1479138475102074E-15</v>
      </c>
      <c r="AR605" s="1157">
        <f>IF(AR$568=0,AR490,IF(AR$568=1,#REF!,IF(AR$568=2,#REF!,IF(AR$568=3,#REF!,IF(AR$568=4,#REF!,AR490)))))/AR$569</f>
        <v>1.9047599999999998E-15</v>
      </c>
      <c r="AS605" s="1157">
        <f>IF(AS$568=0,AS490,IF(AS$568=1,#REF!,IF(AS$568=2,#REF!,IF(AS$568=3,#REF!,IF(AS$568=4,#REF!,AS490)))))/AS$569</f>
        <v>2.1534000000000006E-15</v>
      </c>
      <c r="AT605" s="1157">
        <f>IF(AT$568=0,AT490,IF(AT$568=1,#REF!,IF(AT$568=2,#REF!,IF(AT$568=3,#REF!,IF(AT$568=4,#REF!,AT490)))))/AT$569</f>
        <v>1.4688000000000001E-15</v>
      </c>
      <c r="AU605" s="1157">
        <f>IF(AU$568=0,AU490,IF(AU$568=1,#REF!,IF(AU$568=2,#REF!,IF(AU$568=3,#REF!,IF(AU$568=4,#REF!,AU490)))))/AU$569</f>
        <v>2.3087999999999996E-15</v>
      </c>
      <c r="AV605" s="1157">
        <f>IF(AV$568=0,AV490,IF(AV$568=1,#REF!,IF(AV$568=2,#REF!,IF(AV$568=3,#REF!,IF(AV$568=4,#REF!,AV490)))))/AV$569</f>
        <v>2.5485600000000001E-15</v>
      </c>
      <c r="AW605" s="1157">
        <f>IF(AW$568=0,AW490,IF(AW$568=1,#REF!,IF(AW$568=2,#REF!,IF(AW$568=3,#REF!,IF(AW$568=4,#REF!,AW490)))))/AW$569</f>
        <v>2.3976000000000001E-15</v>
      </c>
      <c r="AX605" s="1157">
        <f>IF(AX$568=0,AX490,IF(AX$568=1,#REF!,IF(AX$568=2,#REF!,IF(AX$568=3,#REF!,IF(AX$568=4,#REF!,AX490)))))/AX$569</f>
        <v>3.1054628571428571E-15</v>
      </c>
      <c r="AY605" s="1157">
        <f>IF(AY$568=0,AY490,IF(AY$568=1,#REF!,IF(AY$568=2,#REF!,IF(AY$568=3,#REF!,IF(AY$568=4,#REF!,AY490)))))/AY$569</f>
        <v>3.1435199999999995E-15</v>
      </c>
      <c r="AZ605" s="1157">
        <f>IF(AZ$568=0,AZ490,IF(AZ$568=1,#REF!,IF(AZ$568=2,#REF!,IF(AZ$568=3,#REF!,IF(AZ$568=4,#REF!,AZ490)))))/AZ$569</f>
        <v>3.2106991304347831E-15</v>
      </c>
      <c r="BA605" s="1157">
        <f>IF(BA$568=0,BA490,IF(BA$568=1,#REF!,IF(BA$568=2,#REF!,IF(BA$568=3,#REF!,IF(BA$568=4,#REF!,BA490)))))/BA$569</f>
        <v>5.5821046153846167E-15</v>
      </c>
      <c r="BB605" s="1157">
        <f>IF(BB$568=0,BB490,IF(BB$568=1,#REF!,IF(BB$568=2,#REF!,IF(BB$568=3,#REF!,IF(BB$568=4,#REF!,BB490)))))/BB$569</f>
        <v>2.5894080000000004E-15</v>
      </c>
      <c r="BC605" s="1157">
        <f>IF(BC$568=0,BC490,IF(BC$568=1,#REF!,IF(BC$568=2,#REF!,IF(BC$568=3,#REF!,IF(BC$568=4,#REF!,BC490)))))/BC$569</f>
        <v>1.9980000000000001E-15</v>
      </c>
      <c r="BD605" s="1157">
        <f>IF(BD$568=0,BD490,IF(BD$568=1,#REF!,IF(BD$568=2,#REF!,IF(BD$568=3,#REF!,IF(BD$568=4,#REF!,BD490)))))/BD$569</f>
        <v>1.9980000000000001E-15</v>
      </c>
      <c r="BE605" s="1157">
        <f>IF(BE$568=0,BE490,IF(BE$568=1,#REF!,IF(BE$568=2,#REF!,IF(BE$568=3,#REF!,IF(BE$568=4,#REF!,BE490)))))/BE$569</f>
        <v>2.3999999999999999E-17</v>
      </c>
      <c r="BF605" s="1157">
        <f>IF(BF$568=0,BF490,IF(BF$568=1,#REF!,IF(BF$568=2,#REF!,IF(BF$568=3,#REF!,IF(BF$568=4,#REF!,BF490)))))/BF$569</f>
        <v>1.6000000000000002E-35</v>
      </c>
      <c r="BG605" s="1157">
        <f>IF(BG$568=0,BG490,IF(BG$568=1,#REF!,IF(BG$568=2,#REF!,IF(BG$568=3,#REF!,IF(BG$568=4,#REF!,BG490)))))/BG$569</f>
        <v>5.1215062928093334E-17</v>
      </c>
      <c r="BH605" s="1157">
        <f>IF(BH$568=0,BH490,IF(BH$568=1,#REF!,IF(BH$568=2,#REF!,IF(BH$568=3,#REF!,IF(BH$568=4,#REF!,BH490)))))/BH$569</f>
        <v>1.983896470588235E-15</v>
      </c>
      <c r="BI605" s="1157">
        <f>IF(BI$568=0,BI490,IF(BI$568=1,#REF!,IF(BI$568=2,#REF!,IF(BI$568=3,#REF!,IF(BI$568=4,#REF!,BI490)))))/BI$569</f>
        <v>1.3524923076923081E-15</v>
      </c>
      <c r="BJ605" s="1157">
        <f>IF(BJ$568=0,BJ490,IF(BJ$568=1,#REF!,IF(BJ$568=2,#REF!,IF(BJ$568=3,#REF!,IF(BJ$568=4,#REF!,BJ490)))))/BJ$569</f>
        <v>2.980242580645162E-15</v>
      </c>
      <c r="BK605" s="1157">
        <f>IF(BK$568=0,BK490,IF(BK$568=1,#REF!,IF(BK$568=2,#REF!,IF(BK$568=3,#REF!,IF(BK$568=4,#REF!,BK490)))))/BK$569</f>
        <v>1003214.3414400372</v>
      </c>
      <c r="BL605" s="1157">
        <f>IF(BL$568=0,BL490,IF(BL$568=1,#REF!,IF(BL$568=2,#REF!,IF(BL$568=3,#REF!,IF(BL$568=4,#REF!,BL490)))))/BL$569</f>
        <v>2.3328E-15</v>
      </c>
      <c r="BM605" s="1157">
        <f>IF(BM$568=0,BM490,IF(BM$568=1,#REF!,IF(BM$568=2,#REF!,IF(BM$568=3,#REF!,IF(BM$568=4,#REF!,BM490)))))/BM$569</f>
        <v>1448477.4326400794</v>
      </c>
      <c r="BN605" s="1157">
        <f>IF(BN$568=0,BN490,IF(BN$568=1,#REF!,IF(BN$568=2,#REF!,IF(BN$568=3,#REF!,IF(BN$568=4,#REF!,BN490)))))/BN$569</f>
        <v>1.0342588235294122E-15</v>
      </c>
      <c r="BO605" s="1157">
        <f>IF(BO$568=0,BO490,IF(BO$568=1,#REF!,IF(BO$568=2,#REF!,IF(BO$568=3,#REF!,IF(BO$568=4,#REF!,BO490)))))/BO$569</f>
        <v>2.9497745454545454E-15</v>
      </c>
      <c r="BP605" s="1157">
        <f>IF(BP$568=0,BP490,IF(BP$568=1,#REF!,IF(BP$568=2,#REF!,IF(BP$568=3,#REF!,IF(BP$568=4,#REF!,BP490)))))/BP$569</f>
        <v>2.3328E-15</v>
      </c>
      <c r="BQ605" s="1157">
        <f>IF(BQ$568=0,BQ490,IF(BQ$568=1,#REF!,IF(BQ$568=2,#REF!,IF(BQ$568=3,#REF!,IF(BQ$568=4,#REF!,BQ490)))))/BQ$569</f>
        <v>1167058.5536340158</v>
      </c>
      <c r="BR605" s="1157">
        <f>IF(BR$568=0,BR490,IF(BR$568=1,#REF!,IF(BR$568=2,#REF!,IF(BR$568=3,#REF!,IF(BR$568=4,#REF!,BR490)))))/BR$569</f>
        <v>2.7761684210526317E-15</v>
      </c>
      <c r="BS605" s="1157">
        <f>IF(BS$568=0,BS490,IF(BS$568=1,#REF!,IF(BS$568=2,#REF!,IF(BS$568=3,#REF!,IF(BS$568=4,#REF!,BS490)))))/BS$569</f>
        <v>4.9341913043478262E-15</v>
      </c>
      <c r="BT605" s="1157">
        <f>IF(BT$568=0,BT490,IF(BT$568=1,#REF!,IF(BT$568=2,#REF!,IF(BT$568=3,#REF!,IF(BT$568=4,#REF!,BT490)))))/BT$569</f>
        <v>2803734.2592004389</v>
      </c>
      <c r="BU605" s="1157">
        <f>IF(BU$568=0,BU490,IF(BU$568=1,#REF!,IF(BU$568=2,#REF!,IF(BU$568=3,#REF!,IF(BU$568=4,#REF!,BU490)))))/BU$569</f>
        <v>2507965.0095199556</v>
      </c>
      <c r="BV605" s="1157">
        <f>IF(BV$568=0,BV490,IF(BV$568=1,#REF!,IF(BV$568=2,#REF!,IF(BV$568=3,#REF!,IF(BV$568=4,#REF!,BV490)))))/BV$569</f>
        <v>2465664.6991683897</v>
      </c>
      <c r="BW605" s="1157">
        <f>IF(BW$568=0,BW490,IF(BW$568=1,#REF!,IF(BW$568=2,#REF!,IF(BW$568=3,#REF!,IF(BW$568=4,#REF!,BW490)))))/BW$569</f>
        <v>1.5983999999999985E-16</v>
      </c>
      <c r="BX605" s="1157">
        <f>IF(BX$568=0,BX490,IF(BX$568=1,#REF!,IF(BX$568=2,#REF!,IF(BX$568=3,#REF!,IF(BX$568=4,#REF!,BX490)))))/BX$569</f>
        <v>7.9919999999999926E-16</v>
      </c>
      <c r="BY605" s="1157">
        <f>IF(BY$568=0,BY490,IF(BY$568=1,#REF!,IF(BY$568=2,#REF!,IF(BY$568=3,#REF!,IF(BY$568=4,#REF!,BY490)))))/BY$569</f>
        <v>9.1779096774193565E-16</v>
      </c>
      <c r="BZ605" s="1157">
        <f>IF(BZ$568=0,BZ490,IF(BZ$568=1,#REF!,IF(BZ$568=2,#REF!,IF(BZ$568=3,#REF!,IF(BZ$568=4,#REF!,BZ490)))))/BZ$569</f>
        <v>4.2155604395604397E-15</v>
      </c>
      <c r="CA605" s="1157">
        <f>IF(CA$568=0,CA490,IF(CA$568=1,#REF!,IF(CA$568=2,#REF!,IF(CA$568=3,#REF!,IF(CA$568=4,#REF!,CA490)))))/CA$569</f>
        <v>8.2317599999999993E-16</v>
      </c>
      <c r="CB605" s="1157">
        <f>IF(CB$568=0,CB490,IF(CB$568=1,#REF!,IF(CB$568=2,#REF!,IF(CB$568=3,#REF!,IF(CB$568=4,#REF!,CB490)))))/CB$569</f>
        <v>1.9380600000000002E-15</v>
      </c>
      <c r="CC605" s="1157">
        <f>IF(CC$568=0,CC490,IF(CC$568=1,#REF!,IF(CC$568=2,#REF!,IF(CC$568=3,#REF!,IF(CC$568=4,#REF!,CC490)))))/CC$569</f>
        <v>2754916.2923752218</v>
      </c>
    </row>
    <row r="606" spans="1:81" ht="15" customHeight="1">
      <c r="A606" s="1148"/>
      <c r="B606" s="70"/>
      <c r="C606" s="70"/>
      <c r="D606" s="70" t="s">
        <v>1033</v>
      </c>
      <c r="E606" s="70"/>
      <c r="F606" s="70"/>
      <c r="G606" s="1157">
        <f>IF(G$568=0,G491,IF(G$568=1,#REF!,IF(G$568=2,#REF!,IF(G$568=3,#REF!,IF(G$568=4,#REF!,G491)))))/G$569</f>
        <v>11242.890000011241</v>
      </c>
      <c r="H606" s="1157">
        <f>IF(H$568=0,H491,IF(H$568=1,#REF!,IF(H$568=2,#REF!,IF(H$568=3,#REF!,IF(H$568=4,#REF!,H491)))))/H$569</f>
        <v>4373309.9975858433</v>
      </c>
      <c r="I606" s="1157">
        <f>IF(I$568=0,I491,IF(I$568=1,#REF!,IF(I$568=2,#REF!,IF(I$568=3,#REF!,IF(I$568=4,#REF!,I491)))))/I$569</f>
        <v>611454.76597621851</v>
      </c>
      <c r="J606" s="1157">
        <f>IF(J$568=0,J491,IF(J$568=1,#REF!,IF(J$568=2,#REF!,IF(J$568=3,#REF!,IF(J$568=4,#REF!,J491)))))/J$569</f>
        <v>4336361.6847295258</v>
      </c>
      <c r="K606" s="1157">
        <f>IF(K$568=0,K491,IF(K$568=1,#REF!,IF(K$568=2,#REF!,IF(K$568=3,#REF!,IF(K$568=4,#REF!,K491)))))/K$569</f>
        <v>3897255.476049318</v>
      </c>
      <c r="L606" s="1157">
        <f>IF(L$568=0,L491,IF(L$568=1,#REF!,IF(L$568=2,#REF!,IF(L$568=3,#REF!,IF(L$568=4,#REF!,L491)))))/L$569</f>
        <v>4828426.2239612108</v>
      </c>
      <c r="M606" s="1157">
        <f>IF(M$568=0,M491,IF(M$568=1,#REF!,IF(M$568=2,#REF!,IF(M$568=3,#REF!,IF(M$568=4,#REF!,M491)))))/M$569</f>
        <v>661522.91015286511</v>
      </c>
      <c r="N606" s="1157">
        <f>IF(N$568=0,N491,IF(N$568=1,#REF!,IF(N$568=2,#REF!,IF(N$568=3,#REF!,IF(N$568=4,#REF!,N491)))))/N$569</f>
        <v>1654735.8788889342</v>
      </c>
      <c r="O606" s="1157">
        <f>IF(O$568=0,O491,IF(O$568=1,#REF!,IF(O$568=2,#REF!,IF(O$568=3,#REF!,IF(O$568=4,#REF!,O491)))))/O$569</f>
        <v>4578389.1255383613</v>
      </c>
      <c r="P606" s="1157">
        <f>IF(P$568=0,P491,IF(P$568=1,#REF!,IF(P$568=2,#REF!,IF(P$568=3,#REF!,IF(P$568=4,#REF!,P491)))))/P$569</f>
        <v>680749.23775311618</v>
      </c>
      <c r="Q606" s="1157">
        <f>IF(Q$568=0,Q491,IF(Q$568=1,#REF!,IF(Q$568=2,#REF!,IF(Q$568=3,#REF!,IF(Q$568=4,#REF!,Q491)))))/Q$569</f>
        <v>4600358.2459038515</v>
      </c>
      <c r="R606" s="1157">
        <f>IF(R$568=0,R491,IF(R$568=1,#REF!,IF(R$568=2,#REF!,IF(R$568=3,#REF!,IF(R$568=4,#REF!,R491)))))/R$569</f>
        <v>702312.26745966845</v>
      </c>
      <c r="S606" s="1157">
        <f>IF(S$568=0,S491,IF(S$568=1,#REF!,IF(S$568=2,#REF!,IF(S$568=3,#REF!,IF(S$568=4,#REF!,S491)))))/S$569</f>
        <v>4486754.6316752657</v>
      </c>
      <c r="T606" s="1157">
        <f>IF(T$568=0,T491,IF(T$568=1,#REF!,IF(T$568=2,#REF!,IF(T$568=3,#REF!,IF(T$568=4,#REF!,T491)))))/T$569</f>
        <v>1779050.1024488418</v>
      </c>
      <c r="U606" s="1157">
        <f>IF(U$568=0,U491,IF(U$568=1,#REF!,IF(U$568=2,#REF!,IF(U$568=3,#REF!,IF(U$568=4,#REF!,U491)))))/U$569</f>
        <v>4436661.5472914707</v>
      </c>
      <c r="V606" s="1157">
        <f>IF(V$568=0,V491,IF(V$568=1,#REF!,IF(V$568=2,#REF!,IF(V$568=3,#REF!,IF(V$568=4,#REF!,V491)))))/V$569</f>
        <v>3785161.9500006642</v>
      </c>
      <c r="W606" s="1157">
        <f>IF(W$568=0,W491,IF(W$568=1,#REF!,IF(W$568=2,#REF!,IF(W$568=3,#REF!,IF(W$568=4,#REF!,W491)))))/W$569</f>
        <v>681845.37377415888</v>
      </c>
      <c r="X606" s="1157">
        <f>IF(X$568=0,X491,IF(X$568=1,#REF!,IF(X$568=2,#REF!,IF(X$568=3,#REF!,IF(X$568=4,#REF!,X491)))))/X$569</f>
        <v>6820068.9351247083</v>
      </c>
      <c r="Y606" s="1157">
        <f>IF(Y$568=0,Y491,IF(Y$568=1,#REF!,IF(Y$568=2,#REF!,IF(Y$568=3,#REF!,IF(Y$568=4,#REF!,Y491)))))/Y$569</f>
        <v>4963171.4938310431</v>
      </c>
      <c r="Z606" s="1157">
        <f>IF(Z$568=0,Z491,IF(Z$568=1,#REF!,IF(Z$568=2,#REF!,IF(Z$568=3,#REF!,IF(Z$568=4,#REF!,Z491)))))/Z$569</f>
        <v>4138489.6393283214</v>
      </c>
      <c r="AA606" s="1157">
        <f>IF(AA$568=0,AA491,IF(AA$568=1,#REF!,IF(AA$568=2,#REF!,IF(AA$568=3,#REF!,IF(AA$568=4,#REF!,AA491)))))/AA$569</f>
        <v>3000539.9150796682</v>
      </c>
      <c r="AB606" s="1157">
        <f>IF(AB$568=0,AB491,IF(AB$568=1,#REF!,IF(AB$568=2,#REF!,IF(AB$568=3,#REF!,IF(AB$568=4,#REF!,AB491)))))/AB$569</f>
        <v>4174728.5389296813</v>
      </c>
      <c r="AC606" s="1157">
        <f>IF(AC$568=0,AC491,IF(AC$568=1,#REF!,IF(AC$568=2,#REF!,IF(AC$568=3,#REF!,IF(AC$568=4,#REF!,AC491)))))/AC$569</f>
        <v>6446240.3984095166</v>
      </c>
      <c r="AD606" s="1157">
        <f>IF(AD$568=0,AD491,IF(AD$568=1,#REF!,IF(AD$568=2,#REF!,IF(AD$568=3,#REF!,IF(AD$568=4,#REF!,AD491)))))/AD$569</f>
        <v>4311489.4473393885</v>
      </c>
      <c r="AE606" s="1157">
        <f>IF(AE$568=0,AE491,IF(AE$568=1,#REF!,IF(AE$568=2,#REF!,IF(AE$568=3,#REF!,IF(AE$568=4,#REF!,AE491)))))/AE$569</f>
        <v>1755750.4687666842</v>
      </c>
      <c r="AF606" s="1157">
        <f>IF(AF$568=0,AF491,IF(AF$568=1,#REF!,IF(AF$568=2,#REF!,IF(AF$568=3,#REF!,IF(AF$568=4,#REF!,AF491)))))/AF$569</f>
        <v>5586110.2396594696</v>
      </c>
      <c r="AG606" s="1157">
        <f>IF(AG$568=0,AG491,IF(AG$568=1,#REF!,IF(AG$568=2,#REF!,IF(AG$568=3,#REF!,IF(AG$568=4,#REF!,AG491)))))/AG$569</f>
        <v>7719597.459241122</v>
      </c>
      <c r="AH606" s="1157">
        <f>IF(AH$568=0,AH491,IF(AH$568=1,#REF!,IF(AH$568=2,#REF!,IF(AH$568=3,#REF!,IF(AH$568=4,#REF!,AH491)))))/AH$569</f>
        <v>4435344.3056016751</v>
      </c>
      <c r="AI606" s="1157">
        <f>IF(AI$568=0,AI491,IF(AI$568=1,#REF!,IF(AI$568=2,#REF!,IF(AI$568=3,#REF!,IF(AI$568=4,#REF!,AI491)))))/AI$569</f>
        <v>3545486.1810492841</v>
      </c>
      <c r="AJ606" s="1157">
        <f>IF(AJ$568=0,AJ491,IF(AJ$568=1,#REF!,IF(AJ$568=2,#REF!,IF(AJ$568=3,#REF!,IF(AJ$568=4,#REF!,AJ491)))))/AJ$569</f>
        <v>4009689.4810400568</v>
      </c>
      <c r="AK606" s="1157">
        <f>IF(AK$568=0,AK491,IF(AK$568=1,#REF!,IF(AK$568=2,#REF!,IF(AK$568=3,#REF!,IF(AK$568=4,#REF!,AK491)))))/AK$569</f>
        <v>2570145.5847229538</v>
      </c>
      <c r="AL606" s="1157">
        <f>IF(AL$568=0,AL491,IF(AL$568=1,#REF!,IF(AL$568=2,#REF!,IF(AL$568=3,#REF!,IF(AL$568=4,#REF!,AL491)))))/AL$569</f>
        <v>3701424.2988945264</v>
      </c>
      <c r="AM606" s="1157">
        <f>IF(AM$568=0,AM491,IF(AM$568=1,#REF!,IF(AM$568=2,#REF!,IF(AM$568=3,#REF!,IF(AM$568=4,#REF!,AM491)))))/AM$569</f>
        <v>6810713.5579992337</v>
      </c>
      <c r="AN606" s="1157">
        <f>IF(AN$568=0,AN491,IF(AN$568=1,#REF!,IF(AN$568=2,#REF!,IF(AN$568=3,#REF!,IF(AN$568=4,#REF!,AN491)))))/AN$569</f>
        <v>3701424.2988945264</v>
      </c>
      <c r="AO606" s="1157">
        <f>IF(AO$568=0,AO491,IF(AO$568=1,#REF!,IF(AO$568=2,#REF!,IF(AO$568=3,#REF!,IF(AO$568=4,#REF!,AO491)))))/AO$569</f>
        <v>4982296.5265344949</v>
      </c>
      <c r="AP606" s="1157">
        <f>IF(AP$568=0,AP491,IF(AP$568=1,#REF!,IF(AP$568=2,#REF!,IF(AP$568=3,#REF!,IF(AP$568=4,#REF!,AP491)))))/AP$569</f>
        <v>4556867.9335584305</v>
      </c>
      <c r="AQ606" s="1157">
        <f>IF(AQ$568=0,AQ491,IF(AQ$568=1,#REF!,IF(AQ$568=2,#REF!,IF(AQ$568=3,#REF!,IF(AQ$568=4,#REF!,AQ491)))))/AQ$569</f>
        <v>3672098.6400005901</v>
      </c>
      <c r="AR606" s="1157">
        <f>IF(AR$568=0,AR491,IF(AR$568=1,#REF!,IF(AR$568=2,#REF!,IF(AR$568=3,#REF!,IF(AR$568=4,#REF!,AR491)))))/AR$569</f>
        <v>4294780.8000007384</v>
      </c>
      <c r="AS606" s="1157">
        <f>IF(AS$568=0,AS491,IF(AS$568=1,#REF!,IF(AS$568=2,#REF!,IF(AS$568=3,#REF!,IF(AS$568=4,#REF!,AS491)))))/AS$569</f>
        <v>5185853.3400447052</v>
      </c>
      <c r="AT606" s="1157">
        <f>IF(AT$568=0,AT491,IF(AT$568=1,#REF!,IF(AT$568=2,#REF!,IF(AT$568=3,#REF!,IF(AT$568=4,#REF!,AT491)))))/AT$569</f>
        <v>2630424.3577995272</v>
      </c>
      <c r="AU606" s="1157">
        <f>IF(AU$568=0,AU491,IF(AU$568=1,#REF!,IF(AU$568=2,#REF!,IF(AU$568=3,#REF!,IF(AU$568=4,#REF!,AU491)))))/AU$569</f>
        <v>4002789.1616039611</v>
      </c>
      <c r="AV606" s="1157">
        <f>IF(AV$568=0,AV491,IF(AV$568=1,#REF!,IF(AV$568=2,#REF!,IF(AV$568=3,#REF!,IF(AV$568=4,#REF!,AV491)))))/AV$569</f>
        <v>4829911.2000005366</v>
      </c>
      <c r="AW606" s="1157">
        <f>IF(AW$568=0,AW491,IF(AW$568=1,#REF!,IF(AW$568=2,#REF!,IF(AW$568=3,#REF!,IF(AW$568=4,#REF!,AW491)))))/AW$569</f>
        <v>3551511.7617328865</v>
      </c>
      <c r="AX606" s="1157">
        <f>IF(AX$568=0,AX491,IF(AX$568=1,#REF!,IF(AX$568=2,#REF!,IF(AX$568=3,#REF!,IF(AX$568=4,#REF!,AX491)))))/AX$569</f>
        <v>5227454.7726650033</v>
      </c>
      <c r="AY606" s="1157">
        <f>IF(AY$568=0,AY491,IF(AY$568=1,#REF!,IF(AY$568=2,#REF!,IF(AY$568=3,#REF!,IF(AY$568=4,#REF!,AY491)))))/AY$569</f>
        <v>4498613.6461220207</v>
      </c>
      <c r="AZ606" s="1157">
        <f>IF(AZ$568=0,AZ491,IF(AZ$568=1,#REF!,IF(AZ$568=2,#REF!,IF(AZ$568=3,#REF!,IF(AZ$568=4,#REF!,AZ491)))))/AZ$569</f>
        <v>3492657.3998609288</v>
      </c>
      <c r="BA606" s="1157">
        <f>IF(BA$568=0,BA491,IF(BA$568=1,#REF!,IF(BA$568=2,#REF!,IF(BA$568=3,#REF!,IF(BA$568=4,#REF!,BA491)))))/BA$569</f>
        <v>1971419.0070688662</v>
      </c>
      <c r="BB606" s="1157">
        <f>IF(BB$568=0,BB491,IF(BB$568=1,#REF!,IF(BB$568=2,#REF!,IF(BB$568=3,#REF!,IF(BB$568=4,#REF!,BB491)))))/BB$569</f>
        <v>4394852.8870357424</v>
      </c>
      <c r="BC606" s="1157">
        <f>IF(BC$568=0,BC491,IF(BC$568=1,#REF!,IF(BC$568=2,#REF!,IF(BC$568=3,#REF!,IF(BC$568=4,#REF!,BC491)))))/BC$569</f>
        <v>3704497.8669223804</v>
      </c>
      <c r="BD606" s="1157">
        <f>IF(BD$568=0,BD491,IF(BD$568=1,#REF!,IF(BD$568=2,#REF!,IF(BD$568=3,#REF!,IF(BD$568=4,#REF!,BD491)))))/BD$569</f>
        <v>3704497.8669223804</v>
      </c>
      <c r="BE606" s="1157">
        <f>IF(BE$568=0,BE491,IF(BE$568=1,#REF!,IF(BE$568=2,#REF!,IF(BE$568=3,#REF!,IF(BE$568=4,#REF!,BE491)))))/BE$569</f>
        <v>2768386.2549299584</v>
      </c>
      <c r="BF606" s="1157">
        <f>IF(BF$568=0,BF491,IF(BF$568=1,#REF!,IF(BF$568=2,#REF!,IF(BF$568=3,#REF!,IF(BF$568=4,#REF!,BF491)))))/BF$569</f>
        <v>1081685.1829367289</v>
      </c>
      <c r="BG606" s="1157">
        <f>IF(BG$568=0,BG491,IF(BG$568=1,#REF!,IF(BG$568=2,#REF!,IF(BG$568=3,#REF!,IF(BG$568=4,#REF!,BG491)))))/BG$569</f>
        <v>67680.293678723887</v>
      </c>
      <c r="BH606" s="1157">
        <f>IF(BH$568=0,BH491,IF(BH$568=1,#REF!,IF(BH$568=2,#REF!,IF(BH$568=3,#REF!,IF(BH$568=4,#REF!,BH491)))))/BH$569</f>
        <v>4539958.800000567</v>
      </c>
      <c r="BI606" s="1157">
        <f>IF(BI$568=0,BI491,IF(BI$568=1,#REF!,IF(BI$568=2,#REF!,IF(BI$568=3,#REF!,IF(BI$568=4,#REF!,BI491)))))/BI$569</f>
        <v>4160076.000000604</v>
      </c>
      <c r="BJ606" s="1157">
        <f>IF(BJ$568=0,BJ491,IF(BJ$568=1,#REF!,IF(BJ$568=2,#REF!,IF(BJ$568=3,#REF!,IF(BJ$568=4,#REF!,BJ491)))))/BJ$569</f>
        <v>4602984.6582183726</v>
      </c>
      <c r="BK606" s="1157">
        <f>IF(BK$568=0,BK491,IF(BK$568=1,#REF!,IF(BK$568=2,#REF!,IF(BK$568=3,#REF!,IF(BK$568=4,#REF!,BK491)))))/BK$569</f>
        <v>546812.46785163484</v>
      </c>
      <c r="BL606" s="1157">
        <f>IF(BL$568=0,BL491,IF(BL$568=1,#REF!,IF(BL$568=2,#REF!,IF(BL$568=3,#REF!,IF(BL$568=4,#REF!,BL491)))))/BL$569</f>
        <v>4801291.2000005338</v>
      </c>
      <c r="BM606" s="1157">
        <f>IF(BM$568=0,BM491,IF(BM$568=1,#REF!,IF(BM$568=2,#REF!,IF(BM$568=3,#REF!,IF(BM$568=4,#REF!,BM491)))))/BM$569</f>
        <v>708627.73545160366</v>
      </c>
      <c r="BN606" s="1157">
        <f>IF(BN$568=0,BN491,IF(BN$568=1,#REF!,IF(BN$568=2,#REF!,IF(BN$568=3,#REF!,IF(BN$568=4,#REF!,BN491)))))/BN$569</f>
        <v>3916170.0000005877</v>
      </c>
      <c r="BO606" s="1157">
        <f>IF(BO$568=0,BO491,IF(BO$568=1,#REF!,IF(BO$568=2,#REF!,IF(BO$568=3,#REF!,IF(BO$568=4,#REF!,BO491)))))/BO$569</f>
        <v>3288680.8780799666</v>
      </c>
      <c r="BP606" s="1157">
        <f>IF(BP$568=0,BP491,IF(BP$568=1,#REF!,IF(BP$568=2,#REF!,IF(BP$568=3,#REF!,IF(BP$568=4,#REF!,BP491)))))/BP$569</f>
        <v>4801291.2000005338</v>
      </c>
      <c r="BQ606" s="1157">
        <f>IF(BQ$568=0,BQ491,IF(BQ$568=1,#REF!,IF(BQ$568=2,#REF!,IF(BQ$568=3,#REF!,IF(BQ$568=4,#REF!,BQ491)))))/BQ$569</f>
        <v>588892.21008564171</v>
      </c>
      <c r="BR606" s="1157">
        <f>IF(BR$568=0,BR491,IF(BR$568=1,#REF!,IF(BR$568=2,#REF!,IF(BR$568=3,#REF!,IF(BR$568=4,#REF!,BR491)))))/BR$569</f>
        <v>2876399.1427960065</v>
      </c>
      <c r="BS606" s="1157">
        <f>IF(BS$568=0,BS491,IF(BS$568=1,#REF!,IF(BS$568=2,#REF!,IF(BS$568=3,#REF!,IF(BS$568=4,#REF!,BS491)))))/BS$569</f>
        <v>3612238.5832834677</v>
      </c>
      <c r="BT606" s="1157">
        <f>IF(BT$568=0,BT491,IF(BT$568=1,#REF!,IF(BT$568=2,#REF!,IF(BT$568=3,#REF!,IF(BT$568=4,#REF!,BT491)))))/BT$569</f>
        <v>606982.84358424228</v>
      </c>
      <c r="BU606" s="1157">
        <f>IF(BU$568=0,BU491,IF(BU$568=1,#REF!,IF(BU$568=2,#REF!,IF(BU$568=3,#REF!,IF(BU$568=4,#REF!,BU491)))))/BU$569</f>
        <v>415522.73459063773</v>
      </c>
      <c r="BV606" s="1157">
        <f>IF(BV$568=0,BV491,IF(BV$568=1,#REF!,IF(BV$568=2,#REF!,IF(BV$568=3,#REF!,IF(BV$568=4,#REF!,BV491)))))/BV$569</f>
        <v>418506.70200236706</v>
      </c>
      <c r="BW606" s="1157">
        <f>IF(BW$568=0,BW491,IF(BW$568=1,#REF!,IF(BW$568=2,#REF!,IF(BW$568=3,#REF!,IF(BW$568=4,#REF!,BW491)))))/BW$569</f>
        <v>2702609.4867503955</v>
      </c>
      <c r="BX606" s="1157">
        <f>IF(BX$568=0,BX491,IF(BX$568=1,#REF!,IF(BX$568=2,#REF!,IF(BX$568=3,#REF!,IF(BX$568=4,#REF!,BX491)))))/BX$569</f>
        <v>3267107.5977238878</v>
      </c>
      <c r="BY606" s="1157">
        <f>IF(BY$568=0,BY491,IF(BY$568=1,#REF!,IF(BY$568=2,#REF!,IF(BY$568=3,#REF!,IF(BY$568=4,#REF!,BY491)))))/BY$569</f>
        <v>7083593.02691775</v>
      </c>
      <c r="BZ606" s="1157">
        <f>IF(BZ$568=0,BZ491,IF(BZ$568=1,#REF!,IF(BZ$568=2,#REF!,IF(BZ$568=3,#REF!,IF(BZ$568=4,#REF!,BZ491)))))/BZ$569</f>
        <v>6876173.2025019592</v>
      </c>
      <c r="CA606" s="1157">
        <f>IF(CA$568=0,CA491,IF(CA$568=1,#REF!,IF(CA$568=2,#REF!,IF(CA$568=3,#REF!,IF(CA$568=4,#REF!,CA491)))))/CA$569</f>
        <v>4417624.6948039234</v>
      </c>
      <c r="CB606" s="1157">
        <f>IF(CB$568=0,CB491,IF(CB$568=1,#REF!,IF(CB$568=2,#REF!,IF(CB$568=3,#REF!,IF(CB$568=4,#REF!,CB491)))))/CB$569</f>
        <v>2365003.114514607</v>
      </c>
      <c r="CC606" s="1157">
        <f>IF(CC$568=0,CC491,IF(CC$568=1,#REF!,IF(CC$568=2,#REF!,IF(CC$568=3,#REF!,IF(CC$568=4,#REF!,CC491)))))/CC$569</f>
        <v>531683.73621864605</v>
      </c>
    </row>
    <row r="607" spans="1:81" ht="15" customHeight="1">
      <c r="A607" s="1148"/>
      <c r="B607" s="72"/>
      <c r="C607" s="72"/>
      <c r="D607" s="72" t="s">
        <v>396</v>
      </c>
      <c r="E607" s="72"/>
      <c r="F607" s="72"/>
      <c r="G607" s="1157">
        <f>IF(G$568=0,G492,IF(G$568=1,#REF!,IF(G$568=2,#REF!,IF(G$568=3,#REF!,IF(G$568=4,#REF!,G492)))))/G$569</f>
        <v>52.289165015563924</v>
      </c>
      <c r="H607" s="1157">
        <f>IF(H$568=0,H492,IF(H$568=1,#REF!,IF(H$568=2,#REF!,IF(H$568=3,#REF!,IF(H$568=4,#REF!,H492)))))/H$569</f>
        <v>18920.778135872155</v>
      </c>
      <c r="I607" s="1157">
        <f>IF(I$568=0,I492,IF(I$568=1,#REF!,IF(I$568=2,#REF!,IF(I$568=3,#REF!,IF(I$568=4,#REF!,I492)))))/I$569</f>
        <v>85629.887569275481</v>
      </c>
      <c r="J607" s="1157">
        <f>IF(J$568=0,J492,IF(J$568=1,#REF!,IF(J$568=2,#REF!,IF(J$568=3,#REF!,IF(J$568=4,#REF!,J492)))))/J$569</f>
        <v>11655.284100029614</v>
      </c>
      <c r="K607" s="1157">
        <f>IF(K$568=0,K492,IF(K$568=1,#REF!,IF(K$568=2,#REF!,IF(K$568=3,#REF!,IF(K$568=4,#REF!,K492)))))/K$569</f>
        <v>1000.9345634318961</v>
      </c>
      <c r="L607" s="1157">
        <f>IF(L$568=0,L492,IF(L$568=1,#REF!,IF(L$568=2,#REF!,IF(L$568=3,#REF!,IF(L$568=4,#REF!,L492)))))/L$569</f>
        <v>2636.6104393059318</v>
      </c>
      <c r="M607" s="1157">
        <f>IF(M$568=0,M492,IF(M$568=1,#REF!,IF(M$568=2,#REF!,IF(M$568=3,#REF!,IF(M$568=4,#REF!,M492)))))/M$569</f>
        <v>79786.482090559453</v>
      </c>
      <c r="N607" s="1157">
        <f>IF(N$568=0,N492,IF(N$568=1,#REF!,IF(N$568=2,#REF!,IF(N$568=3,#REF!,IF(N$568=4,#REF!,N492)))))/N$569</f>
        <v>27345.243519591986</v>
      </c>
      <c r="O607" s="1157">
        <f>IF(O$568=0,O492,IF(O$568=1,#REF!,IF(O$568=2,#REF!,IF(O$568=3,#REF!,IF(O$568=4,#REF!,O492)))))/O$569</f>
        <v>20851.37854693551</v>
      </c>
      <c r="P607" s="1157">
        <f>IF(P$568=0,P492,IF(P$568=1,#REF!,IF(P$568=2,#REF!,IF(P$568=3,#REF!,IF(P$568=4,#REF!,P492)))))/P$569</f>
        <v>29562.873645503823</v>
      </c>
      <c r="Q607" s="1157">
        <f>IF(Q$568=0,Q492,IF(Q$568=1,#REF!,IF(Q$568=2,#REF!,IF(Q$568=3,#REF!,IF(Q$568=4,#REF!,Q492)))))/Q$569</f>
        <v>750.98545780423001</v>
      </c>
      <c r="R607" s="1157">
        <f>IF(R$568=0,R492,IF(R$568=1,#REF!,IF(R$568=2,#REF!,IF(R$568=3,#REF!,IF(R$568=4,#REF!,R492)))))/R$569</f>
        <v>30310.073039791721</v>
      </c>
      <c r="S607" s="1157">
        <f>IF(S$568=0,S492,IF(S$568=1,#REF!,IF(S$568=2,#REF!,IF(S$568=3,#REF!,IF(S$568=4,#REF!,S492)))))/S$569</f>
        <v>20777.745061217676</v>
      </c>
      <c r="T607" s="1157">
        <f>IF(T$568=0,T492,IF(T$568=1,#REF!,IF(T$568=2,#REF!,IF(T$568=3,#REF!,IF(T$568=4,#REF!,T492)))))/T$569</f>
        <v>77117.223800438427</v>
      </c>
      <c r="U607" s="1157">
        <f>IF(U$568=0,U492,IF(U$568=1,#REF!,IF(U$568=2,#REF!,IF(U$568=3,#REF!,IF(U$568=4,#REF!,U492)))))/U$569</f>
        <v>39099.205798201641</v>
      </c>
      <c r="V607" s="1157">
        <f>IF(V$568=0,V492,IF(V$568=1,#REF!,IF(V$568=2,#REF!,IF(V$568=3,#REF!,IF(V$568=4,#REF!,V492)))))/V$569</f>
        <v>4434.4606423886198</v>
      </c>
      <c r="W607" s="1157">
        <f>IF(W$568=0,W492,IF(W$568=1,#REF!,IF(W$568=2,#REF!,IF(W$568=3,#REF!,IF(W$568=4,#REF!,W492)))))/W$569</f>
        <v>23282.594566626616</v>
      </c>
      <c r="X607" s="1157">
        <f>IF(X$568=0,X492,IF(X$568=1,#REF!,IF(X$568=2,#REF!,IF(X$568=3,#REF!,IF(X$568=4,#REF!,X492)))))/X$569</f>
        <v>1024.1722979224553</v>
      </c>
      <c r="Y607" s="1157">
        <f>IF(Y$568=0,Y492,IF(Y$568=1,#REF!,IF(Y$568=2,#REF!,IF(Y$568=3,#REF!,IF(Y$568=4,#REF!,Y492)))))/Y$569</f>
        <v>105487.25184756567</v>
      </c>
      <c r="Z607" s="1157">
        <f>IF(Z$568=0,Z492,IF(Z$568=1,#REF!,IF(Z$568=2,#REF!,IF(Z$568=3,#REF!,IF(Z$568=4,#REF!,Z492)))))/Z$569</f>
        <v>70105.475403147633</v>
      </c>
      <c r="AA607" s="1157">
        <f>IF(AA$568=0,AA492,IF(AA$568=1,#REF!,IF(AA$568=2,#REF!,IF(AA$568=3,#REF!,IF(AA$568=4,#REF!,AA492)))))/AA$569</f>
        <v>133439.57029735023</v>
      </c>
      <c r="AB607" s="1157">
        <f>IF(AB$568=0,AB492,IF(AB$568=1,#REF!,IF(AB$568=2,#REF!,IF(AB$568=3,#REF!,IF(AB$568=4,#REF!,AB492)))))/AB$569</f>
        <v>130814.98466052073</v>
      </c>
      <c r="AC607" s="1157">
        <f>IF(AC$568=0,AC492,IF(AC$568=1,#REF!,IF(AC$568=2,#REF!,IF(AC$568=3,#REF!,IF(AC$568=4,#REF!,AC492)))))/AC$569</f>
        <v>262879.22492161498</v>
      </c>
      <c r="AD607" s="1157">
        <f>IF(AD$568=0,AD492,IF(AD$568=1,#REF!,IF(AD$568=2,#REF!,IF(AD$568=3,#REF!,IF(AD$568=4,#REF!,AD492)))))/AD$569</f>
        <v>152171.9593209434</v>
      </c>
      <c r="AE607" s="1157">
        <f>IF(AE$568=0,AE492,IF(AE$568=1,#REF!,IF(AE$568=2,#REF!,IF(AE$568=3,#REF!,IF(AE$568=4,#REF!,AE492)))))/AE$569</f>
        <v>51216.192580588249</v>
      </c>
      <c r="AF607" s="1157">
        <f>IF(AF$568=0,AF492,IF(AF$568=1,#REF!,IF(AF$568=2,#REF!,IF(AF$568=3,#REF!,IF(AF$568=4,#REF!,AF492)))))/AF$569</f>
        <v>178049.00324845657</v>
      </c>
      <c r="AG607" s="1157">
        <f>IF(AG$568=0,AG492,IF(AG$568=1,#REF!,IF(AG$568=2,#REF!,IF(AG$568=3,#REF!,IF(AG$568=4,#REF!,AG492)))))/AG$569</f>
        <v>130863.69116329236</v>
      </c>
      <c r="AH607" s="1157">
        <f>IF(AH$568=0,AH492,IF(AH$568=1,#REF!,IF(AH$568=2,#REF!,IF(AH$568=3,#REF!,IF(AH$568=4,#REF!,AH492)))))/AH$569</f>
        <v>34901.882082315897</v>
      </c>
      <c r="AI607" s="1157">
        <f>IF(AI$568=0,AI492,IF(AI$568=1,#REF!,IF(AI$568=2,#REF!,IF(AI$568=3,#REF!,IF(AI$568=4,#REF!,AI492)))))/AI$569</f>
        <v>73330.905658509248</v>
      </c>
      <c r="AJ607" s="1157">
        <f>IF(AJ$568=0,AJ492,IF(AJ$568=1,#REF!,IF(AJ$568=2,#REF!,IF(AJ$568=3,#REF!,IF(AJ$568=4,#REF!,AJ492)))))/AJ$569</f>
        <v>804.83470573285115</v>
      </c>
      <c r="AK607" s="1157">
        <f>IF(AK$568=0,AK492,IF(AK$568=1,#REF!,IF(AK$568=2,#REF!,IF(AK$568=3,#REF!,IF(AK$568=4,#REF!,AK492)))))/AK$569</f>
        <v>9636.5895114590421</v>
      </c>
      <c r="AL607" s="1157">
        <f>IF(AL$568=0,AL492,IF(AL$568=1,#REF!,IF(AL$568=2,#REF!,IF(AL$568=3,#REF!,IF(AL$568=4,#REF!,AL492)))))/AL$569</f>
        <v>4282.1221115613989</v>
      </c>
      <c r="AM607" s="1157">
        <f>IF(AM$568=0,AM492,IF(AM$568=1,#REF!,IF(AM$568=2,#REF!,IF(AM$568=3,#REF!,IF(AM$568=4,#REF!,AM492)))))/AM$569</f>
        <v>2351.5506867325093</v>
      </c>
      <c r="AN607" s="1157">
        <f>IF(AN$568=0,AN492,IF(AN$568=1,#REF!,IF(AN$568=2,#REF!,IF(AN$568=3,#REF!,IF(AN$568=4,#REF!,AN492)))))/AN$569</f>
        <v>4282.1221115613989</v>
      </c>
      <c r="AO607" s="1157">
        <f>IF(AO$568=0,AO492,IF(AO$568=1,#REF!,IF(AO$568=2,#REF!,IF(AO$568=3,#REF!,IF(AO$568=4,#REF!,AO492)))))/AO$569</f>
        <v>3096.2793555882017</v>
      </c>
      <c r="AP607" s="1157">
        <f>IF(AP$568=0,AP492,IF(AP$568=1,#REF!,IF(AP$568=2,#REF!,IF(AP$568=3,#REF!,IF(AP$568=4,#REF!,AP492)))))/AP$569</f>
        <v>4667.0224621408188</v>
      </c>
      <c r="AQ607" s="1157">
        <f>IF(AQ$568=0,AQ492,IF(AQ$568=1,#REF!,IF(AQ$568=2,#REF!,IF(AQ$568=3,#REF!,IF(AQ$568=4,#REF!,AQ492)))))/AQ$569</f>
        <v>4531.1963907495392</v>
      </c>
      <c r="AR607" s="1157">
        <f>IF(AR$568=0,AR492,IF(AR$568=1,#REF!,IF(AR$568=2,#REF!,IF(AR$568=3,#REF!,IF(AR$568=4,#REF!,AR492)))))/AR$569</f>
        <v>7438.3317604571876</v>
      </c>
      <c r="AS607" s="1157">
        <f>IF(AS$568=0,AS492,IF(AS$568=1,#REF!,IF(AS$568=2,#REF!,IF(AS$568=3,#REF!,IF(AS$568=4,#REF!,AS492)))))/AS$569</f>
        <v>159044.66775800803</v>
      </c>
      <c r="AT607" s="1157">
        <f>IF(AT$568=0,AT492,IF(AT$568=1,#REF!,IF(AT$568=2,#REF!,IF(AT$568=3,#REF!,IF(AT$568=4,#REF!,AT492)))))/AT$569</f>
        <v>103515.87642503084</v>
      </c>
      <c r="AU607" s="1157">
        <f>IF(AU$568=0,AU492,IF(AU$568=1,#REF!,IF(AU$568=2,#REF!,IF(AU$568=3,#REF!,IF(AU$568=4,#REF!,AU492)))))/AU$569</f>
        <v>70465.98162337378</v>
      </c>
      <c r="AV607" s="1157">
        <f>IF(AV$568=0,AV492,IF(AV$568=1,#REF!,IF(AV$568=2,#REF!,IF(AV$568=3,#REF!,IF(AV$568=4,#REF!,AV492)))))/AV$569</f>
        <v>8384.6251317501883</v>
      </c>
      <c r="AW607" s="1157">
        <f>IF(AW$568=0,AW492,IF(AW$568=1,#REF!,IF(AW$568=2,#REF!,IF(AW$568=3,#REF!,IF(AW$568=4,#REF!,AW492)))))/AW$569</f>
        <v>96338.780861169289</v>
      </c>
      <c r="AX607" s="1157">
        <f>IF(AX$568=0,AX492,IF(AX$568=1,#REF!,IF(AX$568=2,#REF!,IF(AX$568=3,#REF!,IF(AX$568=4,#REF!,AX492)))))/AX$569</f>
        <v>109802.98856788843</v>
      </c>
      <c r="AY607" s="1157">
        <f>IF(AY$568=0,AY492,IF(AY$568=1,#REF!,IF(AY$568=2,#REF!,IF(AY$568=3,#REF!,IF(AY$568=4,#REF!,AY492)))))/AY$569</f>
        <v>132976.7445222791</v>
      </c>
      <c r="AZ607" s="1157">
        <f>IF(AZ$568=0,AZ492,IF(AZ$568=1,#REF!,IF(AZ$568=2,#REF!,IF(AZ$568=3,#REF!,IF(AZ$568=4,#REF!,AZ492)))))/AZ$569</f>
        <v>127718.55413749114</v>
      </c>
      <c r="BA607" s="1157">
        <f>IF(BA$568=0,BA492,IF(BA$568=1,#REF!,IF(BA$568=2,#REF!,IF(BA$568=3,#REF!,IF(BA$568=4,#REF!,BA492)))))/BA$569</f>
        <v>68108.842642094125</v>
      </c>
      <c r="BB607" s="1157">
        <f>IF(BB$568=0,BB492,IF(BB$568=1,#REF!,IF(BB$568=2,#REF!,IF(BB$568=3,#REF!,IF(BB$568=4,#REF!,BB492)))))/BB$569</f>
        <v>42440.224766434607</v>
      </c>
      <c r="BC607" s="1157">
        <f>IF(BC$568=0,BC492,IF(BC$568=1,#REF!,IF(BC$568=2,#REF!,IF(BC$568=3,#REF!,IF(BC$568=4,#REF!,BC492)))))/BC$569</f>
        <v>3149.9462222171996</v>
      </c>
      <c r="BD607" s="1157">
        <f>IF(BD$568=0,BD492,IF(BD$568=1,#REF!,IF(BD$568=2,#REF!,IF(BD$568=3,#REF!,IF(BD$568=4,#REF!,BD492)))))/BD$569</f>
        <v>3149.9462222171996</v>
      </c>
      <c r="BE607" s="1157">
        <f>IF(BE$568=0,BE492,IF(BE$568=1,#REF!,IF(BE$568=2,#REF!,IF(BE$568=3,#REF!,IF(BE$568=4,#REF!,BE492)))))/BE$569</f>
        <v>1482.6941668944789</v>
      </c>
      <c r="BF607" s="1157">
        <f>IF(BF$568=0,BF492,IF(BF$568=1,#REF!,IF(BF$568=2,#REF!,IF(BF$568=3,#REF!,IF(BF$568=4,#REF!,BF492)))))/BF$569</f>
        <v>2879.4434857282449</v>
      </c>
      <c r="BG607" s="1157">
        <f>IF(BG$568=0,BG492,IF(BG$568=1,#REF!,IF(BG$568=2,#REF!,IF(BG$568=3,#REF!,IF(BG$568=4,#REF!,BG492)))))/BG$569</f>
        <v>1442.9495463958006</v>
      </c>
      <c r="BH607" s="1157">
        <f>IF(BH$568=0,BH492,IF(BH$568=1,#REF!,IF(BH$568=2,#REF!,IF(BH$568=3,#REF!,IF(BH$568=4,#REF!,BH492)))))/BH$569</f>
        <v>3507.7879173220813</v>
      </c>
      <c r="BI607" s="1157">
        <f>IF(BI$568=0,BI492,IF(BI$568=1,#REF!,IF(BI$568=2,#REF!,IF(BI$568=3,#REF!,IF(BI$568=4,#REF!,BI492)))))/BI$569</f>
        <v>10503.145223007808</v>
      </c>
      <c r="BJ607" s="1157">
        <f>IF(BJ$568=0,BJ492,IF(BJ$568=1,#REF!,IF(BJ$568=2,#REF!,IF(BJ$568=3,#REF!,IF(BJ$568=4,#REF!,BJ492)))))/BJ$569</f>
        <v>85782.520976046202</v>
      </c>
      <c r="BK607" s="1157">
        <f>IF(BK$568=0,BK492,IF(BK$568=1,#REF!,IF(BK$568=2,#REF!,IF(BK$568=3,#REF!,IF(BK$568=4,#REF!,BK492)))))/BK$569</f>
        <v>117942.99683136567</v>
      </c>
      <c r="BL607" s="1157">
        <f>IF(BL$568=0,BL492,IF(BL$568=1,#REF!,IF(BL$568=2,#REF!,IF(BL$568=3,#REF!,IF(BL$568=4,#REF!,BL492)))))/BL$569</f>
        <v>4439.1172309636877</v>
      </c>
      <c r="BM607" s="1157">
        <f>IF(BM$568=0,BM492,IF(BM$568=1,#REF!,IF(BM$568=2,#REF!,IF(BM$568=3,#REF!,IF(BM$568=4,#REF!,BM492)))))/BM$569</f>
        <v>16407.929110906582</v>
      </c>
      <c r="BN607" s="1157">
        <f>IF(BN$568=0,BN492,IF(BN$568=1,#REF!,IF(BN$568=2,#REF!,IF(BN$568=3,#REF!,IF(BN$568=4,#REF!,BN492)))))/BN$569</f>
        <v>7186.6127785730059</v>
      </c>
      <c r="BO607" s="1157">
        <f>IF(BO$568=0,BO492,IF(BO$568=1,#REF!,IF(BO$568=2,#REF!,IF(BO$568=3,#REF!,IF(BO$568=4,#REF!,BO492)))))/BO$569</f>
        <v>42498.941814059755</v>
      </c>
      <c r="BP607" s="1157">
        <f>IF(BP$568=0,BP492,IF(BP$568=1,#REF!,IF(BP$568=2,#REF!,IF(BP$568=3,#REF!,IF(BP$568=4,#REF!,BP492)))))/BP$569</f>
        <v>4439.1172309636877</v>
      </c>
      <c r="BQ607" s="1157">
        <f>IF(BQ$568=0,BQ492,IF(BQ$568=1,#REF!,IF(BQ$568=2,#REF!,IF(BQ$568=3,#REF!,IF(BQ$568=4,#REF!,BQ492)))))/BQ$569</f>
        <v>-1.1502959134266406</v>
      </c>
      <c r="BR607" s="1157">
        <f>IF(BR$568=0,BR492,IF(BR$568=1,#REF!,IF(BR$568=2,#REF!,IF(BR$568=3,#REF!,IF(BR$568=4,#REF!,BR492)))))/BR$569</f>
        <v>91073.331691709522</v>
      </c>
      <c r="BS607" s="1157">
        <f>IF(BS$568=0,BS492,IF(BS$568=1,#REF!,IF(BS$568=2,#REF!,IF(BS$568=3,#REF!,IF(BS$568=4,#REF!,BS492)))))/BS$569</f>
        <v>36589.218597091174</v>
      </c>
      <c r="BT607" s="1157">
        <f>IF(BT$568=0,BT492,IF(BT$568=1,#REF!,IF(BT$568=2,#REF!,IF(BT$568=3,#REF!,IF(BT$568=4,#REF!,BT492)))))/BT$569</f>
        <v>268253.00678532</v>
      </c>
      <c r="BU607" s="1157">
        <f>IF(BU$568=0,BU492,IF(BU$568=1,#REF!,IF(BU$568=2,#REF!,IF(BU$568=3,#REF!,IF(BU$568=4,#REF!,BU492)))))/BU$569</f>
        <v>390313.85317399976</v>
      </c>
      <c r="BV607" s="1157">
        <f>IF(BV$568=0,BV492,IF(BV$568=1,#REF!,IF(BV$568=2,#REF!,IF(BV$568=3,#REF!,IF(BV$568=4,#REF!,BV492)))))/BV$569</f>
        <v>353043.39485154132</v>
      </c>
      <c r="BW607" s="1157">
        <f>IF(BW$568=0,BW492,IF(BW$568=1,#REF!,IF(BW$568=2,#REF!,IF(BW$568=3,#REF!,IF(BW$568=4,#REF!,BW492)))))/BW$569</f>
        <v>7393.6639267960772</v>
      </c>
      <c r="BX607" s="1157">
        <f>IF(BX$568=0,BX492,IF(BX$568=1,#REF!,IF(BX$568=2,#REF!,IF(BX$568=3,#REF!,IF(BX$568=4,#REF!,BX492)))))/BX$569</f>
        <v>3144.4306300189005</v>
      </c>
      <c r="BY607" s="1157">
        <f>IF(BY$568=0,BY492,IF(BY$568=1,#REF!,IF(BY$568=2,#REF!,IF(BY$568=3,#REF!,IF(BY$568=4,#REF!,BY492)))))/BY$569</f>
        <v>3455.9675396633615</v>
      </c>
      <c r="BZ607" s="1157">
        <f>IF(BZ$568=0,BZ492,IF(BZ$568=1,#REF!,IF(BZ$568=2,#REF!,IF(BZ$568=3,#REF!,IF(BZ$568=4,#REF!,BZ492)))))/BZ$569</f>
        <v>102100.20646755591</v>
      </c>
      <c r="CA607" s="1157">
        <f>IF(CA$568=0,CA492,IF(CA$568=1,#REF!,IF(CA$568=2,#REF!,IF(CA$568=3,#REF!,IF(CA$568=4,#REF!,CA492)))))/CA$569</f>
        <v>6585.3588604488014</v>
      </c>
      <c r="CB607" s="1157">
        <f>IF(CB$568=0,CB492,IF(CB$568=1,#REF!,IF(CB$568=2,#REF!,IF(CB$568=3,#REF!,IF(CB$568=4,#REF!,CB492)))))/CB$569</f>
        <v>50040.878000037854</v>
      </c>
      <c r="CC607" s="1157">
        <f>IF(CC$568=0,CC492,IF(CC$568=1,#REF!,IF(CC$568=2,#REF!,IF(CC$568=3,#REF!,IF(CC$568=4,#REF!,CC492)))))/CC$569</f>
        <v>233208.04426034537</v>
      </c>
    </row>
    <row r="608" spans="1:81" ht="15" customHeight="1">
      <c r="A608" s="1148"/>
      <c r="B608" s="70"/>
      <c r="C608" s="70"/>
      <c r="D608" s="70" t="s">
        <v>148</v>
      </c>
      <c r="E608" s="70"/>
      <c r="F608" s="70"/>
      <c r="G608" s="1157">
        <f>IF(G$568=0,G493,IF(G$568=1,#REF!,IF(G$568=2,#REF!,IF(G$568=3,#REF!,IF(G$568=4,#REF!,G493)))))/G$569</f>
        <v>0</v>
      </c>
      <c r="H608" s="1157">
        <f>IF(H$568=0,H493,IF(H$568=1,#REF!,IF(H$568=2,#REF!,IF(H$568=3,#REF!,IF(H$568=4,#REF!,H493)))))/H$569</f>
        <v>0</v>
      </c>
      <c r="I608" s="1157">
        <f>IF(I$568=0,I493,IF(I$568=1,#REF!,IF(I$568=2,#REF!,IF(I$568=3,#REF!,IF(I$568=4,#REF!,I493)))))/I$569</f>
        <v>0</v>
      </c>
      <c r="J608" s="1157">
        <f>IF(J$568=0,J493,IF(J$568=1,#REF!,IF(J$568=2,#REF!,IF(J$568=3,#REF!,IF(J$568=4,#REF!,J493)))))/J$569</f>
        <v>0</v>
      </c>
      <c r="K608" s="1157">
        <f>IF(K$568=0,K493,IF(K$568=1,#REF!,IF(K$568=2,#REF!,IF(K$568=3,#REF!,IF(K$568=4,#REF!,K493)))))/K$569</f>
        <v>0</v>
      </c>
      <c r="L608" s="1157">
        <f>IF(L$568=0,L493,IF(L$568=1,#REF!,IF(L$568=2,#REF!,IF(L$568=3,#REF!,IF(L$568=4,#REF!,L493)))))/L$569</f>
        <v>0</v>
      </c>
      <c r="M608" s="1157">
        <f>IF(M$568=0,M493,IF(M$568=1,#REF!,IF(M$568=2,#REF!,IF(M$568=3,#REF!,IF(M$568=4,#REF!,M493)))))/M$569</f>
        <v>0</v>
      </c>
      <c r="N608" s="1157">
        <f>IF(N$568=0,N493,IF(N$568=1,#REF!,IF(N$568=2,#REF!,IF(N$568=3,#REF!,IF(N$568=4,#REF!,N493)))))/N$569</f>
        <v>0</v>
      </c>
      <c r="O608" s="1157">
        <f>IF(O$568=0,O493,IF(O$568=1,#REF!,IF(O$568=2,#REF!,IF(O$568=3,#REF!,IF(O$568=4,#REF!,O493)))))/O$569</f>
        <v>0</v>
      </c>
      <c r="P608" s="1157">
        <f>IF(P$568=0,P493,IF(P$568=1,#REF!,IF(P$568=2,#REF!,IF(P$568=3,#REF!,IF(P$568=4,#REF!,P493)))))/P$569</f>
        <v>0</v>
      </c>
      <c r="Q608" s="1157">
        <f>IF(Q$568=0,Q493,IF(Q$568=1,#REF!,IF(Q$568=2,#REF!,IF(Q$568=3,#REF!,IF(Q$568=4,#REF!,Q493)))))/Q$569</f>
        <v>0</v>
      </c>
      <c r="R608" s="1157">
        <f>IF(R$568=0,R493,IF(R$568=1,#REF!,IF(R$568=2,#REF!,IF(R$568=3,#REF!,IF(R$568=4,#REF!,R493)))))/R$569</f>
        <v>0</v>
      </c>
      <c r="S608" s="1157">
        <f>IF(S$568=0,S493,IF(S$568=1,#REF!,IF(S$568=2,#REF!,IF(S$568=3,#REF!,IF(S$568=4,#REF!,S493)))))/S$569</f>
        <v>0</v>
      </c>
      <c r="T608" s="1157">
        <f>IF(T$568=0,T493,IF(T$568=1,#REF!,IF(T$568=2,#REF!,IF(T$568=3,#REF!,IF(T$568=4,#REF!,T493)))))/T$569</f>
        <v>0</v>
      </c>
      <c r="U608" s="1157">
        <f>IF(U$568=0,U493,IF(U$568=1,#REF!,IF(U$568=2,#REF!,IF(U$568=3,#REF!,IF(U$568=4,#REF!,U493)))))/U$569</f>
        <v>0</v>
      </c>
      <c r="V608" s="1157">
        <f>IF(V$568=0,V493,IF(V$568=1,#REF!,IF(V$568=2,#REF!,IF(V$568=3,#REF!,IF(V$568=4,#REF!,V493)))))/V$569</f>
        <v>0</v>
      </c>
      <c r="W608" s="1157">
        <f>IF(W$568=0,W493,IF(W$568=1,#REF!,IF(W$568=2,#REF!,IF(W$568=3,#REF!,IF(W$568=4,#REF!,W493)))))/W$569</f>
        <v>0</v>
      </c>
      <c r="X608" s="1157">
        <f>IF(X$568=0,X493,IF(X$568=1,#REF!,IF(X$568=2,#REF!,IF(X$568=3,#REF!,IF(X$568=4,#REF!,X493)))))/X$569</f>
        <v>0</v>
      </c>
      <c r="Y608" s="1157">
        <f>IF(Y$568=0,Y493,IF(Y$568=1,#REF!,IF(Y$568=2,#REF!,IF(Y$568=3,#REF!,IF(Y$568=4,#REF!,Y493)))))/Y$569</f>
        <v>0</v>
      </c>
      <c r="Z608" s="1157">
        <f>IF(Z$568=0,Z493,IF(Z$568=1,#REF!,IF(Z$568=2,#REF!,IF(Z$568=3,#REF!,IF(Z$568=4,#REF!,Z493)))))/Z$569</f>
        <v>0</v>
      </c>
      <c r="AA608" s="1157">
        <f>IF(AA$568=0,AA493,IF(AA$568=1,#REF!,IF(AA$568=2,#REF!,IF(AA$568=3,#REF!,IF(AA$568=4,#REF!,AA493)))))/AA$569</f>
        <v>0</v>
      </c>
      <c r="AB608" s="1157">
        <f>IF(AB$568=0,AB493,IF(AB$568=1,#REF!,IF(AB$568=2,#REF!,IF(AB$568=3,#REF!,IF(AB$568=4,#REF!,AB493)))))/AB$569</f>
        <v>0</v>
      </c>
      <c r="AC608" s="1157">
        <f>IF(AC$568=0,AC493,IF(AC$568=1,#REF!,IF(AC$568=2,#REF!,IF(AC$568=3,#REF!,IF(AC$568=4,#REF!,AC493)))))/AC$569</f>
        <v>0</v>
      </c>
      <c r="AD608" s="1157">
        <f>IF(AD$568=0,AD493,IF(AD$568=1,#REF!,IF(AD$568=2,#REF!,IF(AD$568=3,#REF!,IF(AD$568=4,#REF!,AD493)))))/AD$569</f>
        <v>0</v>
      </c>
      <c r="AE608" s="1157">
        <f>IF(AE$568=0,AE493,IF(AE$568=1,#REF!,IF(AE$568=2,#REF!,IF(AE$568=3,#REF!,IF(AE$568=4,#REF!,AE493)))))/AE$569</f>
        <v>0</v>
      </c>
      <c r="AF608" s="1157">
        <f>IF(AF$568=0,AF493,IF(AF$568=1,#REF!,IF(AF$568=2,#REF!,IF(AF$568=3,#REF!,IF(AF$568=4,#REF!,AF493)))))/AF$569</f>
        <v>0</v>
      </c>
      <c r="AG608" s="1157">
        <f>IF(AG$568=0,AG493,IF(AG$568=1,#REF!,IF(AG$568=2,#REF!,IF(AG$568=3,#REF!,IF(AG$568=4,#REF!,AG493)))))/AG$569</f>
        <v>0</v>
      </c>
      <c r="AH608" s="1157">
        <f>IF(AH$568=0,AH493,IF(AH$568=1,#REF!,IF(AH$568=2,#REF!,IF(AH$568=3,#REF!,IF(AH$568=4,#REF!,AH493)))))/AH$569</f>
        <v>0</v>
      </c>
      <c r="AI608" s="1157">
        <f>IF(AI$568=0,AI493,IF(AI$568=1,#REF!,IF(AI$568=2,#REF!,IF(AI$568=3,#REF!,IF(AI$568=4,#REF!,AI493)))))/AI$569</f>
        <v>0</v>
      </c>
      <c r="AJ608" s="1157">
        <f>IF(AJ$568=0,AJ493,IF(AJ$568=1,#REF!,IF(AJ$568=2,#REF!,IF(AJ$568=3,#REF!,IF(AJ$568=4,#REF!,AJ493)))))/AJ$569</f>
        <v>0</v>
      </c>
      <c r="AK608" s="1157">
        <f>IF(AK$568=0,AK493,IF(AK$568=1,#REF!,IF(AK$568=2,#REF!,IF(AK$568=3,#REF!,IF(AK$568=4,#REF!,AK493)))))/AK$569</f>
        <v>0</v>
      </c>
      <c r="AL608" s="1157">
        <f>IF(AL$568=0,AL493,IF(AL$568=1,#REF!,IF(AL$568=2,#REF!,IF(AL$568=3,#REF!,IF(AL$568=4,#REF!,AL493)))))/AL$569</f>
        <v>0</v>
      </c>
      <c r="AM608" s="1157">
        <f>IF(AM$568=0,AM493,IF(AM$568=1,#REF!,IF(AM$568=2,#REF!,IF(AM$568=3,#REF!,IF(AM$568=4,#REF!,AM493)))))/AM$569</f>
        <v>0</v>
      </c>
      <c r="AN608" s="1157">
        <f>IF(AN$568=0,AN493,IF(AN$568=1,#REF!,IF(AN$568=2,#REF!,IF(AN$568=3,#REF!,IF(AN$568=4,#REF!,AN493)))))/AN$569</f>
        <v>0</v>
      </c>
      <c r="AO608" s="1157">
        <f>IF(AO$568=0,AO493,IF(AO$568=1,#REF!,IF(AO$568=2,#REF!,IF(AO$568=3,#REF!,IF(AO$568=4,#REF!,AO493)))))/AO$569</f>
        <v>0</v>
      </c>
      <c r="AP608" s="1157">
        <f>IF(AP$568=0,AP493,IF(AP$568=1,#REF!,IF(AP$568=2,#REF!,IF(AP$568=3,#REF!,IF(AP$568=4,#REF!,AP493)))))/AP$569</f>
        <v>0</v>
      </c>
      <c r="AQ608" s="1157">
        <f>IF(AQ$568=0,AQ493,IF(AQ$568=1,#REF!,IF(AQ$568=2,#REF!,IF(AQ$568=3,#REF!,IF(AQ$568=4,#REF!,AQ493)))))/AQ$569</f>
        <v>0</v>
      </c>
      <c r="AR608" s="1157">
        <f>IF(AR$568=0,AR493,IF(AR$568=1,#REF!,IF(AR$568=2,#REF!,IF(AR$568=3,#REF!,IF(AR$568=4,#REF!,AR493)))))/AR$569</f>
        <v>0</v>
      </c>
      <c r="AS608" s="1157">
        <f>IF(AS$568=0,AS493,IF(AS$568=1,#REF!,IF(AS$568=2,#REF!,IF(AS$568=3,#REF!,IF(AS$568=4,#REF!,AS493)))))/AS$569</f>
        <v>0</v>
      </c>
      <c r="AT608" s="1157">
        <f>IF(AT$568=0,AT493,IF(AT$568=1,#REF!,IF(AT$568=2,#REF!,IF(AT$568=3,#REF!,IF(AT$568=4,#REF!,AT493)))))/AT$569</f>
        <v>0</v>
      </c>
      <c r="AU608" s="1157">
        <f>IF(AU$568=0,AU493,IF(AU$568=1,#REF!,IF(AU$568=2,#REF!,IF(AU$568=3,#REF!,IF(AU$568=4,#REF!,AU493)))))/AU$569</f>
        <v>0</v>
      </c>
      <c r="AV608" s="1157">
        <f>IF(AV$568=0,AV493,IF(AV$568=1,#REF!,IF(AV$568=2,#REF!,IF(AV$568=3,#REF!,IF(AV$568=4,#REF!,AV493)))))/AV$569</f>
        <v>0</v>
      </c>
      <c r="AW608" s="1157">
        <f>IF(AW$568=0,AW493,IF(AW$568=1,#REF!,IF(AW$568=2,#REF!,IF(AW$568=3,#REF!,IF(AW$568=4,#REF!,AW493)))))/AW$569</f>
        <v>0</v>
      </c>
      <c r="AX608" s="1157">
        <f>IF(AX$568=0,AX493,IF(AX$568=1,#REF!,IF(AX$568=2,#REF!,IF(AX$568=3,#REF!,IF(AX$568=4,#REF!,AX493)))))/AX$569</f>
        <v>0</v>
      </c>
      <c r="AY608" s="1157">
        <f>IF(AY$568=0,AY493,IF(AY$568=1,#REF!,IF(AY$568=2,#REF!,IF(AY$568=3,#REF!,IF(AY$568=4,#REF!,AY493)))))/AY$569</f>
        <v>0</v>
      </c>
      <c r="AZ608" s="1157">
        <f>IF(AZ$568=0,AZ493,IF(AZ$568=1,#REF!,IF(AZ$568=2,#REF!,IF(AZ$568=3,#REF!,IF(AZ$568=4,#REF!,AZ493)))))/AZ$569</f>
        <v>0</v>
      </c>
      <c r="BA608" s="1157">
        <f>IF(BA$568=0,BA493,IF(BA$568=1,#REF!,IF(BA$568=2,#REF!,IF(BA$568=3,#REF!,IF(BA$568=4,#REF!,BA493)))))/BA$569</f>
        <v>0</v>
      </c>
      <c r="BB608" s="1157">
        <f>IF(BB$568=0,BB493,IF(BB$568=1,#REF!,IF(BB$568=2,#REF!,IF(BB$568=3,#REF!,IF(BB$568=4,#REF!,BB493)))))/BB$569</f>
        <v>0</v>
      </c>
      <c r="BC608" s="1157">
        <f>IF(BC$568=0,BC493,IF(BC$568=1,#REF!,IF(BC$568=2,#REF!,IF(BC$568=3,#REF!,IF(BC$568=4,#REF!,BC493)))))/BC$569</f>
        <v>0</v>
      </c>
      <c r="BD608" s="1157">
        <f>IF(BD$568=0,BD493,IF(BD$568=1,#REF!,IF(BD$568=2,#REF!,IF(BD$568=3,#REF!,IF(BD$568=4,#REF!,BD493)))))/BD$569</f>
        <v>0</v>
      </c>
      <c r="BE608" s="1157">
        <f>IF(BE$568=0,BE493,IF(BE$568=1,#REF!,IF(BE$568=2,#REF!,IF(BE$568=3,#REF!,IF(BE$568=4,#REF!,BE493)))))/BE$569</f>
        <v>0</v>
      </c>
      <c r="BF608" s="1157">
        <f>IF(BF$568=0,BF493,IF(BF$568=1,#REF!,IF(BF$568=2,#REF!,IF(BF$568=3,#REF!,IF(BF$568=4,#REF!,BF493)))))/BF$569</f>
        <v>0</v>
      </c>
      <c r="BG608" s="1157">
        <f>IF(BG$568=0,BG493,IF(BG$568=1,#REF!,IF(BG$568=2,#REF!,IF(BG$568=3,#REF!,IF(BG$568=4,#REF!,BG493)))))/BG$569</f>
        <v>0</v>
      </c>
      <c r="BH608" s="1157">
        <f>IF(BH$568=0,BH493,IF(BH$568=1,#REF!,IF(BH$568=2,#REF!,IF(BH$568=3,#REF!,IF(BH$568=4,#REF!,BH493)))))/BH$569</f>
        <v>0</v>
      </c>
      <c r="BI608" s="1157">
        <f>IF(BI$568=0,BI493,IF(BI$568=1,#REF!,IF(BI$568=2,#REF!,IF(BI$568=3,#REF!,IF(BI$568=4,#REF!,BI493)))))/BI$569</f>
        <v>0</v>
      </c>
      <c r="BJ608" s="1157">
        <f>IF(BJ$568=0,BJ493,IF(BJ$568=1,#REF!,IF(BJ$568=2,#REF!,IF(BJ$568=3,#REF!,IF(BJ$568=4,#REF!,BJ493)))))/BJ$569</f>
        <v>0</v>
      </c>
      <c r="BK608" s="1157">
        <f>IF(BK$568=0,BK493,IF(BK$568=1,#REF!,IF(BK$568=2,#REF!,IF(BK$568=3,#REF!,IF(BK$568=4,#REF!,BK493)))))/BK$569</f>
        <v>0</v>
      </c>
      <c r="BL608" s="1157">
        <f>IF(BL$568=0,BL493,IF(BL$568=1,#REF!,IF(BL$568=2,#REF!,IF(BL$568=3,#REF!,IF(BL$568=4,#REF!,BL493)))))/BL$569</f>
        <v>0</v>
      </c>
      <c r="BM608" s="1157">
        <f>IF(BM$568=0,BM493,IF(BM$568=1,#REF!,IF(BM$568=2,#REF!,IF(BM$568=3,#REF!,IF(BM$568=4,#REF!,BM493)))))/BM$569</f>
        <v>0</v>
      </c>
      <c r="BN608" s="1157">
        <f>IF(BN$568=0,BN493,IF(BN$568=1,#REF!,IF(BN$568=2,#REF!,IF(BN$568=3,#REF!,IF(BN$568=4,#REF!,BN493)))))/BN$569</f>
        <v>0</v>
      </c>
      <c r="BO608" s="1157">
        <f>IF(BO$568=0,BO493,IF(BO$568=1,#REF!,IF(BO$568=2,#REF!,IF(BO$568=3,#REF!,IF(BO$568=4,#REF!,BO493)))))/BO$569</f>
        <v>0</v>
      </c>
      <c r="BP608" s="1157">
        <f>IF(BP$568=0,BP493,IF(BP$568=1,#REF!,IF(BP$568=2,#REF!,IF(BP$568=3,#REF!,IF(BP$568=4,#REF!,BP493)))))/BP$569</f>
        <v>0</v>
      </c>
      <c r="BQ608" s="1157">
        <f>IF(BQ$568=0,BQ493,IF(BQ$568=1,#REF!,IF(BQ$568=2,#REF!,IF(BQ$568=3,#REF!,IF(BQ$568=4,#REF!,BQ493)))))/BQ$569</f>
        <v>0</v>
      </c>
      <c r="BR608" s="1157">
        <f>IF(BR$568=0,BR493,IF(BR$568=1,#REF!,IF(BR$568=2,#REF!,IF(BR$568=3,#REF!,IF(BR$568=4,#REF!,BR493)))))/BR$569</f>
        <v>0</v>
      </c>
      <c r="BS608" s="1157">
        <f>IF(BS$568=0,BS493,IF(BS$568=1,#REF!,IF(BS$568=2,#REF!,IF(BS$568=3,#REF!,IF(BS$568=4,#REF!,BS493)))))/BS$569</f>
        <v>0</v>
      </c>
      <c r="BT608" s="1157">
        <f>IF(BT$568=0,BT493,IF(BT$568=1,#REF!,IF(BT$568=2,#REF!,IF(BT$568=3,#REF!,IF(BT$568=4,#REF!,BT493)))))/BT$569</f>
        <v>0</v>
      </c>
      <c r="BU608" s="1157">
        <f>IF(BU$568=0,BU493,IF(BU$568=1,#REF!,IF(BU$568=2,#REF!,IF(BU$568=3,#REF!,IF(BU$568=4,#REF!,BU493)))))/BU$569</f>
        <v>0</v>
      </c>
      <c r="BV608" s="1157">
        <f>IF(BV$568=0,BV493,IF(BV$568=1,#REF!,IF(BV$568=2,#REF!,IF(BV$568=3,#REF!,IF(BV$568=4,#REF!,BV493)))))/BV$569</f>
        <v>0</v>
      </c>
      <c r="BW608" s="1157">
        <f>IF(BW$568=0,BW493,IF(BW$568=1,#REF!,IF(BW$568=2,#REF!,IF(BW$568=3,#REF!,IF(BW$568=4,#REF!,BW493)))))/BW$569</f>
        <v>0</v>
      </c>
      <c r="BX608" s="1157">
        <f>IF(BX$568=0,BX493,IF(BX$568=1,#REF!,IF(BX$568=2,#REF!,IF(BX$568=3,#REF!,IF(BX$568=4,#REF!,BX493)))))/BX$569</f>
        <v>0</v>
      </c>
      <c r="BY608" s="1157">
        <f>IF(BY$568=0,BY493,IF(BY$568=1,#REF!,IF(BY$568=2,#REF!,IF(BY$568=3,#REF!,IF(BY$568=4,#REF!,BY493)))))/BY$569</f>
        <v>0</v>
      </c>
      <c r="BZ608" s="1157">
        <f>IF(BZ$568=0,BZ493,IF(BZ$568=1,#REF!,IF(BZ$568=2,#REF!,IF(BZ$568=3,#REF!,IF(BZ$568=4,#REF!,BZ493)))))/BZ$569</f>
        <v>0</v>
      </c>
      <c r="CA608" s="1157">
        <f>IF(CA$568=0,CA493,IF(CA$568=1,#REF!,IF(CA$568=2,#REF!,IF(CA$568=3,#REF!,IF(CA$568=4,#REF!,CA493)))))/CA$569</f>
        <v>0</v>
      </c>
      <c r="CB608" s="1157">
        <f>IF(CB$568=0,CB493,IF(CB$568=1,#REF!,IF(CB$568=2,#REF!,IF(CB$568=3,#REF!,IF(CB$568=4,#REF!,CB493)))))/CB$569</f>
        <v>0</v>
      </c>
      <c r="CC608" s="1157">
        <f>IF(CC$568=0,CC493,IF(CC$568=1,#REF!,IF(CC$568=2,#REF!,IF(CC$568=3,#REF!,IF(CC$568=4,#REF!,CC493)))))/CC$569</f>
        <v>0</v>
      </c>
    </row>
    <row r="609" spans="1:81" ht="15" customHeight="1">
      <c r="A609" s="1148"/>
      <c r="B609" s="72"/>
      <c r="C609" s="72"/>
      <c r="D609" s="72" t="s">
        <v>149</v>
      </c>
      <c r="E609" s="72"/>
      <c r="F609" s="72"/>
      <c r="G609" s="1157">
        <f>IF(G$568=0,G494,IF(G$568=1,#REF!,IF(G$568=2,#REF!,IF(G$568=3,#REF!,IF(G$568=4,#REF!,G494)))))/G$569</f>
        <v>117205.35421364009</v>
      </c>
      <c r="H609" s="1157">
        <f>IF(H$568=0,H494,IF(H$568=1,#REF!,IF(H$568=2,#REF!,IF(H$568=3,#REF!,IF(H$568=4,#REF!,H494)))))/H$569</f>
        <v>0</v>
      </c>
      <c r="I609" s="1157">
        <f>IF(I$568=0,I494,IF(I$568=1,#REF!,IF(I$568=2,#REF!,IF(I$568=3,#REF!,IF(I$568=4,#REF!,I494)))))/I$569</f>
        <v>0</v>
      </c>
      <c r="J609" s="1157">
        <f>IF(J$568=0,J494,IF(J$568=1,#REF!,IF(J$568=2,#REF!,IF(J$568=3,#REF!,IF(J$568=4,#REF!,J494)))))/J$569</f>
        <v>0</v>
      </c>
      <c r="K609" s="1157">
        <f>IF(K$568=0,K494,IF(K$568=1,#REF!,IF(K$568=2,#REF!,IF(K$568=3,#REF!,IF(K$568=4,#REF!,K494)))))/K$569</f>
        <v>28848.219664423596</v>
      </c>
      <c r="L609" s="1157">
        <f>IF(L$568=0,L494,IF(L$568=1,#REF!,IF(L$568=2,#REF!,IF(L$568=3,#REF!,IF(L$568=4,#REF!,L494)))))/L$569</f>
        <v>17781.654012878025</v>
      </c>
      <c r="M609" s="1157">
        <f>IF(M$568=0,M494,IF(M$568=1,#REF!,IF(M$568=2,#REF!,IF(M$568=3,#REF!,IF(M$568=4,#REF!,M494)))))/M$569</f>
        <v>0</v>
      </c>
      <c r="N609" s="1157">
        <f>IF(N$568=0,N494,IF(N$568=1,#REF!,IF(N$568=2,#REF!,IF(N$568=3,#REF!,IF(N$568=4,#REF!,N494)))))/N$569</f>
        <v>0</v>
      </c>
      <c r="O609" s="1157">
        <f>IF(O$568=0,O494,IF(O$568=1,#REF!,IF(O$568=2,#REF!,IF(O$568=3,#REF!,IF(O$568=4,#REF!,O494)))))/O$569</f>
        <v>0</v>
      </c>
      <c r="P609" s="1157">
        <f>IF(P$568=0,P494,IF(P$568=1,#REF!,IF(P$568=2,#REF!,IF(P$568=3,#REF!,IF(P$568=4,#REF!,P494)))))/P$569</f>
        <v>0</v>
      </c>
      <c r="Q609" s="1157">
        <f>IF(Q$568=0,Q494,IF(Q$568=1,#REF!,IF(Q$568=2,#REF!,IF(Q$568=3,#REF!,IF(Q$568=4,#REF!,Q494)))))/Q$569</f>
        <v>28805.029874387325</v>
      </c>
      <c r="R609" s="1157">
        <f>IF(R$568=0,R494,IF(R$568=1,#REF!,IF(R$568=2,#REF!,IF(R$568=3,#REF!,IF(R$568=4,#REF!,R494)))))/R$569</f>
        <v>0</v>
      </c>
      <c r="S609" s="1157">
        <f>IF(S$568=0,S494,IF(S$568=1,#REF!,IF(S$568=2,#REF!,IF(S$568=3,#REF!,IF(S$568=4,#REF!,S494)))))/S$569</f>
        <v>0</v>
      </c>
      <c r="T609" s="1157">
        <f>IF(T$568=0,T494,IF(T$568=1,#REF!,IF(T$568=2,#REF!,IF(T$568=3,#REF!,IF(T$568=4,#REF!,T494)))))/T$569</f>
        <v>0</v>
      </c>
      <c r="U609" s="1157">
        <f>IF(U$568=0,U494,IF(U$568=1,#REF!,IF(U$568=2,#REF!,IF(U$568=3,#REF!,IF(U$568=4,#REF!,U494)))))/U$569</f>
        <v>0</v>
      </c>
      <c r="V609" s="1157">
        <f>IF(V$568=0,V494,IF(V$568=1,#REF!,IF(V$568=2,#REF!,IF(V$568=3,#REF!,IF(V$568=4,#REF!,V494)))))/V$569</f>
        <v>0</v>
      </c>
      <c r="W609" s="1157">
        <f>IF(W$568=0,W494,IF(W$568=1,#REF!,IF(W$568=2,#REF!,IF(W$568=3,#REF!,IF(W$568=4,#REF!,W494)))))/W$569</f>
        <v>0</v>
      </c>
      <c r="X609" s="1157">
        <f>IF(X$568=0,X494,IF(X$568=1,#REF!,IF(X$568=2,#REF!,IF(X$568=3,#REF!,IF(X$568=4,#REF!,X494)))))/X$569</f>
        <v>17625.953590528767</v>
      </c>
      <c r="Y609" s="1157">
        <f>IF(Y$568=0,Y494,IF(Y$568=1,#REF!,IF(Y$568=2,#REF!,IF(Y$568=3,#REF!,IF(Y$568=4,#REF!,Y494)))))/Y$569</f>
        <v>0</v>
      </c>
      <c r="Z609" s="1157">
        <f>IF(Z$568=0,Z494,IF(Z$568=1,#REF!,IF(Z$568=2,#REF!,IF(Z$568=3,#REF!,IF(Z$568=4,#REF!,Z494)))))/Z$569</f>
        <v>0</v>
      </c>
      <c r="AA609" s="1157">
        <f>IF(AA$568=0,AA494,IF(AA$568=1,#REF!,IF(AA$568=2,#REF!,IF(AA$568=3,#REF!,IF(AA$568=4,#REF!,AA494)))))/AA$569</f>
        <v>0</v>
      </c>
      <c r="AB609" s="1157">
        <f>IF(AB$568=0,AB494,IF(AB$568=1,#REF!,IF(AB$568=2,#REF!,IF(AB$568=3,#REF!,IF(AB$568=4,#REF!,AB494)))))/AB$569</f>
        <v>0</v>
      </c>
      <c r="AC609" s="1157">
        <f>IF(AC$568=0,AC494,IF(AC$568=1,#REF!,IF(AC$568=2,#REF!,IF(AC$568=3,#REF!,IF(AC$568=4,#REF!,AC494)))))/AC$569</f>
        <v>0</v>
      </c>
      <c r="AD609" s="1157">
        <f>IF(AD$568=0,AD494,IF(AD$568=1,#REF!,IF(AD$568=2,#REF!,IF(AD$568=3,#REF!,IF(AD$568=4,#REF!,AD494)))))/AD$569</f>
        <v>0</v>
      </c>
      <c r="AE609" s="1157">
        <f>IF(AE$568=0,AE494,IF(AE$568=1,#REF!,IF(AE$568=2,#REF!,IF(AE$568=3,#REF!,IF(AE$568=4,#REF!,AE494)))))/AE$569</f>
        <v>0</v>
      </c>
      <c r="AF609" s="1157">
        <f>IF(AF$568=0,AF494,IF(AF$568=1,#REF!,IF(AF$568=2,#REF!,IF(AF$568=3,#REF!,IF(AF$568=4,#REF!,AF494)))))/AF$569</f>
        <v>0</v>
      </c>
      <c r="AG609" s="1157">
        <f>IF(AG$568=0,AG494,IF(AG$568=1,#REF!,IF(AG$568=2,#REF!,IF(AG$568=3,#REF!,IF(AG$568=4,#REF!,AG494)))))/AG$569</f>
        <v>0</v>
      </c>
      <c r="AH609" s="1157">
        <f>IF(AH$568=0,AH494,IF(AH$568=1,#REF!,IF(AH$568=2,#REF!,IF(AH$568=3,#REF!,IF(AH$568=4,#REF!,AH494)))))/AH$569</f>
        <v>0</v>
      </c>
      <c r="AI609" s="1157">
        <f>IF(AI$568=0,AI494,IF(AI$568=1,#REF!,IF(AI$568=2,#REF!,IF(AI$568=3,#REF!,IF(AI$568=4,#REF!,AI494)))))/AI$569</f>
        <v>0</v>
      </c>
      <c r="AJ609" s="1157">
        <f>IF(AJ$568=0,AJ494,IF(AJ$568=1,#REF!,IF(AJ$568=2,#REF!,IF(AJ$568=3,#REF!,IF(AJ$568=4,#REF!,AJ494)))))/AJ$569</f>
        <v>40416.896660315346</v>
      </c>
      <c r="AK609" s="1157">
        <f>IF(AK$568=0,AK494,IF(AK$568=1,#REF!,IF(AK$568=2,#REF!,IF(AK$568=3,#REF!,IF(AK$568=4,#REF!,AK494)))))/AK$569</f>
        <v>0</v>
      </c>
      <c r="AL609" s="1157">
        <f>IF(AL$568=0,AL494,IF(AL$568=1,#REF!,IF(AL$568=2,#REF!,IF(AL$568=3,#REF!,IF(AL$568=4,#REF!,AL494)))))/AL$569</f>
        <v>0</v>
      </c>
      <c r="AM609" s="1157">
        <f>IF(AM$568=0,AM494,IF(AM$568=1,#REF!,IF(AM$568=2,#REF!,IF(AM$568=3,#REF!,IF(AM$568=4,#REF!,AM494)))))/AM$569</f>
        <v>6508.5544053470148</v>
      </c>
      <c r="AN609" s="1157">
        <f>IF(AN$568=0,AN494,IF(AN$568=1,#REF!,IF(AN$568=2,#REF!,IF(AN$568=3,#REF!,IF(AN$568=4,#REF!,AN494)))))/AN$569</f>
        <v>0</v>
      </c>
      <c r="AO609" s="1157">
        <f>IF(AO$568=0,AO494,IF(AO$568=1,#REF!,IF(AO$568=2,#REF!,IF(AO$568=3,#REF!,IF(AO$568=4,#REF!,AO494)))))/AO$569</f>
        <v>7118.8054082664094</v>
      </c>
      <c r="AP609" s="1157">
        <f>IF(AP$568=0,AP494,IF(AP$568=1,#REF!,IF(AP$568=2,#REF!,IF(AP$568=3,#REF!,IF(AP$568=4,#REF!,AP494)))))/AP$569</f>
        <v>0</v>
      </c>
      <c r="AQ609" s="1157">
        <f>IF(AQ$568=0,AQ494,IF(AQ$568=1,#REF!,IF(AQ$568=2,#REF!,IF(AQ$568=3,#REF!,IF(AQ$568=4,#REF!,AQ494)))))/AQ$569</f>
        <v>3928.4146898914623</v>
      </c>
      <c r="AR609" s="1157">
        <f>IF(AR$568=0,AR494,IF(AR$568=1,#REF!,IF(AR$568=2,#REF!,IF(AR$568=3,#REF!,IF(AR$568=4,#REF!,AR494)))))/AR$569</f>
        <v>7890.8737638154707</v>
      </c>
      <c r="AS609" s="1157">
        <f>IF(AS$568=0,AS494,IF(AS$568=1,#REF!,IF(AS$568=2,#REF!,IF(AS$568=3,#REF!,IF(AS$568=4,#REF!,AS494)))))/AS$569</f>
        <v>0</v>
      </c>
      <c r="AT609" s="1157">
        <f>IF(AT$568=0,AT494,IF(AT$568=1,#REF!,IF(AT$568=2,#REF!,IF(AT$568=3,#REF!,IF(AT$568=4,#REF!,AT494)))))/AT$569</f>
        <v>0</v>
      </c>
      <c r="AU609" s="1157">
        <f>IF(AU$568=0,AU494,IF(AU$568=1,#REF!,IF(AU$568=2,#REF!,IF(AU$568=3,#REF!,IF(AU$568=4,#REF!,AU494)))))/AU$569</f>
        <v>0</v>
      </c>
      <c r="AV609" s="1157">
        <f>IF(AV$568=0,AV494,IF(AV$568=1,#REF!,IF(AV$568=2,#REF!,IF(AV$568=3,#REF!,IF(AV$568=4,#REF!,AV494)))))/AV$569</f>
        <v>30946.316998243648</v>
      </c>
      <c r="AW609" s="1157">
        <f>IF(AW$568=0,AW494,IF(AW$568=1,#REF!,IF(AW$568=2,#REF!,IF(AW$568=3,#REF!,IF(AW$568=4,#REF!,AW494)))))/AW$569</f>
        <v>0</v>
      </c>
      <c r="AX609" s="1157">
        <f>IF(AX$568=0,AX494,IF(AX$568=1,#REF!,IF(AX$568=2,#REF!,IF(AX$568=3,#REF!,IF(AX$568=4,#REF!,AX494)))))/AX$569</f>
        <v>0</v>
      </c>
      <c r="AY609" s="1157">
        <f>IF(AY$568=0,AY494,IF(AY$568=1,#REF!,IF(AY$568=2,#REF!,IF(AY$568=3,#REF!,IF(AY$568=4,#REF!,AY494)))))/AY$569</f>
        <v>0</v>
      </c>
      <c r="AZ609" s="1157">
        <f>IF(AZ$568=0,AZ494,IF(AZ$568=1,#REF!,IF(AZ$568=2,#REF!,IF(AZ$568=3,#REF!,IF(AZ$568=4,#REF!,AZ494)))))/AZ$569</f>
        <v>0</v>
      </c>
      <c r="BA609" s="1157">
        <f>IF(BA$568=0,BA494,IF(BA$568=1,#REF!,IF(BA$568=2,#REF!,IF(BA$568=3,#REF!,IF(BA$568=4,#REF!,BA494)))))/BA$569</f>
        <v>0</v>
      </c>
      <c r="BB609" s="1157">
        <f>IF(BB$568=0,BB494,IF(BB$568=1,#REF!,IF(BB$568=2,#REF!,IF(BB$568=3,#REF!,IF(BB$568=4,#REF!,BB494)))))/BB$569</f>
        <v>0</v>
      </c>
      <c r="BC609" s="1157">
        <f>IF(BC$568=0,BC494,IF(BC$568=1,#REF!,IF(BC$568=2,#REF!,IF(BC$568=3,#REF!,IF(BC$568=4,#REF!,BC494)))))/BC$569</f>
        <v>9717.9353939198845</v>
      </c>
      <c r="BD609" s="1157">
        <f>IF(BD$568=0,BD494,IF(BD$568=1,#REF!,IF(BD$568=2,#REF!,IF(BD$568=3,#REF!,IF(BD$568=4,#REF!,BD494)))))/BD$569</f>
        <v>9717.9353939198845</v>
      </c>
      <c r="BE609" s="1157">
        <f>IF(BE$568=0,BE494,IF(BE$568=1,#REF!,IF(BE$568=2,#REF!,IF(BE$568=3,#REF!,IF(BE$568=4,#REF!,BE494)))))/BE$569</f>
        <v>37372.197592924451</v>
      </c>
      <c r="BF609" s="1157">
        <f>IF(BF$568=0,BF494,IF(BF$568=1,#REF!,IF(BF$568=2,#REF!,IF(BF$568=3,#REF!,IF(BF$568=4,#REF!,BF494)))))/BF$569</f>
        <v>14129.871057608951</v>
      </c>
      <c r="BG609" s="1157">
        <f>IF(BG$568=0,BG494,IF(BG$568=1,#REF!,IF(BG$568=2,#REF!,IF(BG$568=3,#REF!,IF(BG$568=4,#REF!,BG494)))))/BG$569</f>
        <v>56510.02005575753</v>
      </c>
      <c r="BH609" s="1157">
        <f>IF(BH$568=0,BH494,IF(BH$568=1,#REF!,IF(BH$568=2,#REF!,IF(BH$568=3,#REF!,IF(BH$568=4,#REF!,BH494)))))/BH$569</f>
        <v>7940.6936191122586</v>
      </c>
      <c r="BI609" s="1157">
        <f>IF(BI$568=0,BI494,IF(BI$568=1,#REF!,IF(BI$568=2,#REF!,IF(BI$568=3,#REF!,IF(BI$568=4,#REF!,BI494)))))/BI$569</f>
        <v>5958.429113295686</v>
      </c>
      <c r="BJ609" s="1157">
        <f>IF(BJ$568=0,BJ494,IF(BJ$568=1,#REF!,IF(BJ$568=2,#REF!,IF(BJ$568=3,#REF!,IF(BJ$568=4,#REF!,BJ494)))))/BJ$569</f>
        <v>0</v>
      </c>
      <c r="BK609" s="1157">
        <f>IF(BK$568=0,BK494,IF(BK$568=1,#REF!,IF(BK$568=2,#REF!,IF(BK$568=3,#REF!,IF(BK$568=4,#REF!,BK494)))))/BK$569</f>
        <v>0</v>
      </c>
      <c r="BL609" s="1157">
        <f>IF(BL$568=0,BL494,IF(BL$568=1,#REF!,IF(BL$568=2,#REF!,IF(BL$568=3,#REF!,IF(BL$568=4,#REF!,BL494)))))/BL$569</f>
        <v>3265.5688091299962</v>
      </c>
      <c r="BM609" s="1157">
        <f>IF(BM$568=0,BM494,IF(BM$568=1,#REF!,IF(BM$568=2,#REF!,IF(BM$568=3,#REF!,IF(BM$568=4,#REF!,BM494)))))/BM$569</f>
        <v>0</v>
      </c>
      <c r="BN609" s="1157">
        <f>IF(BN$568=0,BN494,IF(BN$568=1,#REF!,IF(BN$568=2,#REF!,IF(BN$568=3,#REF!,IF(BN$568=4,#REF!,BN494)))))/BN$569</f>
        <v>18111.270101818372</v>
      </c>
      <c r="BO609" s="1157">
        <f>IF(BO$568=0,BO494,IF(BO$568=1,#REF!,IF(BO$568=2,#REF!,IF(BO$568=3,#REF!,IF(BO$568=4,#REF!,BO494)))))/BO$569</f>
        <v>0</v>
      </c>
      <c r="BP609" s="1157">
        <f>IF(BP$568=0,BP494,IF(BP$568=1,#REF!,IF(BP$568=2,#REF!,IF(BP$568=3,#REF!,IF(BP$568=4,#REF!,BP494)))))/BP$569</f>
        <v>3265.5688091299962</v>
      </c>
      <c r="BQ609" s="1157">
        <f>IF(BQ$568=0,BQ494,IF(BQ$568=1,#REF!,IF(BQ$568=2,#REF!,IF(BQ$568=3,#REF!,IF(BQ$568=4,#REF!,BQ494)))))/BQ$569</f>
        <v>0</v>
      </c>
      <c r="BR609" s="1157">
        <f>IF(BR$568=0,BR494,IF(BR$568=1,#REF!,IF(BR$568=2,#REF!,IF(BR$568=3,#REF!,IF(BR$568=4,#REF!,BR494)))))/BR$569</f>
        <v>0</v>
      </c>
      <c r="BS609" s="1157">
        <f>IF(BS$568=0,BS494,IF(BS$568=1,#REF!,IF(BS$568=2,#REF!,IF(BS$568=3,#REF!,IF(BS$568=4,#REF!,BS494)))))/BS$569</f>
        <v>41737.64690597661</v>
      </c>
      <c r="BT609" s="1157">
        <f>IF(BT$568=0,BT494,IF(BT$568=1,#REF!,IF(BT$568=2,#REF!,IF(BT$568=3,#REF!,IF(BT$568=4,#REF!,BT494)))))/BT$569</f>
        <v>0</v>
      </c>
      <c r="BU609" s="1157">
        <f>IF(BU$568=0,BU494,IF(BU$568=1,#REF!,IF(BU$568=2,#REF!,IF(BU$568=3,#REF!,IF(BU$568=4,#REF!,BU494)))))/BU$569</f>
        <v>0</v>
      </c>
      <c r="BV609" s="1157">
        <f>IF(BV$568=0,BV494,IF(BV$568=1,#REF!,IF(BV$568=2,#REF!,IF(BV$568=3,#REF!,IF(BV$568=4,#REF!,BV494)))))/BV$569</f>
        <v>0</v>
      </c>
      <c r="BW609" s="1157">
        <f>IF(BW$568=0,BW494,IF(BW$568=1,#REF!,IF(BW$568=2,#REF!,IF(BW$568=3,#REF!,IF(BW$568=4,#REF!,BW494)))))/BW$569</f>
        <v>6393.0143812053138</v>
      </c>
      <c r="BX609" s="1157">
        <f>IF(BX$568=0,BX494,IF(BX$568=1,#REF!,IF(BX$568=2,#REF!,IF(BX$568=3,#REF!,IF(BX$568=4,#REF!,BX494)))))/BX$569</f>
        <v>8997.7646783940363</v>
      </c>
      <c r="BY609" s="1157">
        <f>IF(BY$568=0,BY494,IF(BY$568=1,#REF!,IF(BY$568=2,#REF!,IF(BY$568=3,#REF!,IF(BY$568=4,#REF!,BY494)))))/BY$569</f>
        <v>11952.211503571561</v>
      </c>
      <c r="BZ609" s="1157">
        <f>IF(BZ$568=0,BZ494,IF(BZ$568=1,#REF!,IF(BZ$568=2,#REF!,IF(BZ$568=3,#REF!,IF(BZ$568=4,#REF!,BZ494)))))/BZ$569</f>
        <v>0</v>
      </c>
      <c r="CA609" s="1157">
        <f>IF(CA$568=0,CA494,IF(CA$568=1,#REF!,IF(CA$568=2,#REF!,IF(CA$568=3,#REF!,IF(CA$568=4,#REF!,CA494)))))/CA$569</f>
        <v>0</v>
      </c>
      <c r="CB609" s="1157">
        <f>IF(CB$568=0,CB494,IF(CB$568=1,#REF!,IF(CB$568=2,#REF!,IF(CB$568=3,#REF!,IF(CB$568=4,#REF!,CB494)))))/CB$569</f>
        <v>0</v>
      </c>
      <c r="CC609" s="1157">
        <f>IF(CC$568=0,CC494,IF(CC$568=1,#REF!,IF(CC$568=2,#REF!,IF(CC$568=3,#REF!,IF(CC$568=4,#REF!,CC494)))))/CC$569</f>
        <v>0</v>
      </c>
    </row>
    <row r="610" spans="1:81" s="135" customFormat="1" ht="15">
      <c r="A610" s="1148"/>
      <c r="B610" s="73"/>
      <c r="C610" s="73"/>
      <c r="D610" s="73" t="s">
        <v>996</v>
      </c>
      <c r="E610" s="73"/>
      <c r="F610" s="73"/>
      <c r="G610" s="1157">
        <f>IF(G$568=0,G495,IF(G$568=1,#REF!,IF(G$568=2,#REF!,IF(G$568=3,#REF!,IF(G$568=4,#REF!,G495)))))/G$569</f>
        <v>329410.25564247265</v>
      </c>
      <c r="H610" s="1157">
        <f>IF(H$568=0,H495,IF(H$568=1,#REF!,IF(H$568=2,#REF!,IF(H$568=3,#REF!,IF(H$568=4,#REF!,H495)))))/H$569</f>
        <v>115981.05372052015</v>
      </c>
      <c r="I610" s="1157">
        <f>IF(I$568=0,I495,IF(I$568=1,#REF!,IF(I$568=2,#REF!,IF(I$568=3,#REF!,IF(I$568=4,#REF!,I495)))))/I$569</f>
        <v>481920.58571483125</v>
      </c>
      <c r="J610" s="1157">
        <f>IF(J$568=0,J495,IF(J$568=1,#REF!,IF(J$568=2,#REF!,IF(J$568=3,#REF!,IF(J$568=4,#REF!,J495)))))/J$569</f>
        <v>132195.31510350184</v>
      </c>
      <c r="K610" s="1157">
        <f>IF(K$568=0,K495,IF(K$568=1,#REF!,IF(K$568=2,#REF!,IF(K$568=3,#REF!,IF(K$568=4,#REF!,K495)))))/K$569</f>
        <v>159262.7095035658</v>
      </c>
      <c r="L610" s="1157">
        <f>IF(L$568=0,L495,IF(L$568=1,#REF!,IF(L$568=2,#REF!,IF(L$568=3,#REF!,IF(L$568=4,#REF!,L495)))))/L$569</f>
        <v>104114.03426447378</v>
      </c>
      <c r="M610" s="1157">
        <f>IF(M$568=0,M495,IF(M$568=1,#REF!,IF(M$568=2,#REF!,IF(M$568=3,#REF!,IF(M$568=4,#REF!,M495)))))/M$569</f>
        <v>502348.83023729781</v>
      </c>
      <c r="N610" s="1157">
        <f>IF(N$568=0,N495,IF(N$568=1,#REF!,IF(N$568=2,#REF!,IF(N$568=3,#REF!,IF(N$568=4,#REF!,N495)))))/N$569</f>
        <v>159311.43209326675</v>
      </c>
      <c r="O610" s="1157">
        <f>IF(O$568=0,O495,IF(O$568=1,#REF!,IF(O$568=2,#REF!,IF(O$568=3,#REF!,IF(O$568=4,#REF!,O495)))))/O$569</f>
        <v>128312.08846304344</v>
      </c>
      <c r="P610" s="1157">
        <f>IF(P$568=0,P495,IF(P$568=1,#REF!,IF(P$568=2,#REF!,IF(P$568=3,#REF!,IF(P$568=4,#REF!,P495)))))/P$569</f>
        <v>467120.54521235055</v>
      </c>
      <c r="Q610" s="1157">
        <f>IF(Q$568=0,Q495,IF(Q$568=1,#REF!,IF(Q$568=2,#REF!,IF(Q$568=3,#REF!,IF(Q$568=4,#REF!,Q495)))))/Q$569</f>
        <v>112981.62918064125</v>
      </c>
      <c r="R610" s="1157">
        <f>IF(R$568=0,R495,IF(R$568=1,#REF!,IF(R$568=2,#REF!,IF(R$568=3,#REF!,IF(R$568=4,#REF!,R495)))))/R$569</f>
        <v>455376.32768970868</v>
      </c>
      <c r="S610" s="1157">
        <f>IF(S$568=0,S495,IF(S$568=1,#REF!,IF(S$568=2,#REF!,IF(S$568=3,#REF!,IF(S$568=4,#REF!,S495)))))/S$569</f>
        <v>131110.63813089466</v>
      </c>
      <c r="T610" s="1157">
        <f>IF(T$568=0,T495,IF(T$568=1,#REF!,IF(T$568=2,#REF!,IF(T$568=3,#REF!,IF(T$568=4,#REF!,T495)))))/T$569</f>
        <v>170722.85961649014</v>
      </c>
      <c r="U610" s="1157">
        <f>IF(U$568=0,U495,IF(U$568=1,#REF!,IF(U$568=2,#REF!,IF(U$568=3,#REF!,IF(U$568=4,#REF!,U495)))))/U$569</f>
        <v>133350.331773129</v>
      </c>
      <c r="V610" s="1157">
        <f>IF(V$568=0,V495,IF(V$568=1,#REF!,IF(V$568=2,#REF!,IF(V$568=3,#REF!,IF(V$568=4,#REF!,V495)))))/V$569</f>
        <v>155767.32458936598</v>
      </c>
      <c r="W610" s="1157">
        <f>IF(W$568=0,W495,IF(W$568=1,#REF!,IF(W$568=2,#REF!,IF(W$568=3,#REF!,IF(W$568=4,#REF!,W495)))))/W$569</f>
        <v>583708.15725376853</v>
      </c>
      <c r="X610" s="1157">
        <f>IF(X$568=0,X495,IF(X$568=1,#REF!,IF(X$568=2,#REF!,IF(X$568=3,#REF!,IF(X$568=4,#REF!,X495)))))/X$569</f>
        <v>74631.346934444853</v>
      </c>
      <c r="Y610" s="1157">
        <f>IF(Y$568=0,Y495,IF(Y$568=1,#REF!,IF(Y$568=2,#REF!,IF(Y$568=3,#REF!,IF(Y$568=4,#REF!,Y495)))))/Y$569</f>
        <v>113115.31808703067</v>
      </c>
      <c r="Z610" s="1157">
        <f>IF(Z$568=0,Z495,IF(Z$568=1,#REF!,IF(Z$568=2,#REF!,IF(Z$568=3,#REF!,IF(Z$568=4,#REF!,Z495)))))/Z$569</f>
        <v>144379.56579579107</v>
      </c>
      <c r="AA610" s="1157">
        <f>IF(AA$568=0,AA495,IF(AA$568=1,#REF!,IF(AA$568=2,#REF!,IF(AA$568=3,#REF!,IF(AA$568=4,#REF!,AA495)))))/AA$569</f>
        <v>166055.7060269845</v>
      </c>
      <c r="AB610" s="1157">
        <f>IF(AB$568=0,AB495,IF(AB$568=1,#REF!,IF(AB$568=2,#REF!,IF(AB$568=3,#REF!,IF(AB$568=4,#REF!,AB495)))))/AB$569</f>
        <v>138932.3355370471</v>
      </c>
      <c r="AC610" s="1157">
        <f>IF(AC$568=0,AC495,IF(AC$568=1,#REF!,IF(AC$568=2,#REF!,IF(AC$568=3,#REF!,IF(AC$568=4,#REF!,AC495)))))/AC$569</f>
        <v>98105.1611434199</v>
      </c>
      <c r="AD610" s="1157">
        <f>IF(AD$568=0,AD495,IF(AD$568=1,#REF!,IF(AD$568=2,#REF!,IF(AD$568=3,#REF!,IF(AD$568=4,#REF!,AD495)))))/AD$569</f>
        <v>145491.29580674361</v>
      </c>
      <c r="AE610" s="1157">
        <f>IF(AE$568=0,AE495,IF(AE$568=1,#REF!,IF(AE$568=2,#REF!,IF(AE$568=3,#REF!,IF(AE$568=4,#REF!,AE495)))))/AE$569</f>
        <v>192622.2124642453</v>
      </c>
      <c r="AF610" s="1157">
        <f>IF(AF$568=0,AF495,IF(AF$568=1,#REF!,IF(AF$568=2,#REF!,IF(AF$568=3,#REF!,IF(AF$568=4,#REF!,AF495)))))/AF$569</f>
        <v>108080.41505769873</v>
      </c>
      <c r="AG610" s="1157">
        <f>IF(AG$568=0,AG495,IF(AG$568=1,#REF!,IF(AG$568=2,#REF!,IF(AG$568=3,#REF!,IF(AG$568=4,#REF!,AG495)))))/AG$569</f>
        <v>90002.344042331461</v>
      </c>
      <c r="AH610" s="1157">
        <f>IF(AH$568=0,AH495,IF(AH$568=1,#REF!,IF(AH$568=2,#REF!,IF(AH$568=3,#REF!,IF(AH$568=4,#REF!,AH495)))))/AH$569</f>
        <v>134238.23766979729</v>
      </c>
      <c r="AI610" s="1157">
        <f>IF(AI$568=0,AI495,IF(AI$568=1,#REF!,IF(AI$568=2,#REF!,IF(AI$568=3,#REF!,IF(AI$568=4,#REF!,AI495)))))/AI$569</f>
        <v>167496.34800691099</v>
      </c>
      <c r="AJ610" s="1157">
        <f>IF(AJ$568=0,AJ495,IF(AJ$568=1,#REF!,IF(AJ$568=2,#REF!,IF(AJ$568=3,#REF!,IF(AJ$568=4,#REF!,AJ495)))))/AJ$569</f>
        <v>127400.42278281361</v>
      </c>
      <c r="AK610" s="1157">
        <f>IF(AK$568=0,AK495,IF(AK$568=1,#REF!,IF(AK$568=2,#REF!,IF(AK$568=3,#REF!,IF(AK$568=4,#REF!,AK495)))))/AK$569</f>
        <v>136374.85558548063</v>
      </c>
      <c r="AL610" s="1157">
        <f>IF(AL$568=0,AL495,IF(AL$568=1,#REF!,IF(AL$568=2,#REF!,IF(AL$568=3,#REF!,IF(AL$568=4,#REF!,AL495)))))/AL$569</f>
        <v>123577.06133562207</v>
      </c>
      <c r="AM610" s="1157">
        <f>IF(AM$568=0,AM495,IF(AM$568=1,#REF!,IF(AM$568=2,#REF!,IF(AM$568=3,#REF!,IF(AM$568=4,#REF!,AM495)))))/AM$569</f>
        <v>74963.744286065834</v>
      </c>
      <c r="AN610" s="1157">
        <f>IF(AN$568=0,AN495,IF(AN$568=1,#REF!,IF(AN$568=2,#REF!,IF(AN$568=3,#REF!,IF(AN$568=4,#REF!,AN495)))))/AN$569</f>
        <v>123577.06133562207</v>
      </c>
      <c r="AO610" s="1157">
        <f>IF(AO$568=0,AO495,IF(AO$568=1,#REF!,IF(AO$568=2,#REF!,IF(AO$568=3,#REF!,IF(AO$568=4,#REF!,AO495)))))/AO$569</f>
        <v>116213.01040542075</v>
      </c>
      <c r="AP610" s="1157">
        <f>IF(AP$568=0,AP495,IF(AP$568=1,#REF!,IF(AP$568=2,#REF!,IF(AP$568=3,#REF!,IF(AP$568=4,#REF!,AP495)))))/AP$569</f>
        <v>135272.51046783919</v>
      </c>
      <c r="AQ610" s="1157">
        <f>IF(AQ$568=0,AQ495,IF(AQ$568=1,#REF!,IF(AQ$568=2,#REF!,IF(AQ$568=3,#REF!,IF(AQ$568=4,#REF!,AQ495)))))/AQ$569</f>
        <v>165764.6174307426</v>
      </c>
      <c r="AR610" s="1157">
        <f>IF(AR$568=0,AR495,IF(AR$568=1,#REF!,IF(AR$568=2,#REF!,IF(AR$568=3,#REF!,IF(AR$568=4,#REF!,AR495)))))/AR$569</f>
        <v>145106.12505889346</v>
      </c>
      <c r="AS610" s="1157">
        <f>IF(AS$568=0,AS495,IF(AS$568=1,#REF!,IF(AS$568=2,#REF!,IF(AS$568=3,#REF!,IF(AS$568=4,#REF!,AS495)))))/AS$569</f>
        <v>125701.08716430745</v>
      </c>
      <c r="AT610" s="1157">
        <f>IF(AT$568=0,AT495,IF(AT$568=1,#REF!,IF(AT$568=2,#REF!,IF(AT$568=3,#REF!,IF(AT$568=4,#REF!,AT495)))))/AT$569</f>
        <v>172655.62982576134</v>
      </c>
      <c r="AU610" s="1157">
        <f>IF(AU$568=0,AU495,IF(AU$568=1,#REF!,IF(AU$568=2,#REF!,IF(AU$568=3,#REF!,IF(AU$568=4,#REF!,AU495)))))/AU$569</f>
        <v>144676.67842249555</v>
      </c>
      <c r="AV610" s="1157">
        <f>IF(AV$568=0,AV495,IF(AV$568=1,#REF!,IF(AV$568=2,#REF!,IF(AV$568=3,#REF!,IF(AV$568=4,#REF!,AV495)))))/AV$569</f>
        <v>143728.31843397155</v>
      </c>
      <c r="AW610" s="1157">
        <f>IF(AW$568=0,AW495,IF(AW$568=1,#REF!,IF(AW$568=2,#REF!,IF(AW$568=3,#REF!,IF(AW$568=4,#REF!,AW495)))))/AW$569</f>
        <v>150169.05597689305</v>
      </c>
      <c r="AX610" s="1157">
        <f>IF(AX$568=0,AX495,IF(AX$568=1,#REF!,IF(AX$568=2,#REF!,IF(AX$568=3,#REF!,IF(AX$568=4,#REF!,AX495)))))/AX$569</f>
        <v>124450.48836414896</v>
      </c>
      <c r="AY610" s="1157">
        <f>IF(AY$568=0,AY495,IF(AY$568=1,#REF!,IF(AY$568=2,#REF!,IF(AY$568=3,#REF!,IF(AY$568=4,#REF!,AY495)))))/AY$569</f>
        <v>134871.61367148612</v>
      </c>
      <c r="AZ610" s="1157">
        <f>IF(AZ$568=0,AZ495,IF(AZ$568=1,#REF!,IF(AZ$568=2,#REF!,IF(AZ$568=3,#REF!,IF(AZ$568=4,#REF!,AZ495)))))/AZ$569</f>
        <v>158518.27823969588</v>
      </c>
      <c r="BA610" s="1157">
        <f>IF(BA$568=0,BA495,IF(BA$568=1,#REF!,IF(BA$568=2,#REF!,IF(BA$568=3,#REF!,IF(BA$568=4,#REF!,BA495)))))/BA$569</f>
        <v>180810.61246533686</v>
      </c>
      <c r="BB610" s="1157">
        <f>IF(BB$568=0,BB495,IF(BB$568=1,#REF!,IF(BB$568=2,#REF!,IF(BB$568=3,#REF!,IF(BB$568=4,#REF!,BB495)))))/BB$569</f>
        <v>148712.79137898408</v>
      </c>
      <c r="BC610" s="1157">
        <f>IF(BC$568=0,BC495,IF(BC$568=1,#REF!,IF(BC$568=2,#REF!,IF(BC$568=3,#REF!,IF(BC$568=4,#REF!,BC495)))))/BC$569</f>
        <v>157627.12575151378</v>
      </c>
      <c r="BD610" s="1157">
        <f>IF(BD$568=0,BD495,IF(BD$568=1,#REF!,IF(BD$568=2,#REF!,IF(BD$568=3,#REF!,IF(BD$568=4,#REF!,BD495)))))/BD$569</f>
        <v>157627.12575151378</v>
      </c>
      <c r="BE610" s="1157">
        <f>IF(BE$568=0,BE495,IF(BE$568=1,#REF!,IF(BE$568=2,#REF!,IF(BE$568=3,#REF!,IF(BE$568=4,#REF!,BE495)))))/BE$569</f>
        <v>164329.53090660166</v>
      </c>
      <c r="BF610" s="1157">
        <f>IF(BF$568=0,BF495,IF(BF$568=1,#REF!,IF(BF$568=2,#REF!,IF(BF$568=3,#REF!,IF(BF$568=4,#REF!,BF495)))))/BF$569</f>
        <v>218000.59615490577</v>
      </c>
      <c r="BG610" s="1157">
        <f>IF(BG$568=0,BG495,IF(BG$568=1,#REF!,IF(BG$568=2,#REF!,IF(BG$568=3,#REF!,IF(BG$568=4,#REF!,BG495)))))/BG$569</f>
        <v>315500.41997842147</v>
      </c>
      <c r="BH610" s="1157">
        <f>IF(BH$568=0,BH495,IF(BH$568=1,#REF!,IF(BH$568=2,#REF!,IF(BH$568=3,#REF!,IF(BH$568=4,#REF!,BH495)))))/BH$569</f>
        <v>134972.86853390923</v>
      </c>
      <c r="BI610" s="1157">
        <f>IF(BI$568=0,BI495,IF(BI$568=1,#REF!,IF(BI$568=2,#REF!,IF(BI$568=3,#REF!,IF(BI$568=4,#REF!,BI495)))))/BI$569</f>
        <v>132036.73752651215</v>
      </c>
      <c r="BJ610" s="1157">
        <f>IF(BJ$568=0,BJ495,IF(BJ$568=1,#REF!,IF(BJ$568=2,#REF!,IF(BJ$568=3,#REF!,IF(BJ$568=4,#REF!,BJ495)))))/BJ$569</f>
        <v>151768.67656897381</v>
      </c>
      <c r="BK610" s="1157">
        <f>IF(BK$568=0,BK495,IF(BK$568=1,#REF!,IF(BK$568=2,#REF!,IF(BK$568=3,#REF!,IF(BK$568=4,#REF!,BK495)))))/BK$569</f>
        <v>473793.91196748934</v>
      </c>
      <c r="BL610" s="1157">
        <f>IF(BL$568=0,BL495,IF(BL$568=1,#REF!,IF(BL$568=2,#REF!,IF(BL$568=3,#REF!,IF(BL$568=4,#REF!,BL495)))))/BL$569</f>
        <v>127302.43638617429</v>
      </c>
      <c r="BM610" s="1157">
        <f>IF(BM$568=0,BM495,IF(BM$568=1,#REF!,IF(BM$568=2,#REF!,IF(BM$568=3,#REF!,IF(BM$568=4,#REF!,BM495)))))/BM$569</f>
        <v>574494.65932550456</v>
      </c>
      <c r="BN610" s="1157">
        <f>IF(BN$568=0,BN495,IF(BN$568=1,#REF!,IF(BN$568=2,#REF!,IF(BN$568=3,#REF!,IF(BN$568=4,#REF!,BN495)))))/BN$569</f>
        <v>162148.63219106451</v>
      </c>
      <c r="BO610" s="1157">
        <f>IF(BO$568=0,BO495,IF(BO$568=1,#REF!,IF(BO$568=2,#REF!,IF(BO$568=3,#REF!,IF(BO$568=4,#REF!,BO495)))))/BO$569</f>
        <v>160768.04069978453</v>
      </c>
      <c r="BP610" s="1157">
        <f>IF(BP$568=0,BP495,IF(BP$568=1,#REF!,IF(BP$568=2,#REF!,IF(BP$568=3,#REF!,IF(BP$568=4,#REF!,BP495)))))/BP$569</f>
        <v>127302.43638617429</v>
      </c>
      <c r="BQ610" s="1157">
        <f>IF(BQ$568=0,BQ495,IF(BQ$568=1,#REF!,IF(BQ$568=2,#REF!,IF(BQ$568=3,#REF!,IF(BQ$568=4,#REF!,BQ495)))))/BQ$569</f>
        <v>544912.17210534087</v>
      </c>
      <c r="BR610" s="1157">
        <f>IF(BR$568=0,BR495,IF(BR$568=1,#REF!,IF(BR$568=2,#REF!,IF(BR$568=3,#REF!,IF(BR$568=4,#REF!,BR495)))))/BR$569</f>
        <v>172911.49812110569</v>
      </c>
      <c r="BS610" s="1157">
        <f>IF(BS$568=0,BS495,IF(BS$568=1,#REF!,IF(BS$568=2,#REF!,IF(BS$568=3,#REF!,IF(BS$568=4,#REF!,BS495)))))/BS$569</f>
        <v>127755.55064377812</v>
      </c>
      <c r="BT610" s="1157">
        <f>IF(BT$568=0,BT495,IF(BT$568=1,#REF!,IF(BT$568=2,#REF!,IF(BT$568=3,#REF!,IF(BT$568=4,#REF!,BT495)))))/BT$569</f>
        <v>487894.21494055976</v>
      </c>
      <c r="BU610" s="1157">
        <f>IF(BU$568=0,BU495,IF(BU$568=1,#REF!,IF(BU$568=2,#REF!,IF(BU$568=3,#REF!,IF(BU$568=4,#REF!,BU495)))))/BU$569</f>
        <v>409689.46779260918</v>
      </c>
      <c r="BV610" s="1157">
        <f>IF(BV$568=0,BV495,IF(BV$568=1,#REF!,IF(BV$568=2,#REF!,IF(BV$568=3,#REF!,IF(BV$568=4,#REF!,BV495)))))/BV$569</f>
        <v>403865.96349294035</v>
      </c>
      <c r="BW610" s="1157">
        <f>IF(BW$568=0,BW495,IF(BW$568=1,#REF!,IF(BW$568=2,#REF!,IF(BW$568=3,#REF!,IF(BW$568=4,#REF!,BW495)))))/BW$569</f>
        <v>85623.699275855004</v>
      </c>
      <c r="BX610" s="1157">
        <f>IF(BX$568=0,BX495,IF(BX$568=1,#REF!,IF(BX$568=2,#REF!,IF(BX$568=3,#REF!,IF(BX$568=4,#REF!,BX495)))))/BX$569</f>
        <v>95143.607595275287</v>
      </c>
      <c r="BY610" s="1157">
        <f>IF(BY$568=0,BY495,IF(BY$568=1,#REF!,IF(BY$568=2,#REF!,IF(BY$568=3,#REF!,IF(BY$568=4,#REF!,BY495)))))/BY$569</f>
        <v>108493.90681811766</v>
      </c>
      <c r="BZ610" s="1157">
        <f>IF(BZ$568=0,BZ495,IF(BZ$568=1,#REF!,IF(BZ$568=2,#REF!,IF(BZ$568=3,#REF!,IF(BZ$568=4,#REF!,BZ495)))))/BZ$569</f>
        <v>108996.01848996738</v>
      </c>
      <c r="CA610" s="1157">
        <f>IF(CA$568=0,CA495,IF(CA$568=1,#REF!,IF(CA$568=2,#REF!,IF(CA$568=3,#REF!,IF(CA$568=4,#REF!,CA495)))))/CA$569</f>
        <v>147066.43005617691</v>
      </c>
      <c r="CB610" s="1157">
        <f>IF(CB$568=0,CB495,IF(CB$568=1,#REF!,IF(CB$568=2,#REF!,IF(CB$568=3,#REF!,IF(CB$568=4,#REF!,CB495)))))/CB$569</f>
        <v>189012.01714854946</v>
      </c>
      <c r="CC610" s="1157">
        <f>IF(CC$568=0,CC495,IF(CC$568=1,#REF!,IF(CC$568=2,#REF!,IF(CC$568=3,#REF!,IF(CC$568=4,#REF!,CC495)))))/CC$569</f>
        <v>522119.8068030476</v>
      </c>
    </row>
    <row r="611" spans="1:81" s="135" customFormat="1" ht="15">
      <c r="A611" s="1148"/>
      <c r="B611" s="73"/>
      <c r="C611" s="73"/>
      <c r="D611" s="73" t="s">
        <v>986</v>
      </c>
      <c r="E611" s="73"/>
      <c r="F611" s="73"/>
      <c r="G611" s="1157">
        <f>IF(G$568=0,G496,IF(G$568=1,#REF!,IF(G$568=2,#REF!,IF(G$568=3,#REF!,IF(G$568=4,#REF!,G496)))))/G$569</f>
        <v>0</v>
      </c>
      <c r="H611" s="1157">
        <f>IF(H$568=0,H496,IF(H$568=1,#REF!,IF(H$568=2,#REF!,IF(H$568=3,#REF!,IF(H$568=4,#REF!,H496)))))/H$569</f>
        <v>0</v>
      </c>
      <c r="I611" s="1157">
        <f>IF(I$568=0,I496,IF(I$568=1,#REF!,IF(I$568=2,#REF!,IF(I$568=3,#REF!,IF(I$568=4,#REF!,I496)))))/I$569</f>
        <v>0</v>
      </c>
      <c r="J611" s="1157">
        <f>IF(J$568=0,J496,IF(J$568=1,#REF!,IF(J$568=2,#REF!,IF(J$568=3,#REF!,IF(J$568=4,#REF!,J496)))))/J$569</f>
        <v>0</v>
      </c>
      <c r="K611" s="1157">
        <f>IF(K$568=0,K496,IF(K$568=1,#REF!,IF(K$568=2,#REF!,IF(K$568=3,#REF!,IF(K$568=4,#REF!,K496)))))/K$569</f>
        <v>0</v>
      </c>
      <c r="L611" s="1157">
        <f>IF(L$568=0,L496,IF(L$568=1,#REF!,IF(L$568=2,#REF!,IF(L$568=3,#REF!,IF(L$568=4,#REF!,L496)))))/L$569</f>
        <v>0</v>
      </c>
      <c r="M611" s="1157">
        <f>IF(M$568=0,M496,IF(M$568=1,#REF!,IF(M$568=2,#REF!,IF(M$568=3,#REF!,IF(M$568=4,#REF!,M496)))))/M$569</f>
        <v>0</v>
      </c>
      <c r="N611" s="1157">
        <f>IF(N$568=0,N496,IF(N$568=1,#REF!,IF(N$568=2,#REF!,IF(N$568=3,#REF!,IF(N$568=4,#REF!,N496)))))/N$569</f>
        <v>0</v>
      </c>
      <c r="O611" s="1157">
        <f>IF(O$568=0,O496,IF(O$568=1,#REF!,IF(O$568=2,#REF!,IF(O$568=3,#REF!,IF(O$568=4,#REF!,O496)))))/O$569</f>
        <v>0</v>
      </c>
      <c r="P611" s="1157">
        <f>IF(P$568=0,P496,IF(P$568=1,#REF!,IF(P$568=2,#REF!,IF(P$568=3,#REF!,IF(P$568=4,#REF!,P496)))))/P$569</f>
        <v>0</v>
      </c>
      <c r="Q611" s="1157">
        <f>IF(Q$568=0,Q496,IF(Q$568=1,#REF!,IF(Q$568=2,#REF!,IF(Q$568=3,#REF!,IF(Q$568=4,#REF!,Q496)))))/Q$569</f>
        <v>0</v>
      </c>
      <c r="R611" s="1157">
        <f>IF(R$568=0,R496,IF(R$568=1,#REF!,IF(R$568=2,#REF!,IF(R$568=3,#REF!,IF(R$568=4,#REF!,R496)))))/R$569</f>
        <v>0</v>
      </c>
      <c r="S611" s="1157">
        <f>IF(S$568=0,S496,IF(S$568=1,#REF!,IF(S$568=2,#REF!,IF(S$568=3,#REF!,IF(S$568=4,#REF!,S496)))))/S$569</f>
        <v>0</v>
      </c>
      <c r="T611" s="1157">
        <f>IF(T$568=0,T496,IF(T$568=1,#REF!,IF(T$568=2,#REF!,IF(T$568=3,#REF!,IF(T$568=4,#REF!,T496)))))/T$569</f>
        <v>0</v>
      </c>
      <c r="U611" s="1157">
        <f>IF(U$568=0,U496,IF(U$568=1,#REF!,IF(U$568=2,#REF!,IF(U$568=3,#REF!,IF(U$568=4,#REF!,U496)))))/U$569</f>
        <v>0</v>
      </c>
      <c r="V611" s="1157">
        <f>IF(V$568=0,V496,IF(V$568=1,#REF!,IF(V$568=2,#REF!,IF(V$568=3,#REF!,IF(V$568=4,#REF!,V496)))))/V$569</f>
        <v>0</v>
      </c>
      <c r="W611" s="1157">
        <f>IF(W$568=0,W496,IF(W$568=1,#REF!,IF(W$568=2,#REF!,IF(W$568=3,#REF!,IF(W$568=4,#REF!,W496)))))/W$569</f>
        <v>0</v>
      </c>
      <c r="X611" s="1157">
        <f>IF(X$568=0,X496,IF(X$568=1,#REF!,IF(X$568=2,#REF!,IF(X$568=3,#REF!,IF(X$568=4,#REF!,X496)))))/X$569</f>
        <v>0</v>
      </c>
      <c r="Y611" s="1157">
        <f>IF(Y$568=0,Y496,IF(Y$568=1,#REF!,IF(Y$568=2,#REF!,IF(Y$568=3,#REF!,IF(Y$568=4,#REF!,Y496)))))/Y$569</f>
        <v>0</v>
      </c>
      <c r="Z611" s="1157">
        <f>IF(Z$568=0,Z496,IF(Z$568=1,#REF!,IF(Z$568=2,#REF!,IF(Z$568=3,#REF!,IF(Z$568=4,#REF!,Z496)))))/Z$569</f>
        <v>0</v>
      </c>
      <c r="AA611" s="1157">
        <f>IF(AA$568=0,AA496,IF(AA$568=1,#REF!,IF(AA$568=2,#REF!,IF(AA$568=3,#REF!,IF(AA$568=4,#REF!,AA496)))))/AA$569</f>
        <v>0</v>
      </c>
      <c r="AB611" s="1157">
        <f>IF(AB$568=0,AB496,IF(AB$568=1,#REF!,IF(AB$568=2,#REF!,IF(AB$568=3,#REF!,IF(AB$568=4,#REF!,AB496)))))/AB$569</f>
        <v>0</v>
      </c>
      <c r="AC611" s="1157">
        <f>IF(AC$568=0,AC496,IF(AC$568=1,#REF!,IF(AC$568=2,#REF!,IF(AC$568=3,#REF!,IF(AC$568=4,#REF!,AC496)))))/AC$569</f>
        <v>0</v>
      </c>
      <c r="AD611" s="1157">
        <f>IF(AD$568=0,AD496,IF(AD$568=1,#REF!,IF(AD$568=2,#REF!,IF(AD$568=3,#REF!,IF(AD$568=4,#REF!,AD496)))))/AD$569</f>
        <v>0</v>
      </c>
      <c r="AE611" s="1157">
        <f>IF(AE$568=0,AE496,IF(AE$568=1,#REF!,IF(AE$568=2,#REF!,IF(AE$568=3,#REF!,IF(AE$568=4,#REF!,AE496)))))/AE$569</f>
        <v>0</v>
      </c>
      <c r="AF611" s="1157">
        <f>IF(AF$568=0,AF496,IF(AF$568=1,#REF!,IF(AF$568=2,#REF!,IF(AF$568=3,#REF!,IF(AF$568=4,#REF!,AF496)))))/AF$569</f>
        <v>0</v>
      </c>
      <c r="AG611" s="1157">
        <f>IF(AG$568=0,AG496,IF(AG$568=1,#REF!,IF(AG$568=2,#REF!,IF(AG$568=3,#REF!,IF(AG$568=4,#REF!,AG496)))))/AG$569</f>
        <v>0</v>
      </c>
      <c r="AH611" s="1157">
        <f>IF(AH$568=0,AH496,IF(AH$568=1,#REF!,IF(AH$568=2,#REF!,IF(AH$568=3,#REF!,IF(AH$568=4,#REF!,AH496)))))/AH$569</f>
        <v>0</v>
      </c>
      <c r="AI611" s="1157">
        <f>IF(AI$568=0,AI496,IF(AI$568=1,#REF!,IF(AI$568=2,#REF!,IF(AI$568=3,#REF!,IF(AI$568=4,#REF!,AI496)))))/AI$569</f>
        <v>0</v>
      </c>
      <c r="AJ611" s="1157">
        <f>IF(AJ$568=0,AJ496,IF(AJ$568=1,#REF!,IF(AJ$568=2,#REF!,IF(AJ$568=3,#REF!,IF(AJ$568=4,#REF!,AJ496)))))/AJ$569</f>
        <v>0</v>
      </c>
      <c r="AK611" s="1157">
        <f>IF(AK$568=0,AK496,IF(AK$568=1,#REF!,IF(AK$568=2,#REF!,IF(AK$568=3,#REF!,IF(AK$568=4,#REF!,AK496)))))/AK$569</f>
        <v>0</v>
      </c>
      <c r="AL611" s="1157">
        <f>IF(AL$568=0,AL496,IF(AL$568=1,#REF!,IF(AL$568=2,#REF!,IF(AL$568=3,#REF!,IF(AL$568=4,#REF!,AL496)))))/AL$569</f>
        <v>0</v>
      </c>
      <c r="AM611" s="1157">
        <f>IF(AM$568=0,AM496,IF(AM$568=1,#REF!,IF(AM$568=2,#REF!,IF(AM$568=3,#REF!,IF(AM$568=4,#REF!,AM496)))))/AM$569</f>
        <v>0</v>
      </c>
      <c r="AN611" s="1157">
        <f>IF(AN$568=0,AN496,IF(AN$568=1,#REF!,IF(AN$568=2,#REF!,IF(AN$568=3,#REF!,IF(AN$568=4,#REF!,AN496)))))/AN$569</f>
        <v>0</v>
      </c>
      <c r="AO611" s="1157">
        <f>IF(AO$568=0,AO496,IF(AO$568=1,#REF!,IF(AO$568=2,#REF!,IF(AO$568=3,#REF!,IF(AO$568=4,#REF!,AO496)))))/AO$569</f>
        <v>0</v>
      </c>
      <c r="AP611" s="1157">
        <f>IF(AP$568=0,AP496,IF(AP$568=1,#REF!,IF(AP$568=2,#REF!,IF(AP$568=3,#REF!,IF(AP$568=4,#REF!,AP496)))))/AP$569</f>
        <v>0</v>
      </c>
      <c r="AQ611" s="1157">
        <f>IF(AQ$568=0,AQ496,IF(AQ$568=1,#REF!,IF(AQ$568=2,#REF!,IF(AQ$568=3,#REF!,IF(AQ$568=4,#REF!,AQ496)))))/AQ$569</f>
        <v>0</v>
      </c>
      <c r="AR611" s="1157">
        <f>IF(AR$568=0,AR496,IF(AR$568=1,#REF!,IF(AR$568=2,#REF!,IF(AR$568=3,#REF!,IF(AR$568=4,#REF!,AR496)))))/AR$569</f>
        <v>0</v>
      </c>
      <c r="AS611" s="1157">
        <f>IF(AS$568=0,AS496,IF(AS$568=1,#REF!,IF(AS$568=2,#REF!,IF(AS$568=3,#REF!,IF(AS$568=4,#REF!,AS496)))))/AS$569</f>
        <v>0</v>
      </c>
      <c r="AT611" s="1157">
        <f>IF(AT$568=0,AT496,IF(AT$568=1,#REF!,IF(AT$568=2,#REF!,IF(AT$568=3,#REF!,IF(AT$568=4,#REF!,AT496)))))/AT$569</f>
        <v>0</v>
      </c>
      <c r="AU611" s="1157">
        <f>IF(AU$568=0,AU496,IF(AU$568=1,#REF!,IF(AU$568=2,#REF!,IF(AU$568=3,#REF!,IF(AU$568=4,#REF!,AU496)))))/AU$569</f>
        <v>0</v>
      </c>
      <c r="AV611" s="1157">
        <f>IF(AV$568=0,AV496,IF(AV$568=1,#REF!,IF(AV$568=2,#REF!,IF(AV$568=3,#REF!,IF(AV$568=4,#REF!,AV496)))))/AV$569</f>
        <v>0</v>
      </c>
      <c r="AW611" s="1157">
        <f>IF(AW$568=0,AW496,IF(AW$568=1,#REF!,IF(AW$568=2,#REF!,IF(AW$568=3,#REF!,IF(AW$568=4,#REF!,AW496)))))/AW$569</f>
        <v>0</v>
      </c>
      <c r="AX611" s="1157">
        <f>IF(AX$568=0,AX496,IF(AX$568=1,#REF!,IF(AX$568=2,#REF!,IF(AX$568=3,#REF!,IF(AX$568=4,#REF!,AX496)))))/AX$569</f>
        <v>0</v>
      </c>
      <c r="AY611" s="1157">
        <f>IF(AY$568=0,AY496,IF(AY$568=1,#REF!,IF(AY$568=2,#REF!,IF(AY$568=3,#REF!,IF(AY$568=4,#REF!,AY496)))))/AY$569</f>
        <v>0</v>
      </c>
      <c r="AZ611" s="1157">
        <f>IF(AZ$568=0,AZ496,IF(AZ$568=1,#REF!,IF(AZ$568=2,#REF!,IF(AZ$568=3,#REF!,IF(AZ$568=4,#REF!,AZ496)))))/AZ$569</f>
        <v>0</v>
      </c>
      <c r="BA611" s="1157">
        <f>IF(BA$568=0,BA496,IF(BA$568=1,#REF!,IF(BA$568=2,#REF!,IF(BA$568=3,#REF!,IF(BA$568=4,#REF!,BA496)))))/BA$569</f>
        <v>0</v>
      </c>
      <c r="BB611" s="1157">
        <f>IF(BB$568=0,BB496,IF(BB$568=1,#REF!,IF(BB$568=2,#REF!,IF(BB$568=3,#REF!,IF(BB$568=4,#REF!,BB496)))))/BB$569</f>
        <v>0</v>
      </c>
      <c r="BC611" s="1157">
        <f>IF(BC$568=0,BC496,IF(BC$568=1,#REF!,IF(BC$568=2,#REF!,IF(BC$568=3,#REF!,IF(BC$568=4,#REF!,BC496)))))/BC$569</f>
        <v>0</v>
      </c>
      <c r="BD611" s="1157">
        <f>IF(BD$568=0,BD496,IF(BD$568=1,#REF!,IF(BD$568=2,#REF!,IF(BD$568=3,#REF!,IF(BD$568=4,#REF!,BD496)))))/BD$569</f>
        <v>0</v>
      </c>
      <c r="BE611" s="1157">
        <f>IF(BE$568=0,BE496,IF(BE$568=1,#REF!,IF(BE$568=2,#REF!,IF(BE$568=3,#REF!,IF(BE$568=4,#REF!,BE496)))))/BE$569</f>
        <v>0</v>
      </c>
      <c r="BF611" s="1157">
        <f>IF(BF$568=0,BF496,IF(BF$568=1,#REF!,IF(BF$568=2,#REF!,IF(BF$568=3,#REF!,IF(BF$568=4,#REF!,BF496)))))/BF$569</f>
        <v>0</v>
      </c>
      <c r="BG611" s="1157">
        <f>IF(BG$568=0,BG496,IF(BG$568=1,#REF!,IF(BG$568=2,#REF!,IF(BG$568=3,#REF!,IF(BG$568=4,#REF!,BG496)))))/BG$569</f>
        <v>0</v>
      </c>
      <c r="BH611" s="1157">
        <f>IF(BH$568=0,BH496,IF(BH$568=1,#REF!,IF(BH$568=2,#REF!,IF(BH$568=3,#REF!,IF(BH$568=4,#REF!,BH496)))))/BH$569</f>
        <v>0</v>
      </c>
      <c r="BI611" s="1157">
        <f>IF(BI$568=0,BI496,IF(BI$568=1,#REF!,IF(BI$568=2,#REF!,IF(BI$568=3,#REF!,IF(BI$568=4,#REF!,BI496)))))/BI$569</f>
        <v>0</v>
      </c>
      <c r="BJ611" s="1157">
        <f>IF(BJ$568=0,BJ496,IF(BJ$568=1,#REF!,IF(BJ$568=2,#REF!,IF(BJ$568=3,#REF!,IF(BJ$568=4,#REF!,BJ496)))))/BJ$569</f>
        <v>0</v>
      </c>
      <c r="BK611" s="1157">
        <f>IF(BK$568=0,BK496,IF(BK$568=1,#REF!,IF(BK$568=2,#REF!,IF(BK$568=3,#REF!,IF(BK$568=4,#REF!,BK496)))))/BK$569</f>
        <v>0</v>
      </c>
      <c r="BL611" s="1157">
        <f>IF(BL$568=0,BL496,IF(BL$568=1,#REF!,IF(BL$568=2,#REF!,IF(BL$568=3,#REF!,IF(BL$568=4,#REF!,BL496)))))/BL$569</f>
        <v>0</v>
      </c>
      <c r="BM611" s="1157">
        <f>IF(BM$568=0,BM496,IF(BM$568=1,#REF!,IF(BM$568=2,#REF!,IF(BM$568=3,#REF!,IF(BM$568=4,#REF!,BM496)))))/BM$569</f>
        <v>0</v>
      </c>
      <c r="BN611" s="1157">
        <f>IF(BN$568=0,BN496,IF(BN$568=1,#REF!,IF(BN$568=2,#REF!,IF(BN$568=3,#REF!,IF(BN$568=4,#REF!,BN496)))))/BN$569</f>
        <v>0</v>
      </c>
      <c r="BO611" s="1157">
        <f>IF(BO$568=0,BO496,IF(BO$568=1,#REF!,IF(BO$568=2,#REF!,IF(BO$568=3,#REF!,IF(BO$568=4,#REF!,BO496)))))/BO$569</f>
        <v>0</v>
      </c>
      <c r="BP611" s="1157">
        <f>IF(BP$568=0,BP496,IF(BP$568=1,#REF!,IF(BP$568=2,#REF!,IF(BP$568=3,#REF!,IF(BP$568=4,#REF!,BP496)))))/BP$569</f>
        <v>0</v>
      </c>
      <c r="BQ611" s="1157">
        <f>IF(BQ$568=0,BQ496,IF(BQ$568=1,#REF!,IF(BQ$568=2,#REF!,IF(BQ$568=3,#REF!,IF(BQ$568=4,#REF!,BQ496)))))/BQ$569</f>
        <v>0</v>
      </c>
      <c r="BR611" s="1157">
        <f>IF(BR$568=0,BR496,IF(BR$568=1,#REF!,IF(BR$568=2,#REF!,IF(BR$568=3,#REF!,IF(BR$568=4,#REF!,BR496)))))/BR$569</f>
        <v>0</v>
      </c>
      <c r="BS611" s="1157">
        <f>IF(BS$568=0,BS496,IF(BS$568=1,#REF!,IF(BS$568=2,#REF!,IF(BS$568=3,#REF!,IF(BS$568=4,#REF!,BS496)))))/BS$569</f>
        <v>0</v>
      </c>
      <c r="BT611" s="1157">
        <f>IF(BT$568=0,BT496,IF(BT$568=1,#REF!,IF(BT$568=2,#REF!,IF(BT$568=3,#REF!,IF(BT$568=4,#REF!,BT496)))))/BT$569</f>
        <v>0</v>
      </c>
      <c r="BU611" s="1157">
        <f>IF(BU$568=0,BU496,IF(BU$568=1,#REF!,IF(BU$568=2,#REF!,IF(BU$568=3,#REF!,IF(BU$568=4,#REF!,BU496)))))/BU$569</f>
        <v>0</v>
      </c>
      <c r="BV611" s="1157">
        <f>IF(BV$568=0,BV496,IF(BV$568=1,#REF!,IF(BV$568=2,#REF!,IF(BV$568=3,#REF!,IF(BV$568=4,#REF!,BV496)))))/BV$569</f>
        <v>0</v>
      </c>
      <c r="BW611" s="1157">
        <f>IF(BW$568=0,BW496,IF(BW$568=1,#REF!,IF(BW$568=2,#REF!,IF(BW$568=3,#REF!,IF(BW$568=4,#REF!,BW496)))))/BW$569</f>
        <v>0</v>
      </c>
      <c r="BX611" s="1157">
        <f>IF(BX$568=0,BX496,IF(BX$568=1,#REF!,IF(BX$568=2,#REF!,IF(BX$568=3,#REF!,IF(BX$568=4,#REF!,BX496)))))/BX$569</f>
        <v>0</v>
      </c>
      <c r="BY611" s="1157">
        <f>IF(BY$568=0,BY496,IF(BY$568=1,#REF!,IF(BY$568=2,#REF!,IF(BY$568=3,#REF!,IF(BY$568=4,#REF!,BY496)))))/BY$569</f>
        <v>0</v>
      </c>
      <c r="BZ611" s="1157">
        <f>IF(BZ$568=0,BZ496,IF(BZ$568=1,#REF!,IF(BZ$568=2,#REF!,IF(BZ$568=3,#REF!,IF(BZ$568=4,#REF!,BZ496)))))/BZ$569</f>
        <v>0</v>
      </c>
      <c r="CA611" s="1157">
        <f>IF(CA$568=0,CA496,IF(CA$568=1,#REF!,IF(CA$568=2,#REF!,IF(CA$568=3,#REF!,IF(CA$568=4,#REF!,CA496)))))/CA$569</f>
        <v>0</v>
      </c>
      <c r="CB611" s="1157">
        <f>IF(CB$568=0,CB496,IF(CB$568=1,#REF!,IF(CB$568=2,#REF!,IF(CB$568=3,#REF!,IF(CB$568=4,#REF!,CB496)))))/CB$569</f>
        <v>0</v>
      </c>
      <c r="CC611" s="1157">
        <f>IF(CC$568=0,CC496,IF(CC$568=1,#REF!,IF(CC$568=2,#REF!,IF(CC$568=3,#REF!,IF(CC$568=4,#REF!,CC496)))))/CC$569</f>
        <v>0</v>
      </c>
    </row>
    <row r="612" spans="1:81" s="135" customFormat="1" ht="15">
      <c r="A612" s="1148"/>
      <c r="B612" s="73"/>
      <c r="C612" s="73"/>
      <c r="D612" s="73" t="s">
        <v>168</v>
      </c>
      <c r="E612" s="73"/>
      <c r="F612" s="73"/>
      <c r="G612" s="1157">
        <f>IF(G$568=0,G497,IF(G$568=1,#REF!,IF(G$568=2,#REF!,IF(G$568=3,#REF!,IF(G$568=4,#REF!,G497)))))/G$569</f>
        <v>0</v>
      </c>
      <c r="H612" s="1157">
        <f>IF(H$568=0,H497,IF(H$568=1,#REF!,IF(H$568=2,#REF!,IF(H$568=3,#REF!,IF(H$568=4,#REF!,H497)))))/H$569</f>
        <v>0</v>
      </c>
      <c r="I612" s="1157">
        <f>IF(I$568=0,I497,IF(I$568=1,#REF!,IF(I$568=2,#REF!,IF(I$568=3,#REF!,IF(I$568=4,#REF!,I497)))))/I$569</f>
        <v>0</v>
      </c>
      <c r="J612" s="1157">
        <f>IF(J$568=0,J497,IF(J$568=1,#REF!,IF(J$568=2,#REF!,IF(J$568=3,#REF!,IF(J$568=4,#REF!,J497)))))/J$569</f>
        <v>0</v>
      </c>
      <c r="K612" s="1157">
        <f>IF(K$568=0,K497,IF(K$568=1,#REF!,IF(K$568=2,#REF!,IF(K$568=3,#REF!,IF(K$568=4,#REF!,K497)))))/K$569</f>
        <v>0</v>
      </c>
      <c r="L612" s="1157">
        <f>IF(L$568=0,L497,IF(L$568=1,#REF!,IF(L$568=2,#REF!,IF(L$568=3,#REF!,IF(L$568=4,#REF!,L497)))))/L$569</f>
        <v>0</v>
      </c>
      <c r="M612" s="1157">
        <f>IF(M$568=0,M497,IF(M$568=1,#REF!,IF(M$568=2,#REF!,IF(M$568=3,#REF!,IF(M$568=4,#REF!,M497)))))/M$569</f>
        <v>0</v>
      </c>
      <c r="N612" s="1157">
        <f>IF(N$568=0,N497,IF(N$568=1,#REF!,IF(N$568=2,#REF!,IF(N$568=3,#REF!,IF(N$568=4,#REF!,N497)))))/N$569</f>
        <v>0</v>
      </c>
      <c r="O612" s="1157">
        <f>IF(O$568=0,O497,IF(O$568=1,#REF!,IF(O$568=2,#REF!,IF(O$568=3,#REF!,IF(O$568=4,#REF!,O497)))))/O$569</f>
        <v>0</v>
      </c>
      <c r="P612" s="1157">
        <f>IF(P$568=0,P497,IF(P$568=1,#REF!,IF(P$568=2,#REF!,IF(P$568=3,#REF!,IF(P$568=4,#REF!,P497)))))/P$569</f>
        <v>0</v>
      </c>
      <c r="Q612" s="1157">
        <f>IF(Q$568=0,Q497,IF(Q$568=1,#REF!,IF(Q$568=2,#REF!,IF(Q$568=3,#REF!,IF(Q$568=4,#REF!,Q497)))))/Q$569</f>
        <v>0</v>
      </c>
      <c r="R612" s="1157">
        <f>IF(R$568=0,R497,IF(R$568=1,#REF!,IF(R$568=2,#REF!,IF(R$568=3,#REF!,IF(R$568=4,#REF!,R497)))))/R$569</f>
        <v>0</v>
      </c>
      <c r="S612" s="1157">
        <f>IF(S$568=0,S497,IF(S$568=1,#REF!,IF(S$568=2,#REF!,IF(S$568=3,#REF!,IF(S$568=4,#REF!,S497)))))/S$569</f>
        <v>0</v>
      </c>
      <c r="T612" s="1157">
        <f>IF(T$568=0,T497,IF(T$568=1,#REF!,IF(T$568=2,#REF!,IF(T$568=3,#REF!,IF(T$568=4,#REF!,T497)))))/T$569</f>
        <v>0</v>
      </c>
      <c r="U612" s="1157">
        <f>IF(U$568=0,U497,IF(U$568=1,#REF!,IF(U$568=2,#REF!,IF(U$568=3,#REF!,IF(U$568=4,#REF!,U497)))))/U$569</f>
        <v>0</v>
      </c>
      <c r="V612" s="1157">
        <f>IF(V$568=0,V497,IF(V$568=1,#REF!,IF(V$568=2,#REF!,IF(V$568=3,#REF!,IF(V$568=4,#REF!,V497)))))/V$569</f>
        <v>0</v>
      </c>
      <c r="W612" s="1157">
        <f>IF(W$568=0,W497,IF(W$568=1,#REF!,IF(W$568=2,#REF!,IF(W$568=3,#REF!,IF(W$568=4,#REF!,W497)))))/W$569</f>
        <v>0</v>
      </c>
      <c r="X612" s="1157">
        <f>IF(X$568=0,X497,IF(X$568=1,#REF!,IF(X$568=2,#REF!,IF(X$568=3,#REF!,IF(X$568=4,#REF!,X497)))))/X$569</f>
        <v>0</v>
      </c>
      <c r="Y612" s="1157">
        <f>IF(Y$568=0,Y497,IF(Y$568=1,#REF!,IF(Y$568=2,#REF!,IF(Y$568=3,#REF!,IF(Y$568=4,#REF!,Y497)))))/Y$569</f>
        <v>0</v>
      </c>
      <c r="Z612" s="1157">
        <f>IF(Z$568=0,Z497,IF(Z$568=1,#REF!,IF(Z$568=2,#REF!,IF(Z$568=3,#REF!,IF(Z$568=4,#REF!,Z497)))))/Z$569</f>
        <v>0</v>
      </c>
      <c r="AA612" s="1157">
        <f>IF(AA$568=0,AA497,IF(AA$568=1,#REF!,IF(AA$568=2,#REF!,IF(AA$568=3,#REF!,IF(AA$568=4,#REF!,AA497)))))/AA$569</f>
        <v>0</v>
      </c>
      <c r="AB612" s="1157">
        <f>IF(AB$568=0,AB497,IF(AB$568=1,#REF!,IF(AB$568=2,#REF!,IF(AB$568=3,#REF!,IF(AB$568=4,#REF!,AB497)))))/AB$569</f>
        <v>0</v>
      </c>
      <c r="AC612" s="1157">
        <f>IF(AC$568=0,AC497,IF(AC$568=1,#REF!,IF(AC$568=2,#REF!,IF(AC$568=3,#REF!,IF(AC$568=4,#REF!,AC497)))))/AC$569</f>
        <v>0</v>
      </c>
      <c r="AD612" s="1157">
        <f>IF(AD$568=0,AD497,IF(AD$568=1,#REF!,IF(AD$568=2,#REF!,IF(AD$568=3,#REF!,IF(AD$568=4,#REF!,AD497)))))/AD$569</f>
        <v>0</v>
      </c>
      <c r="AE612" s="1157">
        <f>IF(AE$568=0,AE497,IF(AE$568=1,#REF!,IF(AE$568=2,#REF!,IF(AE$568=3,#REF!,IF(AE$568=4,#REF!,AE497)))))/AE$569</f>
        <v>0</v>
      </c>
      <c r="AF612" s="1157">
        <f>IF(AF$568=0,AF497,IF(AF$568=1,#REF!,IF(AF$568=2,#REF!,IF(AF$568=3,#REF!,IF(AF$568=4,#REF!,AF497)))))/AF$569</f>
        <v>0</v>
      </c>
      <c r="AG612" s="1157">
        <f>IF(AG$568=0,AG497,IF(AG$568=1,#REF!,IF(AG$568=2,#REF!,IF(AG$568=3,#REF!,IF(AG$568=4,#REF!,AG497)))))/AG$569</f>
        <v>0</v>
      </c>
      <c r="AH612" s="1157">
        <f>IF(AH$568=0,AH497,IF(AH$568=1,#REF!,IF(AH$568=2,#REF!,IF(AH$568=3,#REF!,IF(AH$568=4,#REF!,AH497)))))/AH$569</f>
        <v>0</v>
      </c>
      <c r="AI612" s="1157">
        <f>IF(AI$568=0,AI497,IF(AI$568=1,#REF!,IF(AI$568=2,#REF!,IF(AI$568=3,#REF!,IF(AI$568=4,#REF!,AI497)))))/AI$569</f>
        <v>0</v>
      </c>
      <c r="AJ612" s="1157">
        <f>IF(AJ$568=0,AJ497,IF(AJ$568=1,#REF!,IF(AJ$568=2,#REF!,IF(AJ$568=3,#REF!,IF(AJ$568=4,#REF!,AJ497)))))/AJ$569</f>
        <v>0</v>
      </c>
      <c r="AK612" s="1157">
        <f>IF(AK$568=0,AK497,IF(AK$568=1,#REF!,IF(AK$568=2,#REF!,IF(AK$568=3,#REF!,IF(AK$568=4,#REF!,AK497)))))/AK$569</f>
        <v>0</v>
      </c>
      <c r="AL612" s="1157">
        <f>IF(AL$568=0,AL497,IF(AL$568=1,#REF!,IF(AL$568=2,#REF!,IF(AL$568=3,#REF!,IF(AL$568=4,#REF!,AL497)))))/AL$569</f>
        <v>0</v>
      </c>
      <c r="AM612" s="1157">
        <f>IF(AM$568=0,AM497,IF(AM$568=1,#REF!,IF(AM$568=2,#REF!,IF(AM$568=3,#REF!,IF(AM$568=4,#REF!,AM497)))))/AM$569</f>
        <v>0</v>
      </c>
      <c r="AN612" s="1157">
        <f>IF(AN$568=0,AN497,IF(AN$568=1,#REF!,IF(AN$568=2,#REF!,IF(AN$568=3,#REF!,IF(AN$568=4,#REF!,AN497)))))/AN$569</f>
        <v>0</v>
      </c>
      <c r="AO612" s="1157">
        <f>IF(AO$568=0,AO497,IF(AO$568=1,#REF!,IF(AO$568=2,#REF!,IF(AO$568=3,#REF!,IF(AO$568=4,#REF!,AO497)))))/AO$569</f>
        <v>0</v>
      </c>
      <c r="AP612" s="1157">
        <f>IF(AP$568=0,AP497,IF(AP$568=1,#REF!,IF(AP$568=2,#REF!,IF(AP$568=3,#REF!,IF(AP$568=4,#REF!,AP497)))))/AP$569</f>
        <v>0</v>
      </c>
      <c r="AQ612" s="1157">
        <f>IF(AQ$568=0,AQ497,IF(AQ$568=1,#REF!,IF(AQ$568=2,#REF!,IF(AQ$568=3,#REF!,IF(AQ$568=4,#REF!,AQ497)))))/AQ$569</f>
        <v>0</v>
      </c>
      <c r="AR612" s="1157">
        <f>IF(AR$568=0,AR497,IF(AR$568=1,#REF!,IF(AR$568=2,#REF!,IF(AR$568=3,#REF!,IF(AR$568=4,#REF!,AR497)))))/AR$569</f>
        <v>0</v>
      </c>
      <c r="AS612" s="1157">
        <f>IF(AS$568=0,AS497,IF(AS$568=1,#REF!,IF(AS$568=2,#REF!,IF(AS$568=3,#REF!,IF(AS$568=4,#REF!,AS497)))))/AS$569</f>
        <v>0</v>
      </c>
      <c r="AT612" s="1157">
        <f>IF(AT$568=0,AT497,IF(AT$568=1,#REF!,IF(AT$568=2,#REF!,IF(AT$568=3,#REF!,IF(AT$568=4,#REF!,AT497)))))/AT$569</f>
        <v>0</v>
      </c>
      <c r="AU612" s="1157">
        <f>IF(AU$568=0,AU497,IF(AU$568=1,#REF!,IF(AU$568=2,#REF!,IF(AU$568=3,#REF!,IF(AU$568=4,#REF!,AU497)))))/AU$569</f>
        <v>0</v>
      </c>
      <c r="AV612" s="1157">
        <f>IF(AV$568=0,AV497,IF(AV$568=1,#REF!,IF(AV$568=2,#REF!,IF(AV$568=3,#REF!,IF(AV$568=4,#REF!,AV497)))))/AV$569</f>
        <v>0</v>
      </c>
      <c r="AW612" s="1157">
        <f>IF(AW$568=0,AW497,IF(AW$568=1,#REF!,IF(AW$568=2,#REF!,IF(AW$568=3,#REF!,IF(AW$568=4,#REF!,AW497)))))/AW$569</f>
        <v>0</v>
      </c>
      <c r="AX612" s="1157">
        <f>IF(AX$568=0,AX497,IF(AX$568=1,#REF!,IF(AX$568=2,#REF!,IF(AX$568=3,#REF!,IF(AX$568=4,#REF!,AX497)))))/AX$569</f>
        <v>0</v>
      </c>
      <c r="AY612" s="1157">
        <f>IF(AY$568=0,AY497,IF(AY$568=1,#REF!,IF(AY$568=2,#REF!,IF(AY$568=3,#REF!,IF(AY$568=4,#REF!,AY497)))))/AY$569</f>
        <v>0</v>
      </c>
      <c r="AZ612" s="1157">
        <f>IF(AZ$568=0,AZ497,IF(AZ$568=1,#REF!,IF(AZ$568=2,#REF!,IF(AZ$568=3,#REF!,IF(AZ$568=4,#REF!,AZ497)))))/AZ$569</f>
        <v>0</v>
      </c>
      <c r="BA612" s="1157">
        <f>IF(BA$568=0,BA497,IF(BA$568=1,#REF!,IF(BA$568=2,#REF!,IF(BA$568=3,#REF!,IF(BA$568=4,#REF!,BA497)))))/BA$569</f>
        <v>0</v>
      </c>
      <c r="BB612" s="1157">
        <f>IF(BB$568=0,BB497,IF(BB$568=1,#REF!,IF(BB$568=2,#REF!,IF(BB$568=3,#REF!,IF(BB$568=4,#REF!,BB497)))))/BB$569</f>
        <v>0</v>
      </c>
      <c r="BC612" s="1157">
        <f>IF(BC$568=0,BC497,IF(BC$568=1,#REF!,IF(BC$568=2,#REF!,IF(BC$568=3,#REF!,IF(BC$568=4,#REF!,BC497)))))/BC$569</f>
        <v>0</v>
      </c>
      <c r="BD612" s="1157">
        <f>IF(BD$568=0,BD497,IF(BD$568=1,#REF!,IF(BD$568=2,#REF!,IF(BD$568=3,#REF!,IF(BD$568=4,#REF!,BD497)))))/BD$569</f>
        <v>0</v>
      </c>
      <c r="BE612" s="1157">
        <f>IF(BE$568=0,BE497,IF(BE$568=1,#REF!,IF(BE$568=2,#REF!,IF(BE$568=3,#REF!,IF(BE$568=4,#REF!,BE497)))))/BE$569</f>
        <v>0</v>
      </c>
      <c r="BF612" s="1157">
        <f>IF(BF$568=0,BF497,IF(BF$568=1,#REF!,IF(BF$568=2,#REF!,IF(BF$568=3,#REF!,IF(BF$568=4,#REF!,BF497)))))/BF$569</f>
        <v>0</v>
      </c>
      <c r="BG612" s="1157">
        <f>IF(BG$568=0,BG497,IF(BG$568=1,#REF!,IF(BG$568=2,#REF!,IF(BG$568=3,#REF!,IF(BG$568=4,#REF!,BG497)))))/BG$569</f>
        <v>0</v>
      </c>
      <c r="BH612" s="1157">
        <f>IF(BH$568=0,BH497,IF(BH$568=1,#REF!,IF(BH$568=2,#REF!,IF(BH$568=3,#REF!,IF(BH$568=4,#REF!,BH497)))))/BH$569</f>
        <v>0</v>
      </c>
      <c r="BI612" s="1157">
        <f>IF(BI$568=0,BI497,IF(BI$568=1,#REF!,IF(BI$568=2,#REF!,IF(BI$568=3,#REF!,IF(BI$568=4,#REF!,BI497)))))/BI$569</f>
        <v>0</v>
      </c>
      <c r="BJ612" s="1157">
        <f>IF(BJ$568=0,BJ497,IF(BJ$568=1,#REF!,IF(BJ$568=2,#REF!,IF(BJ$568=3,#REF!,IF(BJ$568=4,#REF!,BJ497)))))/BJ$569</f>
        <v>0</v>
      </c>
      <c r="BK612" s="1157">
        <f>IF(BK$568=0,BK497,IF(BK$568=1,#REF!,IF(BK$568=2,#REF!,IF(BK$568=3,#REF!,IF(BK$568=4,#REF!,BK497)))))/BK$569</f>
        <v>0</v>
      </c>
      <c r="BL612" s="1157">
        <f>IF(BL$568=0,BL497,IF(BL$568=1,#REF!,IF(BL$568=2,#REF!,IF(BL$568=3,#REF!,IF(BL$568=4,#REF!,BL497)))))/BL$569</f>
        <v>0</v>
      </c>
      <c r="BM612" s="1157">
        <f>IF(BM$568=0,BM497,IF(BM$568=1,#REF!,IF(BM$568=2,#REF!,IF(BM$568=3,#REF!,IF(BM$568=4,#REF!,BM497)))))/BM$569</f>
        <v>0</v>
      </c>
      <c r="BN612" s="1157">
        <f>IF(BN$568=0,BN497,IF(BN$568=1,#REF!,IF(BN$568=2,#REF!,IF(BN$568=3,#REF!,IF(BN$568=4,#REF!,BN497)))))/BN$569</f>
        <v>0</v>
      </c>
      <c r="BO612" s="1157">
        <f>IF(BO$568=0,BO497,IF(BO$568=1,#REF!,IF(BO$568=2,#REF!,IF(BO$568=3,#REF!,IF(BO$568=4,#REF!,BO497)))))/BO$569</f>
        <v>0</v>
      </c>
      <c r="BP612" s="1157">
        <f>IF(BP$568=0,BP497,IF(BP$568=1,#REF!,IF(BP$568=2,#REF!,IF(BP$568=3,#REF!,IF(BP$568=4,#REF!,BP497)))))/BP$569</f>
        <v>0</v>
      </c>
      <c r="BQ612" s="1157">
        <f>IF(BQ$568=0,BQ497,IF(BQ$568=1,#REF!,IF(BQ$568=2,#REF!,IF(BQ$568=3,#REF!,IF(BQ$568=4,#REF!,BQ497)))))/BQ$569</f>
        <v>0</v>
      </c>
      <c r="BR612" s="1157">
        <f>IF(BR$568=0,BR497,IF(BR$568=1,#REF!,IF(BR$568=2,#REF!,IF(BR$568=3,#REF!,IF(BR$568=4,#REF!,BR497)))))/BR$569</f>
        <v>0</v>
      </c>
      <c r="BS612" s="1157">
        <f>IF(BS$568=0,BS497,IF(BS$568=1,#REF!,IF(BS$568=2,#REF!,IF(BS$568=3,#REF!,IF(BS$568=4,#REF!,BS497)))))/BS$569</f>
        <v>0</v>
      </c>
      <c r="BT612" s="1157">
        <f>IF(BT$568=0,BT497,IF(BT$568=1,#REF!,IF(BT$568=2,#REF!,IF(BT$568=3,#REF!,IF(BT$568=4,#REF!,BT497)))))/BT$569</f>
        <v>0</v>
      </c>
      <c r="BU612" s="1157">
        <f>IF(BU$568=0,BU497,IF(BU$568=1,#REF!,IF(BU$568=2,#REF!,IF(BU$568=3,#REF!,IF(BU$568=4,#REF!,BU497)))))/BU$569</f>
        <v>0</v>
      </c>
      <c r="BV612" s="1157">
        <f>IF(BV$568=0,BV497,IF(BV$568=1,#REF!,IF(BV$568=2,#REF!,IF(BV$568=3,#REF!,IF(BV$568=4,#REF!,BV497)))))/BV$569</f>
        <v>0</v>
      </c>
      <c r="BW612" s="1157">
        <f>IF(BW$568=0,BW497,IF(BW$568=1,#REF!,IF(BW$568=2,#REF!,IF(BW$568=3,#REF!,IF(BW$568=4,#REF!,BW497)))))/BW$569</f>
        <v>0</v>
      </c>
      <c r="BX612" s="1157">
        <f>IF(BX$568=0,BX497,IF(BX$568=1,#REF!,IF(BX$568=2,#REF!,IF(BX$568=3,#REF!,IF(BX$568=4,#REF!,BX497)))))/BX$569</f>
        <v>0</v>
      </c>
      <c r="BY612" s="1157">
        <f>IF(BY$568=0,BY497,IF(BY$568=1,#REF!,IF(BY$568=2,#REF!,IF(BY$568=3,#REF!,IF(BY$568=4,#REF!,BY497)))))/BY$569</f>
        <v>0</v>
      </c>
      <c r="BZ612" s="1157">
        <f>IF(BZ$568=0,BZ497,IF(BZ$568=1,#REF!,IF(BZ$568=2,#REF!,IF(BZ$568=3,#REF!,IF(BZ$568=4,#REF!,BZ497)))))/BZ$569</f>
        <v>0</v>
      </c>
      <c r="CA612" s="1157">
        <f>IF(CA$568=0,CA497,IF(CA$568=1,#REF!,IF(CA$568=2,#REF!,IF(CA$568=3,#REF!,IF(CA$568=4,#REF!,CA497)))))/CA$569</f>
        <v>0</v>
      </c>
      <c r="CB612" s="1157">
        <f>IF(CB$568=0,CB497,IF(CB$568=1,#REF!,IF(CB$568=2,#REF!,IF(CB$568=3,#REF!,IF(CB$568=4,#REF!,CB497)))))/CB$569</f>
        <v>0</v>
      </c>
      <c r="CC612" s="1157">
        <f>IF(CC$568=0,CC497,IF(CC$568=1,#REF!,IF(CC$568=2,#REF!,IF(CC$568=3,#REF!,IF(CC$568=4,#REF!,CC497)))))/CC$569</f>
        <v>0</v>
      </c>
    </row>
    <row r="613" spans="1:81" ht="15" customHeight="1">
      <c r="A613" s="1148"/>
      <c r="B613" s="70"/>
      <c r="C613" s="70"/>
      <c r="D613" s="70"/>
      <c r="E613" s="70"/>
      <c r="F613" s="70"/>
      <c r="G613" s="571"/>
      <c r="H613" s="1158"/>
      <c r="I613" s="1158"/>
      <c r="J613" s="1158"/>
      <c r="K613" s="1158"/>
      <c r="L613" s="1158"/>
      <c r="M613" s="1158"/>
      <c r="N613" s="1158"/>
      <c r="O613" s="1158"/>
      <c r="P613" s="1158"/>
      <c r="Q613" s="1158"/>
      <c r="R613" s="1158"/>
      <c r="S613" s="1158"/>
      <c r="T613" s="1158"/>
      <c r="U613" s="1158"/>
      <c r="V613" s="1158"/>
      <c r="W613" s="1158"/>
      <c r="X613" s="1158"/>
      <c r="Y613" s="1158"/>
      <c r="Z613" s="1158"/>
      <c r="AA613" s="1158"/>
      <c r="AB613" s="1158"/>
      <c r="AC613" s="1158"/>
      <c r="AD613" s="1158"/>
      <c r="AE613" s="1158"/>
      <c r="AF613" s="1158"/>
      <c r="AG613" s="1158"/>
      <c r="AH613" s="1158"/>
      <c r="AI613" s="1158"/>
      <c r="AJ613" s="1158"/>
      <c r="AK613" s="1158"/>
      <c r="AL613" s="1158"/>
      <c r="AM613" s="1158"/>
      <c r="AN613" s="1158"/>
      <c r="AO613" s="1158"/>
      <c r="AP613" s="1158"/>
      <c r="AQ613" s="1158"/>
      <c r="AR613" s="1158"/>
      <c r="AS613" s="1158"/>
      <c r="AT613" s="1158"/>
      <c r="AU613" s="1158"/>
      <c r="AV613" s="1158"/>
      <c r="AW613" s="1158"/>
      <c r="AX613" s="1158"/>
      <c r="AY613" s="1158"/>
      <c r="AZ613" s="1158"/>
      <c r="BA613" s="1158"/>
      <c r="BB613" s="1158"/>
      <c r="BC613" s="1158"/>
      <c r="BD613" s="1158"/>
      <c r="BE613" s="1158"/>
      <c r="BF613" s="1158"/>
      <c r="BG613" s="1158"/>
      <c r="BH613" s="1158"/>
      <c r="BI613" s="1158"/>
      <c r="BJ613" s="1158"/>
      <c r="BK613" s="1158"/>
      <c r="BL613" s="1158"/>
      <c r="BM613" s="1158"/>
      <c r="BN613" s="1158"/>
      <c r="BO613" s="1158"/>
      <c r="BP613" s="1158"/>
      <c r="BQ613" s="1158"/>
      <c r="BR613" s="1158"/>
      <c r="BS613" s="1158"/>
      <c r="BT613" s="1158"/>
      <c r="BU613" s="1158"/>
      <c r="BV613" s="1158"/>
      <c r="BW613" s="1158"/>
      <c r="BX613" s="1158"/>
      <c r="BY613" s="1158"/>
      <c r="BZ613" s="1158"/>
      <c r="CA613" s="1158"/>
      <c r="CB613" s="1158"/>
      <c r="CC613" s="1158"/>
    </row>
    <row r="614" spans="1:81" ht="15" customHeight="1">
      <c r="A614" s="1148"/>
      <c r="B614" s="74"/>
      <c r="C614" s="74"/>
      <c r="D614" s="74" t="s">
        <v>397</v>
      </c>
      <c r="E614" s="74"/>
      <c r="F614" s="74"/>
      <c r="G614" s="572"/>
      <c r="H614" s="1153"/>
      <c r="I614" s="1153"/>
      <c r="J614" s="1153"/>
      <c r="K614" s="1153"/>
      <c r="L614" s="1153"/>
      <c r="M614" s="1153"/>
      <c r="N614" s="1153"/>
      <c r="O614" s="1153"/>
      <c r="P614" s="1153"/>
      <c r="Q614" s="1153"/>
      <c r="R614" s="1153"/>
      <c r="S614" s="1153"/>
      <c r="T614" s="1153"/>
      <c r="U614" s="1153"/>
      <c r="V614" s="1153"/>
      <c r="W614" s="1153"/>
      <c r="X614" s="1153"/>
      <c r="Y614" s="1153"/>
      <c r="Z614" s="1153"/>
      <c r="AA614" s="1153"/>
      <c r="AB614" s="1153"/>
      <c r="AC614" s="1153"/>
      <c r="AD614" s="1153"/>
      <c r="AE614" s="1153"/>
      <c r="AF614" s="1153"/>
      <c r="AG614" s="1153"/>
      <c r="AH614" s="1153"/>
      <c r="AI614" s="1153"/>
      <c r="AJ614" s="1153"/>
      <c r="AK614" s="1153"/>
      <c r="AL614" s="1153"/>
      <c r="AM614" s="1153"/>
      <c r="AN614" s="1153"/>
      <c r="AO614" s="1153"/>
      <c r="AP614" s="1153"/>
      <c r="AQ614" s="1153"/>
      <c r="AR614" s="1153"/>
      <c r="AS614" s="1153"/>
      <c r="AT614" s="1153"/>
      <c r="AU614" s="1153"/>
      <c r="AV614" s="1153"/>
      <c r="AW614" s="1153"/>
      <c r="AX614" s="1153"/>
      <c r="AY614" s="1153"/>
      <c r="AZ614" s="1153"/>
      <c r="BA614" s="1153"/>
      <c r="BB614" s="1153"/>
      <c r="BC614" s="1153"/>
      <c r="BD614" s="912"/>
      <c r="BE614" s="1153"/>
      <c r="BF614" s="1153"/>
      <c r="BG614" s="1153"/>
      <c r="BH614" s="1153"/>
      <c r="BI614" s="1153"/>
      <c r="BJ614" s="1153"/>
      <c r="BK614" s="1153"/>
      <c r="BL614" s="1153"/>
      <c r="BM614" s="1153"/>
      <c r="BN614" s="1153"/>
      <c r="BO614" s="1153"/>
      <c r="BP614" s="1153"/>
      <c r="BQ614" s="1153"/>
      <c r="BR614" s="1153"/>
      <c r="BS614" s="1153"/>
      <c r="BT614" s="1153"/>
      <c r="BU614" s="1153"/>
      <c r="BV614" s="1153"/>
      <c r="BW614" s="1153"/>
      <c r="BX614" s="1153"/>
      <c r="BY614" s="1153"/>
      <c r="BZ614" s="1153"/>
      <c r="CA614" s="1153"/>
      <c r="CB614" s="1153"/>
      <c r="CC614" s="1153"/>
    </row>
    <row r="615" spans="1:81" ht="15" customHeight="1">
      <c r="A615" s="1148"/>
      <c r="B615" s="69"/>
      <c r="C615" s="69"/>
      <c r="D615" s="69" t="s">
        <v>398</v>
      </c>
      <c r="E615" s="69"/>
      <c r="F615" s="69"/>
      <c r="G615" s="573"/>
      <c r="H615" s="1154"/>
      <c r="I615" s="1154"/>
      <c r="J615" s="1154"/>
      <c r="K615" s="1154"/>
      <c r="L615" s="1154"/>
      <c r="M615" s="1154"/>
      <c r="N615" s="1154"/>
      <c r="O615" s="1154"/>
      <c r="P615" s="1154"/>
      <c r="Q615" s="1154"/>
      <c r="R615" s="1154"/>
      <c r="S615" s="1154"/>
      <c r="T615" s="1154"/>
      <c r="U615" s="1154"/>
      <c r="V615" s="1154"/>
      <c r="W615" s="1154"/>
      <c r="X615" s="1154"/>
      <c r="Y615" s="1154"/>
      <c r="Z615" s="1154"/>
      <c r="AA615" s="1154"/>
      <c r="AB615" s="1154"/>
      <c r="AC615" s="1154"/>
      <c r="AD615" s="1154"/>
      <c r="AE615" s="1154"/>
      <c r="AF615" s="1154"/>
      <c r="AG615" s="1154"/>
      <c r="AH615" s="1154"/>
      <c r="AI615" s="1154"/>
      <c r="AJ615" s="1154"/>
      <c r="AK615" s="1154"/>
      <c r="AL615" s="1154"/>
      <c r="AM615" s="1154"/>
      <c r="AN615" s="1154"/>
      <c r="AO615" s="1154"/>
      <c r="AP615" s="1154"/>
      <c r="AQ615" s="1154"/>
      <c r="AR615" s="1154"/>
      <c r="AS615" s="1154"/>
      <c r="AT615" s="1154"/>
      <c r="AU615" s="1154"/>
      <c r="AV615" s="1154"/>
      <c r="AW615" s="1154"/>
      <c r="AX615" s="1154"/>
      <c r="AY615" s="1154"/>
      <c r="AZ615" s="1154"/>
      <c r="BA615" s="1154"/>
      <c r="BB615" s="1154"/>
      <c r="BC615" s="1154"/>
      <c r="BD615" s="913"/>
      <c r="BE615" s="1154"/>
      <c r="BF615" s="1154"/>
      <c r="BG615" s="1154"/>
      <c r="BH615" s="1154"/>
      <c r="BI615" s="1154"/>
      <c r="BJ615" s="1154"/>
      <c r="BK615" s="1154"/>
      <c r="BL615" s="1154"/>
      <c r="BM615" s="1154"/>
      <c r="BN615" s="1154"/>
      <c r="BO615" s="1154"/>
      <c r="BP615" s="1154"/>
      <c r="BQ615" s="1154"/>
      <c r="BR615" s="1154"/>
      <c r="BS615" s="1154"/>
      <c r="BT615" s="1154"/>
      <c r="BU615" s="1154"/>
      <c r="BV615" s="1154"/>
      <c r="BW615" s="1154"/>
      <c r="BX615" s="1154"/>
      <c r="BY615" s="1154"/>
      <c r="BZ615" s="1154"/>
      <c r="CA615" s="1154"/>
      <c r="CB615" s="1154"/>
      <c r="CC615" s="1154"/>
    </row>
    <row r="616" spans="1:81" ht="15" customHeight="1">
      <c r="A616" s="1148"/>
      <c r="B616" s="68"/>
      <c r="C616" s="68"/>
      <c r="D616" s="68" t="s">
        <v>399</v>
      </c>
      <c r="E616" s="68"/>
      <c r="F616" s="68"/>
      <c r="G616" s="574" t="s">
        <v>146</v>
      </c>
      <c r="H616" s="1155" t="s">
        <v>146</v>
      </c>
      <c r="I616" s="1155" t="s">
        <v>146</v>
      </c>
      <c r="J616" s="1155" t="s">
        <v>146</v>
      </c>
      <c r="K616" s="1155" t="s">
        <v>146</v>
      </c>
      <c r="L616" s="1155" t="s">
        <v>146</v>
      </c>
      <c r="M616" s="1155" t="s">
        <v>146</v>
      </c>
      <c r="N616" s="1155" t="s">
        <v>146</v>
      </c>
      <c r="O616" s="1155" t="s">
        <v>146</v>
      </c>
      <c r="P616" s="1155" t="s">
        <v>146</v>
      </c>
      <c r="Q616" s="1155" t="s">
        <v>146</v>
      </c>
      <c r="R616" s="1155" t="s">
        <v>146</v>
      </c>
      <c r="S616" s="1155" t="s">
        <v>146</v>
      </c>
      <c r="T616" s="1155" t="s">
        <v>146</v>
      </c>
      <c r="U616" s="1155" t="s">
        <v>146</v>
      </c>
      <c r="V616" s="1155" t="str">
        <f>IF(V$568=0,V501,IF(V$568=1,#REF!,IF(V$568=2,#REF!,IF(V$568=3,#REF!,IF(V$568=4,#REF!,V501)))))</f>
        <v>CO2eq footprint</v>
      </c>
      <c r="W616" s="1155" t="s">
        <v>146</v>
      </c>
      <c r="X616" s="1155" t="s">
        <v>146</v>
      </c>
      <c r="Y616" s="1155" t="s">
        <v>146</v>
      </c>
      <c r="Z616" s="1155" t="s">
        <v>146</v>
      </c>
      <c r="AA616" s="1155" t="s">
        <v>146</v>
      </c>
      <c r="AB616" s="1155" t="s">
        <v>146</v>
      </c>
      <c r="AC616" s="1155" t="s">
        <v>146</v>
      </c>
      <c r="AD616" s="1155" t="s">
        <v>146</v>
      </c>
      <c r="AE616" s="1155" t="s">
        <v>146</v>
      </c>
      <c r="AF616" s="1155" t="s">
        <v>146</v>
      </c>
      <c r="AG616" s="1155" t="s">
        <v>146</v>
      </c>
      <c r="AH616" s="1155" t="s">
        <v>146</v>
      </c>
      <c r="AI616" s="1155" t="s">
        <v>146</v>
      </c>
      <c r="AJ616" s="1155" t="s">
        <v>146</v>
      </c>
      <c r="AK616" s="1155" t="s">
        <v>146</v>
      </c>
      <c r="AL616" s="1155" t="s">
        <v>146</v>
      </c>
      <c r="AM616" s="1155" t="s">
        <v>146</v>
      </c>
      <c r="AN616" s="1155" t="s">
        <v>146</v>
      </c>
      <c r="AO616" s="1155" t="s">
        <v>146</v>
      </c>
      <c r="AP616" s="1155" t="s">
        <v>146</v>
      </c>
      <c r="AQ616" s="1155" t="s">
        <v>146</v>
      </c>
      <c r="AR616" s="1155" t="s">
        <v>146</v>
      </c>
      <c r="AS616" s="1155" t="s">
        <v>146</v>
      </c>
      <c r="AT616" s="1155" t="s">
        <v>146</v>
      </c>
      <c r="AU616" s="1155" t="s">
        <v>146</v>
      </c>
      <c r="AV616" s="1155" t="s">
        <v>146</v>
      </c>
      <c r="AW616" s="1155" t="str">
        <f>IF(AW$568=0,AW501,IF(AW$568=1,#REF!,IF(AW$568=2,#REF!,IF(AW$568=3,#REF!,IF(AW$568=4,#REF!,AW501)))))</f>
        <v>CO2eq footprint</v>
      </c>
      <c r="AX616" s="1155" t="str">
        <f>IF(AX$568=0,AX501,IF(AX$568=1,#REF!,IF(AX$568=2,#REF!,IF(AX$568=3,#REF!,IF(AX$568=4,#REF!,AX501)))))</f>
        <v>CO2eq footprint</v>
      </c>
      <c r="AY616" s="1155" t="str">
        <f>IF(AY$568=0,AY501,IF(AY$568=1,#REF!,IF(AY$568=2,#REF!,IF(AY$568=3,#REF!,IF(AY$568=4,#REF!,AY501)))))</f>
        <v>CO2eq footprint</v>
      </c>
      <c r="AZ616" s="1155" t="str">
        <f>IF(AZ$568=0,AZ501,IF(AZ$568=1,#REF!,IF(AZ$568=2,#REF!,IF(AZ$568=3,#REF!,IF(AZ$568=4,#REF!,AZ501)))))</f>
        <v>CO2eq footprint</v>
      </c>
      <c r="BA616" s="1155" t="str">
        <f>IF(BA$568=0,BA501,IF(BA$568=1,#REF!,IF(BA$568=2,#REF!,IF(BA$568=3,#REF!,IF(BA$568=4,#REF!,BA501)))))</f>
        <v>CO2eq footprint</v>
      </c>
      <c r="BB616" s="1155" t="str">
        <f>IF(BB$568=0,BB501,IF(BB$568=1,#REF!,IF(BB$568=2,#REF!,IF(BB$568=3,#REF!,IF(BB$568=4,#REF!,BB501)))))</f>
        <v>CO2eq footprint</v>
      </c>
      <c r="BC616" s="1155" t="str">
        <f>IF(BC$568=0,BC501,IF(BC$568=1,#REF!,IF(BC$568=2,#REF!,IF(BC$568=3,#REF!,IF(BC$568=4,#REF!,BC501)))))</f>
        <v>CO2eq footprint</v>
      </c>
      <c r="BD616" s="914" t="str">
        <f>IF(BD$568=0,BD501,IF(BD$568=1,#REF!,IF(BD$568=2,#REF!,IF(BD$568=3,#REF!,IF(BD$568=4,#REF!,BD501)))))</f>
        <v>CO2eq footprint</v>
      </c>
      <c r="BE616" s="1155" t="str">
        <f>IF(BE$568=0,BE501,IF(BE$568=1,#REF!,IF(BE$568=2,#REF!,IF(BE$568=3,#REF!,IF(BE$568=4,#REF!,BE501)))))</f>
        <v>CO2eq footprint</v>
      </c>
      <c r="BF616" s="1155" t="str">
        <f>IF(BF$568=0,BF501,IF(BF$568=1,#REF!,IF(BF$568=2,#REF!,IF(BF$568=3,#REF!,IF(BF$568=4,#REF!,BF501)))))</f>
        <v>CO2eq footprint</v>
      </c>
      <c r="BG616" s="1155" t="str">
        <f>IF(BG$568=0,BG501,IF(BG$568=1,#REF!,IF(BG$568=2,#REF!,IF(BG$568=3,#REF!,IF(BG$568=4,#REF!,BG501)))))</f>
        <v>CO2eq footprint</v>
      </c>
      <c r="BH616" s="1155" t="str">
        <f>IF(BH$568=0,BH501,IF(BH$568=1,#REF!,IF(BH$568=2,#REF!,IF(BH$568=3,#REF!,IF(BH$568=4,#REF!,BH501)))))</f>
        <v>CO2eq footprint</v>
      </c>
      <c r="BI616" s="1155" t="str">
        <f>IF(BI$568=0,BI501,IF(BI$568=1,#REF!,IF(BI$568=2,#REF!,IF(BI$568=3,#REF!,IF(BI$568=4,#REF!,BI501)))))</f>
        <v>CO2eq footprint</v>
      </c>
      <c r="BJ616" s="1155" t="str">
        <f>IF(BJ$568=0,BJ501,IF(BJ$568=1,#REF!,IF(BJ$568=2,#REF!,IF(BJ$568=3,#REF!,IF(BJ$568=4,#REF!,BJ501)))))</f>
        <v>CO2eq footprint</v>
      </c>
      <c r="BK616" s="1155" t="str">
        <f>IF(BK$568=0,BK501,IF(BK$568=1,#REF!,IF(BK$568=2,#REF!,IF(BK$568=3,#REF!,IF(BK$568=4,#REF!,BK501)))))</f>
        <v>CO2eq footprint</v>
      </c>
      <c r="BL616" s="1155" t="str">
        <f>IF(BL$568=0,BL501,IF(BL$568=1,#REF!,IF(BL$568=2,#REF!,IF(BL$568=3,#REF!,IF(BL$568=4,#REF!,BL501)))))</f>
        <v>CO2eq footprint</v>
      </c>
      <c r="BM616" s="1155" t="str">
        <f>IF(BM$568=0,BM501,IF(BM$568=1,#REF!,IF(BM$568=2,#REF!,IF(BM$568=3,#REF!,IF(BM$568=4,#REF!,BM501)))))</f>
        <v>CO2eq footprint</v>
      </c>
      <c r="BN616" s="1155" t="str">
        <f>IF(BN$568=0,BN501,IF(BN$568=1,#REF!,IF(BN$568=2,#REF!,IF(BN$568=3,#REF!,IF(BN$568=4,#REF!,BN501)))))</f>
        <v>CO2eq footprint</v>
      </c>
      <c r="BO616" s="1155" t="str">
        <f>IF(BO$568=0,BO501,IF(BO$568=1,#REF!,IF(BO$568=2,#REF!,IF(BO$568=3,#REF!,IF(BO$568=4,#REF!,BO501)))))</f>
        <v>CO2eq footprint</v>
      </c>
      <c r="BP616" s="1155" t="str">
        <f>IF(BP$568=0,BP501,IF(BP$568=1,#REF!,IF(BP$568=2,#REF!,IF(BP$568=3,#REF!,IF(BP$568=4,#REF!,BP501)))))</f>
        <v>CO2eq footprint</v>
      </c>
      <c r="BQ616" s="1155" t="str">
        <f>IF(BQ$568=0,BQ501,IF(BQ$568=1,#REF!,IF(BQ$568=2,#REF!,IF(BQ$568=3,#REF!,IF(BQ$568=4,#REF!,BQ501)))))</f>
        <v>CO2eq footprint</v>
      </c>
      <c r="BR616" s="1155" t="str">
        <f>IF(BR$568=0,BR501,IF(BR$568=1,#REF!,IF(BR$568=2,#REF!,IF(BR$568=3,#REF!,IF(BR$568=4,#REF!,BR501)))))</f>
        <v>CO2eq footprint</v>
      </c>
      <c r="BS616" s="1155" t="str">
        <f>IF(BS$568=0,BS501,IF(BS$568=1,#REF!,IF(BS$568=2,#REF!,IF(BS$568=3,#REF!,IF(BS$568=4,#REF!,BS501)))))</f>
        <v>CO2eq footprint</v>
      </c>
      <c r="BT616" s="1155" t="str">
        <f>IF(BT$568=0,BT501,IF(BT$568=1,#REF!,IF(BT$568=2,#REF!,IF(BT$568=3,#REF!,IF(BT$568=4,#REF!,BT501)))))</f>
        <v>CO2eq footprint</v>
      </c>
      <c r="BU616" s="1155" t="str">
        <f>IF(BU$568=0,BU501,IF(BU$568=1,#REF!,IF(BU$568=2,#REF!,IF(BU$568=3,#REF!,IF(BU$568=4,#REF!,BU501)))))</f>
        <v>CO2eq footprint</v>
      </c>
      <c r="BV616" s="1155" t="str">
        <f>IF(BV$568=0,BV501,IF(BV$568=1,#REF!,IF(BV$568=2,#REF!,IF(BV$568=3,#REF!,IF(BV$568=4,#REF!,BV501)))))</f>
        <v>CO2eq footprint</v>
      </c>
      <c r="BW616" s="1155" t="str">
        <f>IF(BW$568=0,BW501,IF(BW$568=1,#REF!,IF(BW$568=2,#REF!,IF(BW$568=3,#REF!,IF(BW$568=4,#REF!,BW501)))))</f>
        <v>CO2eq footprint</v>
      </c>
      <c r="BX616" s="1155" t="str">
        <f>IF(BX$568=0,BX501,IF(BX$568=1,#REF!,IF(BX$568=2,#REF!,IF(BX$568=3,#REF!,IF(BX$568=4,#REF!,BX501)))))</f>
        <v>CO2eq footprint</v>
      </c>
      <c r="BY616" s="1155" t="s">
        <v>146</v>
      </c>
      <c r="BZ616" s="1155" t="s">
        <v>146</v>
      </c>
      <c r="CA616" s="1155" t="s">
        <v>146</v>
      </c>
      <c r="CB616" s="1155" t="str">
        <f>IF(CB$568=0,CB501,IF(CB$568=1,#REF!,IF(CB$568=2,#REF!,IF(CB$568=3,#REF!,IF(CB$568=4,#REF!,CB501)))))</f>
        <v>CO2eq footprint</v>
      </c>
      <c r="CC616" s="1155" t="str">
        <f>IF(CC$568=0,CC501,IF(CC$568=1,#REF!,IF(CC$568=2,#REF!,IF(CC$568=3,#REF!,IF(CC$568=4,#REF!,CC501)))))</f>
        <v>CO2eq footprint</v>
      </c>
    </row>
    <row r="617" spans="1:81" ht="15" customHeight="1">
      <c r="A617" s="1148"/>
      <c r="B617" s="67"/>
      <c r="C617" s="67"/>
      <c r="D617" s="67" t="s">
        <v>400</v>
      </c>
      <c r="E617" s="67"/>
      <c r="F617" s="67"/>
      <c r="G617" s="575" t="s">
        <v>6</v>
      </c>
      <c r="H617" s="1156" t="s">
        <v>6</v>
      </c>
      <c r="I617" s="1156" t="s">
        <v>6</v>
      </c>
      <c r="J617" s="1156" t="s">
        <v>6</v>
      </c>
      <c r="K617" s="1156" t="s">
        <v>6</v>
      </c>
      <c r="L617" s="1156" t="s">
        <v>6</v>
      </c>
      <c r="M617" s="1156" t="s">
        <v>6</v>
      </c>
      <c r="N617" s="1156" t="s">
        <v>6</v>
      </c>
      <c r="O617" s="1156" t="s">
        <v>6</v>
      </c>
      <c r="P617" s="1156" t="s">
        <v>6</v>
      </c>
      <c r="Q617" s="1156" t="s">
        <v>6</v>
      </c>
      <c r="R617" s="1156" t="s">
        <v>6</v>
      </c>
      <c r="S617" s="1156" t="s">
        <v>6</v>
      </c>
      <c r="T617" s="1156" t="s">
        <v>6</v>
      </c>
      <c r="U617" s="1156" t="s">
        <v>6</v>
      </c>
      <c r="V617" s="1156" t="str">
        <f>IF(V$568=0,V502,IF(V$568=1,#REF!,IF(V$568=2,#REF!,IF(V$568=3,#REF!,IF(V$568=4,#REF!,V502)))))</f>
        <v>kg CO2eq/bbl crude</v>
      </c>
      <c r="W617" s="1156" t="s">
        <v>6</v>
      </c>
      <c r="X617" s="1156" t="s">
        <v>6</v>
      </c>
      <c r="Y617" s="1156" t="s">
        <v>6</v>
      </c>
      <c r="Z617" s="1156" t="s">
        <v>6</v>
      </c>
      <c r="AA617" s="1156" t="s">
        <v>6</v>
      </c>
      <c r="AB617" s="1156" t="s">
        <v>6</v>
      </c>
      <c r="AC617" s="1156" t="s">
        <v>6</v>
      </c>
      <c r="AD617" s="1156" t="s">
        <v>6</v>
      </c>
      <c r="AE617" s="1156" t="s">
        <v>6</v>
      </c>
      <c r="AF617" s="1156" t="s">
        <v>6</v>
      </c>
      <c r="AG617" s="1156" t="s">
        <v>6</v>
      </c>
      <c r="AH617" s="1156" t="s">
        <v>6</v>
      </c>
      <c r="AI617" s="1156" t="s">
        <v>6</v>
      </c>
      <c r="AJ617" s="1156" t="s">
        <v>6</v>
      </c>
      <c r="AK617" s="1156" t="s">
        <v>6</v>
      </c>
      <c r="AL617" s="1156" t="s">
        <v>6</v>
      </c>
      <c r="AM617" s="1156" t="s">
        <v>6</v>
      </c>
      <c r="AN617" s="1156" t="s">
        <v>6</v>
      </c>
      <c r="AO617" s="1156" t="s">
        <v>6</v>
      </c>
      <c r="AP617" s="1156" t="s">
        <v>6</v>
      </c>
      <c r="AQ617" s="1156" t="s">
        <v>6</v>
      </c>
      <c r="AR617" s="1156" t="s">
        <v>6</v>
      </c>
      <c r="AS617" s="1156" t="s">
        <v>6</v>
      </c>
      <c r="AT617" s="1156" t="s">
        <v>6</v>
      </c>
      <c r="AU617" s="1156" t="s">
        <v>6</v>
      </c>
      <c r="AV617" s="1156" t="s">
        <v>6</v>
      </c>
      <c r="AW617" s="1156" t="str">
        <f>IF(AW$568=0,AW502,IF(AW$568=1,#REF!,IF(AW$568=2,#REF!,IF(AW$568=3,#REF!,IF(AW$568=4,#REF!,AW502)))))</f>
        <v>kg CO2eq/bbl crude</v>
      </c>
      <c r="AX617" s="1156" t="str">
        <f>IF(AX$568=0,AX502,IF(AX$568=1,#REF!,IF(AX$568=2,#REF!,IF(AX$568=3,#REF!,IF(AX$568=4,#REF!,AX502)))))</f>
        <v>kg CO2eq/bbl crude</v>
      </c>
      <c r="AY617" s="1156" t="str">
        <f>IF(AY$568=0,AY502,IF(AY$568=1,#REF!,IF(AY$568=2,#REF!,IF(AY$568=3,#REF!,IF(AY$568=4,#REF!,AY502)))))</f>
        <v>kg CO2eq/bbl crude</v>
      </c>
      <c r="AZ617" s="1156" t="str">
        <f>IF(AZ$568=0,AZ502,IF(AZ$568=1,#REF!,IF(AZ$568=2,#REF!,IF(AZ$568=3,#REF!,IF(AZ$568=4,#REF!,AZ502)))))</f>
        <v>kg CO2eq/bbl crude</v>
      </c>
      <c r="BA617" s="1156" t="str">
        <f>IF(BA$568=0,BA502,IF(BA$568=1,#REF!,IF(BA$568=2,#REF!,IF(BA$568=3,#REF!,IF(BA$568=4,#REF!,BA502)))))</f>
        <v>kg CO2eq/bbl crude</v>
      </c>
      <c r="BB617" s="1156" t="str">
        <f>IF(BB$568=0,BB502,IF(BB$568=1,#REF!,IF(BB$568=2,#REF!,IF(BB$568=3,#REF!,IF(BB$568=4,#REF!,BB502)))))</f>
        <v>kg CO2eq/bbl crude</v>
      </c>
      <c r="BC617" s="1156" t="str">
        <f>IF(BC$568=0,BC502,IF(BC$568=1,#REF!,IF(BC$568=2,#REF!,IF(BC$568=3,#REF!,IF(BC$568=4,#REF!,BC502)))))</f>
        <v>kg CO2eq/bbl crude</v>
      </c>
      <c r="BD617" s="915" t="str">
        <f>IF(BD$568=0,BD502,IF(BD$568=1,#REF!,IF(BD$568=2,#REF!,IF(BD$568=3,#REF!,IF(BD$568=4,#REF!,BD502)))))</f>
        <v>kg CO2eq/bbl crude</v>
      </c>
      <c r="BE617" s="1156" t="str">
        <f>IF(BE$568=0,BE502,IF(BE$568=1,#REF!,IF(BE$568=2,#REF!,IF(BE$568=3,#REF!,IF(BE$568=4,#REF!,BE502)))))</f>
        <v>kg CO2eq/bbl crude</v>
      </c>
      <c r="BF617" s="1156" t="str">
        <f>IF(BF$568=0,BF502,IF(BF$568=1,#REF!,IF(BF$568=2,#REF!,IF(BF$568=3,#REF!,IF(BF$568=4,#REF!,BF502)))))</f>
        <v>kg CO2eq/bbl crude</v>
      </c>
      <c r="BG617" s="1156" t="str">
        <f>IF(BG$568=0,BG502,IF(BG$568=1,#REF!,IF(BG$568=2,#REF!,IF(BG$568=3,#REF!,IF(BG$568=4,#REF!,BG502)))))</f>
        <v>kg CO2eq/bbl crude</v>
      </c>
      <c r="BH617" s="1156" t="str">
        <f>IF(BH$568=0,BH502,IF(BH$568=1,#REF!,IF(BH$568=2,#REF!,IF(BH$568=3,#REF!,IF(BH$568=4,#REF!,BH502)))))</f>
        <v>kg CO2eq/bbl crude</v>
      </c>
      <c r="BI617" s="1156" t="str">
        <f>IF(BI$568=0,BI502,IF(BI$568=1,#REF!,IF(BI$568=2,#REF!,IF(BI$568=3,#REF!,IF(BI$568=4,#REF!,BI502)))))</f>
        <v>kg CO2eq/bbl crude</v>
      </c>
      <c r="BJ617" s="1156" t="str">
        <f>IF(BJ$568=0,BJ502,IF(BJ$568=1,#REF!,IF(BJ$568=2,#REF!,IF(BJ$568=3,#REF!,IF(BJ$568=4,#REF!,BJ502)))))</f>
        <v>kg CO2eq/bbl crude</v>
      </c>
      <c r="BK617" s="1156" t="str">
        <f>IF(BK$568=0,BK502,IF(BK$568=1,#REF!,IF(BK$568=2,#REF!,IF(BK$568=3,#REF!,IF(BK$568=4,#REF!,BK502)))))</f>
        <v>kg CO2eq/bbl crude</v>
      </c>
      <c r="BL617" s="1156" t="str">
        <f>IF(BL$568=0,BL502,IF(BL$568=1,#REF!,IF(BL$568=2,#REF!,IF(BL$568=3,#REF!,IF(BL$568=4,#REF!,BL502)))))</f>
        <v>kg CO2eq/bbl crude</v>
      </c>
      <c r="BM617" s="1156" t="str">
        <f>IF(BM$568=0,BM502,IF(BM$568=1,#REF!,IF(BM$568=2,#REF!,IF(BM$568=3,#REF!,IF(BM$568=4,#REF!,BM502)))))</f>
        <v>kg CO2eq/bbl crude</v>
      </c>
      <c r="BN617" s="1156" t="str">
        <f>IF(BN$568=0,BN502,IF(BN$568=1,#REF!,IF(BN$568=2,#REF!,IF(BN$568=3,#REF!,IF(BN$568=4,#REF!,BN502)))))</f>
        <v>kg CO2eq/bbl crude</v>
      </c>
      <c r="BO617" s="1156" t="str">
        <f>IF(BO$568=0,BO502,IF(BO$568=1,#REF!,IF(BO$568=2,#REF!,IF(BO$568=3,#REF!,IF(BO$568=4,#REF!,BO502)))))</f>
        <v>kg CO2eq/bbl crude</v>
      </c>
      <c r="BP617" s="1156" t="str">
        <f>IF(BP$568=0,BP502,IF(BP$568=1,#REF!,IF(BP$568=2,#REF!,IF(BP$568=3,#REF!,IF(BP$568=4,#REF!,BP502)))))</f>
        <v>kg CO2eq/bbl crude</v>
      </c>
      <c r="BQ617" s="1156" t="str">
        <f>IF(BQ$568=0,BQ502,IF(BQ$568=1,#REF!,IF(BQ$568=2,#REF!,IF(BQ$568=3,#REF!,IF(BQ$568=4,#REF!,BQ502)))))</f>
        <v>kg CO2eq/bbl crude</v>
      </c>
      <c r="BR617" s="1156" t="str">
        <f>IF(BR$568=0,BR502,IF(BR$568=1,#REF!,IF(BR$568=2,#REF!,IF(BR$568=3,#REF!,IF(BR$568=4,#REF!,BR502)))))</f>
        <v>kg CO2eq/bbl crude</v>
      </c>
      <c r="BS617" s="1156" t="str">
        <f>IF(BS$568=0,BS502,IF(BS$568=1,#REF!,IF(BS$568=2,#REF!,IF(BS$568=3,#REF!,IF(BS$568=4,#REF!,BS502)))))</f>
        <v>kg CO2eq/bbl crude</v>
      </c>
      <c r="BT617" s="1156" t="str">
        <f>IF(BT$568=0,BT502,IF(BT$568=1,#REF!,IF(BT$568=2,#REF!,IF(BT$568=3,#REF!,IF(BT$568=4,#REF!,BT502)))))</f>
        <v>kg CO2eq/bbl crude</v>
      </c>
      <c r="BU617" s="1156" t="str">
        <f>IF(BU$568=0,BU502,IF(BU$568=1,#REF!,IF(BU$568=2,#REF!,IF(BU$568=3,#REF!,IF(BU$568=4,#REF!,BU502)))))</f>
        <v>kg CO2eq/bbl crude</v>
      </c>
      <c r="BV617" s="1156" t="str">
        <f>IF(BV$568=0,BV502,IF(BV$568=1,#REF!,IF(BV$568=2,#REF!,IF(BV$568=3,#REF!,IF(BV$568=4,#REF!,BV502)))))</f>
        <v>kg CO2eq/bbl crude</v>
      </c>
      <c r="BW617" s="1156" t="str">
        <f>IF(BW$568=0,BW502,IF(BW$568=1,#REF!,IF(BW$568=2,#REF!,IF(BW$568=3,#REF!,IF(BW$568=4,#REF!,BW502)))))</f>
        <v>kg CO2eq/bbl crude</v>
      </c>
      <c r="BX617" s="1156" t="str">
        <f>IF(BX$568=0,BX502,IF(BX$568=1,#REF!,IF(BX$568=2,#REF!,IF(BX$568=3,#REF!,IF(BX$568=4,#REF!,BX502)))))</f>
        <v>kg CO2eq/bbl crude</v>
      </c>
      <c r="BY617" s="1156" t="s">
        <v>6</v>
      </c>
      <c r="BZ617" s="1156" t="s">
        <v>6</v>
      </c>
      <c r="CA617" s="1156" t="s">
        <v>6</v>
      </c>
      <c r="CB617" s="1156" t="str">
        <f>IF(CB$568=0,CB502,IF(CB$568=1,#REF!,IF(CB$568=2,#REF!,IF(CB$568=3,#REF!,IF(CB$568=4,#REF!,CB502)))))</f>
        <v>kg CO2eq/bbl crude</v>
      </c>
      <c r="CC617" s="1156" t="str">
        <f>IF(CC$568=0,CC502,IF(CC$568=1,#REF!,IF(CC$568=2,#REF!,IF(CC$568=3,#REF!,IF(CC$568=4,#REF!,CC502)))))</f>
        <v>kg CO2eq/bbl crude</v>
      </c>
    </row>
    <row r="618" spans="1:81" ht="15" customHeight="1">
      <c r="A618" s="1148"/>
      <c r="B618" s="66"/>
      <c r="C618" s="66"/>
      <c r="D618" s="66" t="s">
        <v>14</v>
      </c>
      <c r="E618" s="66"/>
      <c r="F618" s="66"/>
      <c r="G618" s="576"/>
      <c r="H618" s="1159"/>
      <c r="I618" s="1159"/>
      <c r="J618" s="1159"/>
      <c r="K618" s="1159"/>
      <c r="L618" s="1159"/>
      <c r="M618" s="1159"/>
      <c r="N618" s="1159"/>
      <c r="O618" s="1159"/>
      <c r="P618" s="1159"/>
      <c r="Q618" s="1159"/>
      <c r="R618" s="1159"/>
      <c r="S618" s="1159"/>
      <c r="T618" s="1159"/>
      <c r="U618" s="1159"/>
      <c r="V618" s="1159"/>
      <c r="W618" s="1159"/>
      <c r="X618" s="1159"/>
      <c r="Y618" s="1159"/>
      <c r="Z618" s="1159"/>
      <c r="AA618" s="1159"/>
      <c r="AB618" s="1159"/>
      <c r="AC618" s="1159"/>
      <c r="AD618" s="1159"/>
      <c r="AE618" s="1159"/>
      <c r="AF618" s="1159"/>
      <c r="AG618" s="1159"/>
      <c r="AH618" s="1159"/>
      <c r="AI618" s="1159"/>
      <c r="AJ618" s="1159"/>
      <c r="AK618" s="1159"/>
      <c r="AL618" s="1159"/>
      <c r="AM618" s="1159"/>
      <c r="AN618" s="1159"/>
      <c r="AO618" s="1159"/>
      <c r="AP618" s="1159"/>
      <c r="AQ618" s="1159"/>
      <c r="AR618" s="1159"/>
      <c r="AS618" s="1159"/>
      <c r="AT618" s="1159"/>
      <c r="AU618" s="1159"/>
      <c r="AV618" s="1159"/>
      <c r="AW618" s="1159"/>
      <c r="AX618" s="1159"/>
      <c r="AY618" s="1159"/>
      <c r="AZ618" s="1159"/>
      <c r="BA618" s="1159"/>
      <c r="BB618" s="1159"/>
      <c r="BC618" s="1159"/>
      <c r="BD618" s="1159"/>
      <c r="BE618" s="1159"/>
      <c r="BF618" s="1159"/>
      <c r="BG618" s="1159"/>
      <c r="BH618" s="1159"/>
      <c r="BI618" s="1159"/>
      <c r="BJ618" s="1159"/>
      <c r="BK618" s="1159"/>
      <c r="BL618" s="1159"/>
      <c r="BM618" s="1159"/>
      <c r="BN618" s="1159"/>
      <c r="BO618" s="1159"/>
      <c r="BP618" s="1159"/>
      <c r="BQ618" s="1159"/>
      <c r="BR618" s="1159"/>
      <c r="BS618" s="1159"/>
      <c r="BT618" s="1159"/>
      <c r="BU618" s="1159"/>
      <c r="BV618" s="1159"/>
      <c r="BW618" s="1159"/>
      <c r="BX618" s="1159"/>
      <c r="BY618" s="1159"/>
      <c r="BZ618" s="1159"/>
      <c r="CA618" s="1159"/>
      <c r="CB618" s="1159"/>
      <c r="CC618" s="1159"/>
    </row>
    <row r="619" spans="1:81" ht="15" customHeight="1">
      <c r="A619" s="1148"/>
      <c r="B619" s="65"/>
      <c r="C619" s="65"/>
      <c r="D619" s="65" t="s">
        <v>7</v>
      </c>
      <c r="E619" s="65"/>
      <c r="F619" s="65"/>
      <c r="G619" s="1157">
        <f>IF(G$568=0,G504,IF(G$568=1,#REF!,IF(G$568=2,#REF!,IF(G$568=3,#REF!,IF(G$568=4,#REF!,G504)))))/G$569</f>
        <v>0</v>
      </c>
      <c r="H619" s="1157">
        <f>IF(H$568=0,H504,IF(H$568=1,#REF!,IF(H$568=2,#REF!,IF(H$568=3,#REF!,IF(H$568=4,#REF!,H504)))))/H$569</f>
        <v>0</v>
      </c>
      <c r="I619" s="1157">
        <f>IF(I$568=0,I504,IF(I$568=1,#REF!,IF(I$568=2,#REF!,IF(I$568=3,#REF!,IF(I$568=4,#REF!,I504)))))/I$569</f>
        <v>0</v>
      </c>
      <c r="J619" s="1157">
        <f>IF(J$568=0,J504,IF(J$568=1,#REF!,IF(J$568=2,#REF!,IF(J$568=3,#REF!,IF(J$568=4,#REF!,J504)))))/J$569</f>
        <v>0</v>
      </c>
      <c r="K619" s="1157">
        <f>IF(K$568=0,K504,IF(K$568=1,#REF!,IF(K$568=2,#REF!,IF(K$568=3,#REF!,IF(K$568=4,#REF!,K504)))))/K$569</f>
        <v>0</v>
      </c>
      <c r="L619" s="1157">
        <f>IF(L$568=0,L504,IF(L$568=1,#REF!,IF(L$568=2,#REF!,IF(L$568=3,#REF!,IF(L$568=4,#REF!,L504)))))/L$569</f>
        <v>0</v>
      </c>
      <c r="M619" s="1157">
        <f>IF(M$568=0,M504,IF(M$568=1,#REF!,IF(M$568=2,#REF!,IF(M$568=3,#REF!,IF(M$568=4,#REF!,M504)))))/M$569</f>
        <v>0</v>
      </c>
      <c r="N619" s="1157">
        <f>IF(N$568=0,N504,IF(N$568=1,#REF!,IF(N$568=2,#REF!,IF(N$568=3,#REF!,IF(N$568=4,#REF!,N504)))))/N$569</f>
        <v>0</v>
      </c>
      <c r="O619" s="1157">
        <f>IF(O$568=0,O504,IF(O$568=1,#REF!,IF(O$568=2,#REF!,IF(O$568=3,#REF!,IF(O$568=4,#REF!,O504)))))/O$569</f>
        <v>0</v>
      </c>
      <c r="P619" s="1157">
        <f>IF(P$568=0,P504,IF(P$568=1,#REF!,IF(P$568=2,#REF!,IF(P$568=3,#REF!,IF(P$568=4,#REF!,P504)))))/P$569</f>
        <v>0</v>
      </c>
      <c r="Q619" s="1157">
        <f>IF(Q$568=0,Q504,IF(Q$568=1,#REF!,IF(Q$568=2,#REF!,IF(Q$568=3,#REF!,IF(Q$568=4,#REF!,Q504)))))/Q$569</f>
        <v>0</v>
      </c>
      <c r="R619" s="1157">
        <f>IF(R$568=0,R504,IF(R$568=1,#REF!,IF(R$568=2,#REF!,IF(R$568=3,#REF!,IF(R$568=4,#REF!,R504)))))/R$569</f>
        <v>0</v>
      </c>
      <c r="S619" s="1157">
        <f>IF(S$568=0,S504,IF(S$568=1,#REF!,IF(S$568=2,#REF!,IF(S$568=3,#REF!,IF(S$568=4,#REF!,S504)))))/S$569</f>
        <v>0</v>
      </c>
      <c r="T619" s="1157">
        <f>IF(T$568=0,T504,IF(T$568=1,#REF!,IF(T$568=2,#REF!,IF(T$568=3,#REF!,IF(T$568=4,#REF!,T504)))))/T$569</f>
        <v>0</v>
      </c>
      <c r="U619" s="1157">
        <f>IF(U$568=0,U504,IF(U$568=1,#REF!,IF(U$568=2,#REF!,IF(U$568=3,#REF!,IF(U$568=4,#REF!,U504)))))/U$569</f>
        <v>0</v>
      </c>
      <c r="V619" s="1157">
        <f>IF(V$568=0,V504,IF(V$568=1,#REF!,IF(V$568=2,#REF!,IF(V$568=3,#REF!,IF(V$568=4,#REF!,V504)))))/V$569</f>
        <v>0</v>
      </c>
      <c r="W619" s="1157">
        <f>IF(W$568=0,W504,IF(W$568=1,#REF!,IF(W$568=2,#REF!,IF(W$568=3,#REF!,IF(W$568=4,#REF!,W504)))))/W$569</f>
        <v>0</v>
      </c>
      <c r="X619" s="1157">
        <f>IF(X$568=0,X504,IF(X$568=1,#REF!,IF(X$568=2,#REF!,IF(X$568=3,#REF!,IF(X$568=4,#REF!,X504)))))/X$569</f>
        <v>0</v>
      </c>
      <c r="Y619" s="1157">
        <f>IF(Y$568=0,Y504,IF(Y$568=1,#REF!,IF(Y$568=2,#REF!,IF(Y$568=3,#REF!,IF(Y$568=4,#REF!,Y504)))))/Y$569</f>
        <v>0</v>
      </c>
      <c r="Z619" s="1157">
        <f>IF(Z$568=0,Z504,IF(Z$568=1,#REF!,IF(Z$568=2,#REF!,IF(Z$568=3,#REF!,IF(Z$568=4,#REF!,Z504)))))/Z$569</f>
        <v>0</v>
      </c>
      <c r="AA619" s="1157">
        <f>IF(AA$568=0,AA504,IF(AA$568=1,#REF!,IF(AA$568=2,#REF!,IF(AA$568=3,#REF!,IF(AA$568=4,#REF!,AA504)))))/AA$569</f>
        <v>0</v>
      </c>
      <c r="AB619" s="1157">
        <f>IF(AB$568=0,AB504,IF(AB$568=1,#REF!,IF(AB$568=2,#REF!,IF(AB$568=3,#REF!,IF(AB$568=4,#REF!,AB504)))))/AB$569</f>
        <v>0</v>
      </c>
      <c r="AC619" s="1157">
        <f>IF(AC$568=0,AC504,IF(AC$568=1,#REF!,IF(AC$568=2,#REF!,IF(AC$568=3,#REF!,IF(AC$568=4,#REF!,AC504)))))/AC$569</f>
        <v>0</v>
      </c>
      <c r="AD619" s="1157">
        <f>IF(AD$568=0,AD504,IF(AD$568=1,#REF!,IF(AD$568=2,#REF!,IF(AD$568=3,#REF!,IF(AD$568=4,#REF!,AD504)))))/AD$569</f>
        <v>0</v>
      </c>
      <c r="AE619" s="1157">
        <f>IF(AE$568=0,AE504,IF(AE$568=1,#REF!,IF(AE$568=2,#REF!,IF(AE$568=3,#REF!,IF(AE$568=4,#REF!,AE504)))))/AE$569</f>
        <v>0</v>
      </c>
      <c r="AF619" s="1157">
        <f>IF(AF$568=0,AF504,IF(AF$568=1,#REF!,IF(AF$568=2,#REF!,IF(AF$568=3,#REF!,IF(AF$568=4,#REF!,AF504)))))/AF$569</f>
        <v>0</v>
      </c>
      <c r="AG619" s="1157">
        <f>IF(AG$568=0,AG504,IF(AG$568=1,#REF!,IF(AG$568=2,#REF!,IF(AG$568=3,#REF!,IF(AG$568=4,#REF!,AG504)))))/AG$569</f>
        <v>0</v>
      </c>
      <c r="AH619" s="1157">
        <f>IF(AH$568=0,AH504,IF(AH$568=1,#REF!,IF(AH$568=2,#REF!,IF(AH$568=3,#REF!,IF(AH$568=4,#REF!,AH504)))))/AH$569</f>
        <v>0</v>
      </c>
      <c r="AI619" s="1157">
        <f>IF(AI$568=0,AI504,IF(AI$568=1,#REF!,IF(AI$568=2,#REF!,IF(AI$568=3,#REF!,IF(AI$568=4,#REF!,AI504)))))/AI$569</f>
        <v>0</v>
      </c>
      <c r="AJ619" s="1157">
        <f>IF(AJ$568=0,AJ504,IF(AJ$568=1,#REF!,IF(AJ$568=2,#REF!,IF(AJ$568=3,#REF!,IF(AJ$568=4,#REF!,AJ504)))))/AJ$569</f>
        <v>0</v>
      </c>
      <c r="AK619" s="1157">
        <f>IF(AK$568=0,AK504,IF(AK$568=1,#REF!,IF(AK$568=2,#REF!,IF(AK$568=3,#REF!,IF(AK$568=4,#REF!,AK504)))))/AK$569</f>
        <v>0</v>
      </c>
      <c r="AL619" s="1157">
        <f>IF(AL$568=0,AL504,IF(AL$568=1,#REF!,IF(AL$568=2,#REF!,IF(AL$568=3,#REF!,IF(AL$568=4,#REF!,AL504)))))/AL$569</f>
        <v>0</v>
      </c>
      <c r="AM619" s="1157">
        <f>IF(AM$568=0,AM504,IF(AM$568=1,#REF!,IF(AM$568=2,#REF!,IF(AM$568=3,#REF!,IF(AM$568=4,#REF!,AM504)))))/AM$569</f>
        <v>0</v>
      </c>
      <c r="AN619" s="1157">
        <f>IF(AN$568=0,AN504,IF(AN$568=1,#REF!,IF(AN$568=2,#REF!,IF(AN$568=3,#REF!,IF(AN$568=4,#REF!,AN504)))))/AN$569</f>
        <v>0</v>
      </c>
      <c r="AO619" s="1157">
        <f>IF(AO$568=0,AO504,IF(AO$568=1,#REF!,IF(AO$568=2,#REF!,IF(AO$568=3,#REF!,IF(AO$568=4,#REF!,AO504)))))/AO$569</f>
        <v>0</v>
      </c>
      <c r="AP619" s="1157">
        <f>IF(AP$568=0,AP504,IF(AP$568=1,#REF!,IF(AP$568=2,#REF!,IF(AP$568=3,#REF!,IF(AP$568=4,#REF!,AP504)))))/AP$569</f>
        <v>0</v>
      </c>
      <c r="AQ619" s="1157">
        <f>IF(AQ$568=0,AQ504,IF(AQ$568=1,#REF!,IF(AQ$568=2,#REF!,IF(AQ$568=3,#REF!,IF(AQ$568=4,#REF!,AQ504)))))/AQ$569</f>
        <v>0</v>
      </c>
      <c r="AR619" s="1157">
        <f>IF(AR$568=0,AR504,IF(AR$568=1,#REF!,IF(AR$568=2,#REF!,IF(AR$568=3,#REF!,IF(AR$568=4,#REF!,AR504)))))/AR$569</f>
        <v>0</v>
      </c>
      <c r="AS619" s="1157">
        <f>IF(AS$568=0,AS504,IF(AS$568=1,#REF!,IF(AS$568=2,#REF!,IF(AS$568=3,#REF!,IF(AS$568=4,#REF!,AS504)))))/AS$569</f>
        <v>0</v>
      </c>
      <c r="AT619" s="1157">
        <f>IF(AT$568=0,AT504,IF(AT$568=1,#REF!,IF(AT$568=2,#REF!,IF(AT$568=3,#REF!,IF(AT$568=4,#REF!,AT504)))))/AT$569</f>
        <v>0</v>
      </c>
      <c r="AU619" s="1157">
        <f>IF(AU$568=0,AU504,IF(AU$568=1,#REF!,IF(AU$568=2,#REF!,IF(AU$568=3,#REF!,IF(AU$568=4,#REF!,AU504)))))/AU$569</f>
        <v>0</v>
      </c>
      <c r="AV619" s="1157">
        <f>IF(AV$568=0,AV504,IF(AV$568=1,#REF!,IF(AV$568=2,#REF!,IF(AV$568=3,#REF!,IF(AV$568=4,#REF!,AV504)))))/AV$569</f>
        <v>0</v>
      </c>
      <c r="AW619" s="1157">
        <f>IF(AW$568=0,AW504,IF(AW$568=1,#REF!,IF(AW$568=2,#REF!,IF(AW$568=3,#REF!,IF(AW$568=4,#REF!,AW504)))))/AW$569</f>
        <v>0</v>
      </c>
      <c r="AX619" s="1157">
        <f>IF(AX$568=0,AX504,IF(AX$568=1,#REF!,IF(AX$568=2,#REF!,IF(AX$568=3,#REF!,IF(AX$568=4,#REF!,AX504)))))/AX$569</f>
        <v>0</v>
      </c>
      <c r="AY619" s="1157">
        <f>IF(AY$568=0,AY504,IF(AY$568=1,#REF!,IF(AY$568=2,#REF!,IF(AY$568=3,#REF!,IF(AY$568=4,#REF!,AY504)))))/AY$569</f>
        <v>0</v>
      </c>
      <c r="AZ619" s="1157">
        <f>IF(AZ$568=0,AZ504,IF(AZ$568=1,#REF!,IF(AZ$568=2,#REF!,IF(AZ$568=3,#REF!,IF(AZ$568=4,#REF!,AZ504)))))/AZ$569</f>
        <v>0</v>
      </c>
      <c r="BA619" s="1157">
        <f>IF(BA$568=0,BA504,IF(BA$568=1,#REF!,IF(BA$568=2,#REF!,IF(BA$568=3,#REF!,IF(BA$568=4,#REF!,BA504)))))/BA$569</f>
        <v>0</v>
      </c>
      <c r="BB619" s="1157">
        <f>IF(BB$568=0,BB504,IF(BB$568=1,#REF!,IF(BB$568=2,#REF!,IF(BB$568=3,#REF!,IF(BB$568=4,#REF!,BB504)))))/BB$569</f>
        <v>0</v>
      </c>
      <c r="BC619" s="1157">
        <f>IF(BC$568=0,BC504,IF(BC$568=1,#REF!,IF(BC$568=2,#REF!,IF(BC$568=3,#REF!,IF(BC$568=4,#REF!,BC504)))))/BC$569</f>
        <v>0</v>
      </c>
      <c r="BD619" s="1157">
        <f>IF(BD$568=0,BD504,IF(BD$568=1,#REF!,IF(BD$568=2,#REF!,IF(BD$568=3,#REF!,IF(BD$568=4,#REF!,BD504)))))/BD$569</f>
        <v>0</v>
      </c>
      <c r="BE619" s="1157">
        <f>IF(BE$568=0,BE504,IF(BE$568=1,#REF!,IF(BE$568=2,#REF!,IF(BE$568=3,#REF!,IF(BE$568=4,#REF!,BE504)))))/BE$569</f>
        <v>0</v>
      </c>
      <c r="BF619" s="1157">
        <f>IF(BF$568=0,BF504,IF(BF$568=1,#REF!,IF(BF$568=2,#REF!,IF(BF$568=3,#REF!,IF(BF$568=4,#REF!,BF504)))))/BF$569</f>
        <v>0</v>
      </c>
      <c r="BG619" s="1157">
        <f>IF(BG$568=0,BG504,IF(BG$568=1,#REF!,IF(BG$568=2,#REF!,IF(BG$568=3,#REF!,IF(BG$568=4,#REF!,BG504)))))/BG$569</f>
        <v>0</v>
      </c>
      <c r="BH619" s="1157">
        <f>IF(BH$568=0,BH504,IF(BH$568=1,#REF!,IF(BH$568=2,#REF!,IF(BH$568=3,#REF!,IF(BH$568=4,#REF!,BH504)))))/BH$569</f>
        <v>0</v>
      </c>
      <c r="BI619" s="1157">
        <f>IF(BI$568=0,BI504,IF(BI$568=1,#REF!,IF(BI$568=2,#REF!,IF(BI$568=3,#REF!,IF(BI$568=4,#REF!,BI504)))))/BI$569</f>
        <v>0</v>
      </c>
      <c r="BJ619" s="1157">
        <f>IF(BJ$568=0,BJ504,IF(BJ$568=1,#REF!,IF(BJ$568=2,#REF!,IF(BJ$568=3,#REF!,IF(BJ$568=4,#REF!,BJ504)))))/BJ$569</f>
        <v>0</v>
      </c>
      <c r="BK619" s="1157">
        <f>IF(BK$568=0,BK504,IF(BK$568=1,#REF!,IF(BK$568=2,#REF!,IF(BK$568=3,#REF!,IF(BK$568=4,#REF!,BK504)))))/BK$569</f>
        <v>0</v>
      </c>
      <c r="BL619" s="1157">
        <f>IF(BL$568=0,BL504,IF(BL$568=1,#REF!,IF(BL$568=2,#REF!,IF(BL$568=3,#REF!,IF(BL$568=4,#REF!,BL504)))))/BL$569</f>
        <v>0</v>
      </c>
      <c r="BM619" s="1157">
        <f>IF(BM$568=0,BM504,IF(BM$568=1,#REF!,IF(BM$568=2,#REF!,IF(BM$568=3,#REF!,IF(BM$568=4,#REF!,BM504)))))/BM$569</f>
        <v>0</v>
      </c>
      <c r="BN619" s="1157">
        <f>IF(BN$568=0,BN504,IF(BN$568=1,#REF!,IF(BN$568=2,#REF!,IF(BN$568=3,#REF!,IF(BN$568=4,#REF!,BN504)))))/BN$569</f>
        <v>0</v>
      </c>
      <c r="BO619" s="1157">
        <f>IF(BO$568=0,BO504,IF(BO$568=1,#REF!,IF(BO$568=2,#REF!,IF(BO$568=3,#REF!,IF(BO$568=4,#REF!,BO504)))))/BO$569</f>
        <v>0</v>
      </c>
      <c r="BP619" s="1157">
        <f>IF(BP$568=0,BP504,IF(BP$568=1,#REF!,IF(BP$568=2,#REF!,IF(BP$568=3,#REF!,IF(BP$568=4,#REF!,BP504)))))/BP$569</f>
        <v>0</v>
      </c>
      <c r="BQ619" s="1157">
        <f>IF(BQ$568=0,BQ504,IF(BQ$568=1,#REF!,IF(BQ$568=2,#REF!,IF(BQ$568=3,#REF!,IF(BQ$568=4,#REF!,BQ504)))))/BQ$569</f>
        <v>0</v>
      </c>
      <c r="BR619" s="1157">
        <f>IF(BR$568=0,BR504,IF(BR$568=1,#REF!,IF(BR$568=2,#REF!,IF(BR$568=3,#REF!,IF(BR$568=4,#REF!,BR504)))))/BR$569</f>
        <v>0</v>
      </c>
      <c r="BS619" s="1157">
        <f>IF(BS$568=0,BS504,IF(BS$568=1,#REF!,IF(BS$568=2,#REF!,IF(BS$568=3,#REF!,IF(BS$568=4,#REF!,BS504)))))/BS$569</f>
        <v>0</v>
      </c>
      <c r="BT619" s="1157">
        <f>IF(BT$568=0,BT504,IF(BT$568=1,#REF!,IF(BT$568=2,#REF!,IF(BT$568=3,#REF!,IF(BT$568=4,#REF!,BT504)))))/BT$569</f>
        <v>0</v>
      </c>
      <c r="BU619" s="1157">
        <f>IF(BU$568=0,BU504,IF(BU$568=1,#REF!,IF(BU$568=2,#REF!,IF(BU$568=3,#REF!,IF(BU$568=4,#REF!,BU504)))))/BU$569</f>
        <v>0</v>
      </c>
      <c r="BV619" s="1157">
        <f>IF(BV$568=0,BV504,IF(BV$568=1,#REF!,IF(BV$568=2,#REF!,IF(BV$568=3,#REF!,IF(BV$568=4,#REF!,BV504)))))/BV$569</f>
        <v>0</v>
      </c>
      <c r="BW619" s="1157">
        <f>IF(BW$568=0,BW504,IF(BW$568=1,#REF!,IF(BW$568=2,#REF!,IF(BW$568=3,#REF!,IF(BW$568=4,#REF!,BW504)))))/BW$569</f>
        <v>0</v>
      </c>
      <c r="BX619" s="1157">
        <f>IF(BX$568=0,BX504,IF(BX$568=1,#REF!,IF(BX$568=2,#REF!,IF(BX$568=3,#REF!,IF(BX$568=4,#REF!,BX504)))))/BX$569</f>
        <v>0</v>
      </c>
      <c r="BY619" s="1157">
        <f>IF(BY$568=0,BY504,IF(BY$568=1,#REF!,IF(BY$568=2,#REF!,IF(BY$568=3,#REF!,IF(BY$568=4,#REF!,BY504)))))/BY$569</f>
        <v>0</v>
      </c>
      <c r="BZ619" s="1157">
        <f>IF(BZ$568=0,BZ504,IF(BZ$568=1,#REF!,IF(BZ$568=2,#REF!,IF(BZ$568=3,#REF!,IF(BZ$568=4,#REF!,BZ504)))))/BZ$569</f>
        <v>0</v>
      </c>
      <c r="CA619" s="1157">
        <f>IF(CA$568=0,CA504,IF(CA$568=1,#REF!,IF(CA$568=2,#REF!,IF(CA$568=3,#REF!,IF(CA$568=4,#REF!,CA504)))))/CA$569</f>
        <v>0</v>
      </c>
      <c r="CB619" s="1157">
        <f>IF(CB$568=0,CB504,IF(CB$568=1,#REF!,IF(CB$568=2,#REF!,IF(CB$568=3,#REF!,IF(CB$568=4,#REF!,CB504)))))/CB$569</f>
        <v>0</v>
      </c>
      <c r="CC619" s="1157">
        <f>IF(CC$568=0,CC504,IF(CC$568=1,#REF!,IF(CC$568=2,#REF!,IF(CC$568=3,#REF!,IF(CC$568=4,#REF!,CC504)))))/CC$569</f>
        <v>0</v>
      </c>
    </row>
    <row r="620" spans="1:81" ht="15" customHeight="1">
      <c r="A620" s="1148"/>
      <c r="B620" s="66"/>
      <c r="C620" s="66"/>
      <c r="D620" s="66" t="s">
        <v>15</v>
      </c>
      <c r="E620" s="66"/>
      <c r="F620" s="66"/>
      <c r="G620" s="576"/>
      <c r="H620" s="1159"/>
      <c r="I620" s="1159"/>
      <c r="J620" s="1159"/>
      <c r="K620" s="1159"/>
      <c r="L620" s="1159"/>
      <c r="M620" s="1159"/>
      <c r="N620" s="1159"/>
      <c r="O620" s="1159"/>
      <c r="P620" s="1159"/>
      <c r="Q620" s="1159"/>
      <c r="R620" s="1159"/>
      <c r="S620" s="1159"/>
      <c r="T620" s="1159"/>
      <c r="U620" s="1159"/>
      <c r="V620" s="1159"/>
      <c r="W620" s="1159"/>
      <c r="X620" s="1159"/>
      <c r="Y620" s="1159"/>
      <c r="Z620" s="1159"/>
      <c r="AA620" s="1159"/>
      <c r="AB620" s="1159"/>
      <c r="AC620" s="1159"/>
      <c r="AD620" s="1159"/>
      <c r="AE620" s="1159"/>
      <c r="AF620" s="1159"/>
      <c r="AG620" s="1159"/>
      <c r="AH620" s="1159"/>
      <c r="AI620" s="1159"/>
      <c r="AJ620" s="1159"/>
      <c r="AK620" s="1159"/>
      <c r="AL620" s="1159"/>
      <c r="AM620" s="1159"/>
      <c r="AN620" s="1159"/>
      <c r="AO620" s="1159"/>
      <c r="AP620" s="1159"/>
      <c r="AQ620" s="1159"/>
      <c r="AR620" s="1159"/>
      <c r="AS620" s="1159"/>
      <c r="AT620" s="1159"/>
      <c r="AU620" s="1159"/>
      <c r="AV620" s="1159"/>
      <c r="AW620" s="1159"/>
      <c r="AX620" s="1159"/>
      <c r="AY620" s="1159"/>
      <c r="AZ620" s="1159"/>
      <c r="BA620" s="1159"/>
      <c r="BB620" s="1159"/>
      <c r="BC620" s="1159"/>
      <c r="BD620" s="1159"/>
      <c r="BE620" s="1159"/>
      <c r="BF620" s="1159"/>
      <c r="BG620" s="1159"/>
      <c r="BH620" s="1159"/>
      <c r="BI620" s="1159"/>
      <c r="BJ620" s="1159"/>
      <c r="BK620" s="1159"/>
      <c r="BL620" s="1159"/>
      <c r="BM620" s="1159"/>
      <c r="BN620" s="1159"/>
      <c r="BO620" s="1159"/>
      <c r="BP620" s="1159"/>
      <c r="BQ620" s="1159"/>
      <c r="BR620" s="1159"/>
      <c r="BS620" s="1159"/>
      <c r="BT620" s="1159"/>
      <c r="BU620" s="1159"/>
      <c r="BV620" s="1159"/>
      <c r="BW620" s="1159"/>
      <c r="BX620" s="1159"/>
      <c r="BY620" s="1159"/>
      <c r="BZ620" s="1159"/>
      <c r="CA620" s="1159"/>
      <c r="CB620" s="1159"/>
      <c r="CC620" s="1159"/>
    </row>
    <row r="621" spans="1:81" ht="15" customHeight="1">
      <c r="A621" s="1148"/>
      <c r="B621" s="73"/>
      <c r="C621" s="73"/>
      <c r="D621" s="73" t="s">
        <v>16</v>
      </c>
      <c r="E621" s="73"/>
      <c r="F621" s="73"/>
      <c r="G621" s="1157">
        <f>IF(G$568=0,G506,IF(G$568=1,#REF!,IF(G$568=2,#REF!,IF(G$568=3,#REF!,IF(G$568=4,#REF!,G506)))))/G$569</f>
        <v>1.7095490903310036</v>
      </c>
      <c r="H621" s="1157">
        <f>IF(H$568=0,H506,IF(H$568=1,#REF!,IF(H$568=2,#REF!,IF(H$568=3,#REF!,IF(H$568=4,#REF!,H506)))))/H$569</f>
        <v>1.8896147690621754</v>
      </c>
      <c r="I621" s="1157">
        <f>IF(I$568=0,I506,IF(I$568=1,#REF!,IF(I$568=2,#REF!,IF(I$568=3,#REF!,IF(I$568=4,#REF!,I506)))))/I$569</f>
        <v>4.1125924593818484</v>
      </c>
      <c r="J621" s="1157">
        <f>IF(J$568=0,J506,IF(J$568=1,#REF!,IF(J$568=2,#REF!,IF(J$568=3,#REF!,IF(J$568=4,#REF!,J506)))))/J$569</f>
        <v>1.8720330423645291</v>
      </c>
      <c r="K621" s="1157">
        <f>IF(K$568=0,K506,IF(K$568=1,#REF!,IF(K$568=2,#REF!,IF(K$568=3,#REF!,IF(K$568=4,#REF!,K506)))))/K$569</f>
        <v>1.2125670354187927</v>
      </c>
      <c r="L621" s="1157">
        <f>IF(L$568=0,L506,IF(L$568=1,#REF!,IF(L$568=2,#REF!,IF(L$568=3,#REF!,IF(L$568=4,#REF!,L506)))))/L$569</f>
        <v>1.23018069759916</v>
      </c>
      <c r="M621" s="1157">
        <f>IF(M$568=0,M506,IF(M$568=1,#REF!,IF(M$568=2,#REF!,IF(M$568=3,#REF!,IF(M$568=4,#REF!,M506)))))/M$569</f>
        <v>4.9661050415009971</v>
      </c>
      <c r="N621" s="1157">
        <f>IF(N$568=0,N506,IF(N$568=1,#REF!,IF(N$568=2,#REF!,IF(N$568=3,#REF!,IF(N$568=4,#REF!,N506)))))/N$569</f>
        <v>2.947563759337807</v>
      </c>
      <c r="O621" s="1157">
        <f>IF(O$568=0,O506,IF(O$568=1,#REF!,IF(O$568=2,#REF!,IF(O$568=3,#REF!,IF(O$568=4,#REF!,O506)))))/O$569</f>
        <v>1.716706784202483</v>
      </c>
      <c r="P621" s="1157">
        <f>IF(P$568=0,P506,IF(P$568=1,#REF!,IF(P$568=2,#REF!,IF(P$568=3,#REF!,IF(P$568=4,#REF!,P506)))))/P$569</f>
        <v>3.5634478648390235</v>
      </c>
      <c r="Q621" s="1157">
        <f>IF(Q$568=0,Q506,IF(Q$568=1,#REF!,IF(Q$568=2,#REF!,IF(Q$568=3,#REF!,IF(Q$568=4,#REF!,Q506)))))/Q$569</f>
        <v>1.0174499000185444</v>
      </c>
      <c r="R621" s="1157">
        <f>IF(R$568=0,R506,IF(R$568=1,#REF!,IF(R$568=2,#REF!,IF(R$568=3,#REF!,IF(R$568=4,#REF!,R506)))))/R$569</f>
        <v>3.5585470264351931</v>
      </c>
      <c r="S621" s="1157">
        <f>IF(S$568=0,S506,IF(S$568=1,#REF!,IF(S$568=2,#REF!,IF(S$568=3,#REF!,IF(S$568=4,#REF!,S506)))))/S$569</f>
        <v>2.0079304558289253</v>
      </c>
      <c r="T621" s="1157">
        <f>IF(T$568=0,T506,IF(T$568=1,#REF!,IF(T$568=2,#REF!,IF(T$568=3,#REF!,IF(T$568=4,#REF!,T506)))))/T$569</f>
        <v>2.1974495832450178</v>
      </c>
      <c r="U621" s="1157">
        <f>IF(U$568=0,U506,IF(U$568=1,#REF!,IF(U$568=2,#REF!,IF(U$568=3,#REF!,IF(U$568=4,#REF!,U506)))))/U$569</f>
        <v>1.9766305615887412</v>
      </c>
      <c r="V621" s="1157">
        <f>IF(V$568=0,V506,IF(V$568=1,#REF!,IF(V$568=2,#REF!,IF(V$568=3,#REF!,IF(V$568=4,#REF!,V506)))))/V$569</f>
        <v>1.7047984706251849</v>
      </c>
      <c r="W621" s="1157">
        <f>IF(W$568=0,W506,IF(W$568=1,#REF!,IF(W$568=2,#REF!,IF(W$568=3,#REF!,IF(W$568=4,#REF!,W506)))))/W$569</f>
        <v>5.0184488405580048</v>
      </c>
      <c r="X621" s="1157">
        <f>IF(X$568=0,X506,IF(X$568=1,#REF!,IF(X$568=2,#REF!,IF(X$568=3,#REF!,IF(X$568=4,#REF!,X506)))))/X$569</f>
        <v>0.72599074844546707</v>
      </c>
      <c r="Y621" s="1157">
        <f>IF(Y$568=0,Y506,IF(Y$568=1,#REF!,IF(Y$568=2,#REF!,IF(Y$568=3,#REF!,IF(Y$568=4,#REF!,Y506)))))/Y$569</f>
        <v>1.7300269149051646</v>
      </c>
      <c r="Z621" s="1157">
        <f>IF(Z$568=0,Z506,IF(Z$568=1,#REF!,IF(Z$568=2,#REF!,IF(Z$568=3,#REF!,IF(Z$568=4,#REF!,Z506)))))/Z$569</f>
        <v>1.9020630348624523</v>
      </c>
      <c r="AA621" s="1157">
        <f>IF(AA$568=0,AA506,IF(AA$568=1,#REF!,IF(AA$568=2,#REF!,IF(AA$568=3,#REF!,IF(AA$568=4,#REF!,AA506)))))/AA$569</f>
        <v>2.3986165914872251</v>
      </c>
      <c r="AB621" s="1157">
        <f>IF(AB$568=0,AB506,IF(AB$568=1,#REF!,IF(AB$568=2,#REF!,IF(AB$568=3,#REF!,IF(AB$568=4,#REF!,AB506)))))/AB$569</f>
        <v>1.8281040757156646</v>
      </c>
      <c r="AC621" s="1157">
        <f>IF(AC$568=0,AC506,IF(AC$568=1,#REF!,IF(AC$568=2,#REF!,IF(AC$568=3,#REF!,IF(AC$568=4,#REF!,AC506)))))/AC$569</f>
        <v>1.8257000748043579</v>
      </c>
      <c r="AD621" s="1157">
        <f>IF(AD$568=0,AD506,IF(AD$568=1,#REF!,IF(AD$568=2,#REF!,IF(AD$568=3,#REF!,IF(AD$568=4,#REF!,AD506)))))/AD$569</f>
        <v>1.9247389817936376</v>
      </c>
      <c r="AE621" s="1157">
        <f>IF(AE$568=0,AE506,IF(AE$568=1,#REF!,IF(AE$568=2,#REF!,IF(AE$568=3,#REF!,IF(AE$568=4,#REF!,AE506)))))/AE$569</f>
        <v>2.5388916572726861</v>
      </c>
      <c r="AF621" s="1157">
        <f>IF(AF$568=0,AF506,IF(AF$568=1,#REF!,IF(AF$568=2,#REF!,IF(AF$568=3,#REF!,IF(AF$568=4,#REF!,AF506)))))/AF$569</f>
        <v>2.4920396398768223</v>
      </c>
      <c r="AG621" s="1157">
        <f>IF(AG$568=0,AG506,IF(AG$568=1,#REF!,IF(AG$568=2,#REF!,IF(AG$568=3,#REF!,IF(AG$568=4,#REF!,AG506)))))/AG$569</f>
        <v>1.550670111423019</v>
      </c>
      <c r="AH621" s="1157">
        <f>IF(AH$568=0,AH506,IF(AH$568=1,#REF!,IF(AH$568=2,#REF!,IF(AH$568=3,#REF!,IF(AH$568=4,#REF!,AH506)))))/AH$569</f>
        <v>2.3073358755081155</v>
      </c>
      <c r="AI621" s="1157">
        <f>IF(AI$568=0,AI506,IF(AI$568=1,#REF!,IF(AI$568=2,#REF!,IF(AI$568=3,#REF!,IF(AI$568=4,#REF!,AI506)))))/AI$569</f>
        <v>1.8652721949879734</v>
      </c>
      <c r="AJ621" s="1157">
        <f>IF(AJ$568=0,AJ506,IF(AJ$568=1,#REF!,IF(AJ$568=2,#REF!,IF(AJ$568=3,#REF!,IF(AJ$568=4,#REF!,AJ506)))))/AJ$569</f>
        <v>1.1401916067391971</v>
      </c>
      <c r="AK621" s="1157">
        <f>IF(AK$568=0,AK506,IF(AK$568=1,#REF!,IF(AK$568=2,#REF!,IF(AK$568=3,#REF!,IF(AK$568=4,#REF!,AK506)))))/AK$569</f>
        <v>1.3846279621154054</v>
      </c>
      <c r="AL621" s="1157">
        <f>IF(AL$568=0,AL506,IF(AL$568=1,#REF!,IF(AL$568=2,#REF!,IF(AL$568=3,#REF!,IF(AL$568=4,#REF!,AL506)))))/AL$569</f>
        <v>1.5964294786380822</v>
      </c>
      <c r="AM621" s="1157">
        <f>IF(AM$568=0,AM506,IF(AM$568=1,#REF!,IF(AM$568=2,#REF!,IF(AM$568=3,#REF!,IF(AM$568=4,#REF!,AM506)))))/AM$569</f>
        <v>0.89853902950653775</v>
      </c>
      <c r="AN621" s="1157">
        <f>IF(AN$568=0,AN506,IF(AN$568=1,#REF!,IF(AN$568=2,#REF!,IF(AN$568=3,#REF!,IF(AN$568=4,#REF!,AN506)))))/AN$569</f>
        <v>1.5964294786380822</v>
      </c>
      <c r="AO621" s="1157">
        <f>IF(AO$568=0,AO506,IF(AO$568=1,#REF!,IF(AO$568=2,#REF!,IF(AO$568=3,#REF!,IF(AO$568=4,#REF!,AO506)))))/AO$569</f>
        <v>1.3170089357543799</v>
      </c>
      <c r="AP621" s="1157">
        <f>IF(AP$568=0,AP506,IF(AP$568=1,#REF!,IF(AP$568=2,#REF!,IF(AP$568=3,#REF!,IF(AP$568=4,#REF!,AP506)))))/AP$569</f>
        <v>1.3617503430563251</v>
      </c>
      <c r="AQ621" s="1157">
        <f>IF(AQ$568=0,AQ506,IF(AQ$568=1,#REF!,IF(AQ$568=2,#REF!,IF(AQ$568=3,#REF!,IF(AQ$568=4,#REF!,AQ506)))))/AQ$569</f>
        <v>1.6557503682737278</v>
      </c>
      <c r="AR621" s="1157">
        <f>IF(AR$568=0,AR506,IF(AR$568=1,#REF!,IF(AR$568=2,#REF!,IF(AR$568=3,#REF!,IF(AR$568=4,#REF!,AR506)))))/AR$569</f>
        <v>1.5005223878193255</v>
      </c>
      <c r="AS621" s="1157">
        <f>IF(AS$568=0,AS506,IF(AS$568=1,#REF!,IF(AS$568=2,#REF!,IF(AS$568=3,#REF!,IF(AS$568=4,#REF!,AS506)))))/AS$569</f>
        <v>2.176276293887609</v>
      </c>
      <c r="AT621" s="1157">
        <f>IF(AT$568=0,AT506,IF(AT$568=1,#REF!,IF(AT$568=2,#REF!,IF(AT$568=3,#REF!,IF(AT$568=4,#REF!,AT506)))))/AT$569</f>
        <v>2.0234767976283594</v>
      </c>
      <c r="AU621" s="1157">
        <f>IF(AU$568=0,AU506,IF(AU$568=1,#REF!,IF(AU$568=2,#REF!,IF(AU$568=3,#REF!,IF(AU$568=4,#REF!,AU506)))))/AU$569</f>
        <v>1.8914968361861848</v>
      </c>
      <c r="AV621" s="1157">
        <f>IF(AV$568=0,AV506,IF(AV$568=1,#REF!,IF(AV$568=2,#REF!,IF(AV$568=3,#REF!,IF(AV$568=4,#REF!,AV506)))))/AV$569</f>
        <v>1.2814739463050251</v>
      </c>
      <c r="AW621" s="1157">
        <f>IF(AW$568=0,AW506,IF(AW$568=1,#REF!,IF(AW$568=2,#REF!,IF(AW$568=3,#REF!,IF(AW$568=4,#REF!,AW506)))))/AW$569</f>
        <v>1.9434431980055225</v>
      </c>
      <c r="AX621" s="1157">
        <f>IF(AX$568=0,AX506,IF(AX$568=1,#REF!,IF(AX$568=2,#REF!,IF(AX$568=3,#REF!,IF(AX$568=4,#REF!,AX506)))))/AX$569</f>
        <v>1.6707793231272858</v>
      </c>
      <c r="AY621" s="1157">
        <f>IF(AY$568=0,AY506,IF(AY$568=1,#REF!,IF(AY$568=2,#REF!,IF(AY$568=3,#REF!,IF(AY$568=4,#REF!,AY506)))))/AY$569</f>
        <v>1.8418566376192291</v>
      </c>
      <c r="AZ621" s="1157">
        <f>IF(AZ$568=0,AZ506,IF(AZ$568=1,#REF!,IF(AZ$568=2,#REF!,IF(AZ$568=3,#REF!,IF(AZ$568=4,#REF!,AZ506)))))/AZ$569</f>
        <v>2.9260633801537592</v>
      </c>
      <c r="BA621" s="1157">
        <f>IF(BA$568=0,BA506,IF(BA$568=1,#REF!,IF(BA$568=2,#REF!,IF(BA$568=3,#REF!,IF(BA$568=4,#REF!,BA506)))))/BA$569</f>
        <v>2.0408941286129618</v>
      </c>
      <c r="BB621" s="1157">
        <f>IF(BB$568=0,BB506,IF(BB$568=1,#REF!,IF(BB$568=2,#REF!,IF(BB$568=3,#REF!,IF(BB$568=4,#REF!,BB506)))))/BB$569</f>
        <v>1.7978616003659145</v>
      </c>
      <c r="BC621" s="1157">
        <f>IF(BC$568=0,BC506,IF(BC$568=1,#REF!,IF(BC$568=2,#REF!,IF(BC$568=3,#REF!,IF(BC$568=4,#REF!,BC506)))))/BC$569</f>
        <v>1.617982118321077</v>
      </c>
      <c r="BD621" s="1157">
        <f>IF(BD$568=0,BD506,IF(BD$568=1,#REF!,IF(BD$568=2,#REF!,IF(BD$568=3,#REF!,IF(BD$568=4,#REF!,BD506)))))/BD$569</f>
        <v>1.617982118321077</v>
      </c>
      <c r="BE621" s="1157">
        <f>IF(BE$568=0,BE506,IF(BE$568=1,#REF!,IF(BE$568=2,#REF!,IF(BE$568=3,#REF!,IF(BE$568=4,#REF!,BE506)))))/BE$569</f>
        <v>1.1570544450615765</v>
      </c>
      <c r="BF621" s="1157">
        <f>IF(BF$568=0,BF506,IF(BF$568=1,#REF!,IF(BF$568=2,#REF!,IF(BF$568=3,#REF!,IF(BF$568=4,#REF!,BF506)))))/BF$569</f>
        <v>2.0305732841806057</v>
      </c>
      <c r="BG621" s="1157">
        <f>IF(BG$568=0,BG506,IF(BG$568=1,#REF!,IF(BG$568=2,#REF!,IF(BG$568=3,#REF!,IF(BG$568=4,#REF!,BG506)))))/BG$569</f>
        <v>1.9565341971726875</v>
      </c>
      <c r="BH621" s="1157">
        <f>IF(BH$568=0,BH506,IF(BH$568=1,#REF!,IF(BH$568=2,#REF!,IF(BH$568=3,#REF!,IF(BH$568=4,#REF!,BH506)))))/BH$569</f>
        <v>1.2232935803707161</v>
      </c>
      <c r="BI621" s="1157">
        <f>IF(BI$568=0,BI506,IF(BI$568=1,#REF!,IF(BI$568=2,#REF!,IF(BI$568=3,#REF!,IF(BI$568=4,#REF!,BI506)))))/BI$569</f>
        <v>1.4520241818227089</v>
      </c>
      <c r="BJ621" s="1157">
        <f>IF(BJ$568=0,BJ506,IF(BJ$568=1,#REF!,IF(BJ$568=2,#REF!,IF(BJ$568=3,#REF!,IF(BJ$568=4,#REF!,BJ506)))))/BJ$569</f>
        <v>2.1488512625261755</v>
      </c>
      <c r="BK621" s="1157">
        <f>IF(BK$568=0,BK506,IF(BK$568=1,#REF!,IF(BK$568=2,#REF!,IF(BK$568=3,#REF!,IF(BK$568=4,#REF!,BK506)))))/BK$569</f>
        <v>4.7494958201057136</v>
      </c>
      <c r="BL621" s="1157">
        <f>IF(BL$568=0,BL506,IF(BL$568=1,#REF!,IF(BL$568=2,#REF!,IF(BL$568=3,#REF!,IF(BL$568=4,#REF!,BL506)))))/BL$569</f>
        <v>1.4910594874983889</v>
      </c>
      <c r="BM621" s="1157">
        <f>IF(BM$568=0,BM506,IF(BM$568=1,#REF!,IF(BM$568=2,#REF!,IF(BM$568=3,#REF!,IF(BM$568=4,#REF!,BM506)))))/BM$569</f>
        <v>5.3000439000528123</v>
      </c>
      <c r="BN621" s="1157">
        <f>IF(BN$568=0,BN506,IF(BN$568=1,#REF!,IF(BN$568=2,#REF!,IF(BN$568=3,#REF!,IF(BN$568=4,#REF!,BN506)))))/BN$569</f>
        <v>1.2421712184452685</v>
      </c>
      <c r="BO621" s="1157">
        <f>IF(BO$568=0,BO506,IF(BO$568=1,#REF!,IF(BO$568=2,#REF!,IF(BO$568=3,#REF!,IF(BO$568=4,#REF!,BO506)))))/BO$569</f>
        <v>2.2135834810434916</v>
      </c>
      <c r="BP621" s="1157">
        <f>IF(BP$568=0,BP506,IF(BP$568=1,#REF!,IF(BP$568=2,#REF!,IF(BP$568=3,#REF!,IF(BP$568=4,#REF!,BP506)))))/BP$569</f>
        <v>1.4910594874983889</v>
      </c>
      <c r="BQ621" s="1157">
        <f>IF(BQ$568=0,BQ506,IF(BQ$568=1,#REF!,IF(BQ$568=2,#REF!,IF(BQ$568=3,#REF!,IF(BQ$568=4,#REF!,BQ506)))))/BQ$569</f>
        <v>4.8321315626371755</v>
      </c>
      <c r="BR621" s="1157">
        <f>IF(BR$568=0,BR506,IF(BR$568=1,#REF!,IF(BR$568=2,#REF!,IF(BR$568=3,#REF!,IF(BR$568=4,#REF!,BR506)))))/BR$569</f>
        <v>2.0698755181874238</v>
      </c>
      <c r="BS621" s="1157">
        <f>IF(BS$568=0,BS506,IF(BS$568=1,#REF!,IF(BS$568=2,#REF!,IF(BS$568=3,#REF!,IF(BS$568=4,#REF!,BS506)))))/BS$569</f>
        <v>1.7420705551385038</v>
      </c>
      <c r="BT621" s="1157">
        <f>IF(BT$568=0,BT506,IF(BT$568=1,#REF!,IF(BT$568=2,#REF!,IF(BT$568=3,#REF!,IF(BT$568=4,#REF!,BT506)))))/BT$569</f>
        <v>4.7556756800492659</v>
      </c>
      <c r="BU621" s="1157">
        <f>IF(BU$568=0,BU506,IF(BU$568=1,#REF!,IF(BU$568=2,#REF!,IF(BU$568=3,#REF!,IF(BU$568=4,#REF!,BU506)))))/BU$569</f>
        <v>3.9713729704449952</v>
      </c>
      <c r="BV621" s="1157">
        <f>IF(BV$568=0,BV506,IF(BV$568=1,#REF!,IF(BV$568=2,#REF!,IF(BV$568=3,#REF!,IF(BV$568=4,#REF!,BV506)))))/BV$569</f>
        <v>3.6828145867125044</v>
      </c>
      <c r="BW621" s="1157">
        <f>IF(BW$568=0,BW506,IF(BW$568=1,#REF!,IF(BW$568=2,#REF!,IF(BW$568=3,#REF!,IF(BW$568=4,#REF!,BW506)))))/BW$569</f>
        <v>1.0085431003501582</v>
      </c>
      <c r="BX621" s="1157">
        <f>IF(BX$568=0,BX506,IF(BX$568=1,#REF!,IF(BX$568=2,#REF!,IF(BX$568=3,#REF!,IF(BX$568=4,#REF!,BX506)))))/BX$569</f>
        <v>1.0099194061010286</v>
      </c>
      <c r="BY621" s="1157">
        <f>IF(BY$568=0,BY506,IF(BY$568=1,#REF!,IF(BY$568=2,#REF!,IF(BY$568=3,#REF!,IF(BY$568=4,#REF!,BY506)))))/BY$569</f>
        <v>1.1712965155818134</v>
      </c>
      <c r="BZ621" s="1157">
        <f>IF(BZ$568=0,BZ506,IF(BZ$568=1,#REF!,IF(BZ$568=2,#REF!,IF(BZ$568=3,#REF!,IF(BZ$568=4,#REF!,BZ506)))))/BZ$569</f>
        <v>1.5299123095789642</v>
      </c>
      <c r="CA621" s="1157">
        <f>IF(CA$568=0,CA506,IF(CA$568=1,#REF!,IF(CA$568=2,#REF!,IF(CA$568=3,#REF!,IF(CA$568=4,#REF!,CA506)))))/CA$569</f>
        <v>1.508077199344608</v>
      </c>
      <c r="CB621" s="1157">
        <f>IF(CB$568=0,CB506,IF(CB$568=1,#REF!,IF(CB$568=2,#REF!,IF(CB$568=3,#REF!,IF(CB$568=4,#REF!,CB506)))))/CB$569</f>
        <v>2.6896434706030496</v>
      </c>
      <c r="CC621" s="1157">
        <f>IF(CC$568=0,CC506,IF(CC$568=1,#REF!,IF(CC$568=2,#REF!,IF(CC$568=3,#REF!,IF(CC$568=4,#REF!,CC506)))))/CC$569</f>
        <v>3.4774722108403808</v>
      </c>
    </row>
    <row r="622" spans="1:81" ht="15" customHeight="1">
      <c r="A622" s="1148"/>
      <c r="B622" s="73"/>
      <c r="C622" s="73"/>
      <c r="D622" s="73" t="s">
        <v>17</v>
      </c>
      <c r="E622" s="73"/>
      <c r="F622" s="73"/>
      <c r="G622" s="569"/>
      <c r="H622" s="1157"/>
      <c r="I622" s="1157"/>
      <c r="J622" s="1157"/>
      <c r="K622" s="1157"/>
      <c r="L622" s="1157"/>
      <c r="M622" s="1157"/>
      <c r="N622" s="1157"/>
      <c r="O622" s="1157"/>
      <c r="P622" s="1157"/>
      <c r="Q622" s="1157"/>
      <c r="R622" s="1157"/>
      <c r="S622" s="1157"/>
      <c r="T622" s="1157"/>
      <c r="U622" s="1157"/>
      <c r="V622" s="1157"/>
      <c r="W622" s="1157"/>
      <c r="X622" s="1157"/>
      <c r="Y622" s="1157"/>
      <c r="Z622" s="1157"/>
      <c r="AA622" s="1157"/>
      <c r="AB622" s="1157"/>
      <c r="AC622" s="1157"/>
      <c r="AD622" s="1157"/>
      <c r="AE622" s="1157"/>
      <c r="AF622" s="1157"/>
      <c r="AG622" s="1157"/>
      <c r="AH622" s="1157"/>
      <c r="AI622" s="1157"/>
      <c r="AJ622" s="1157"/>
      <c r="AK622" s="1157"/>
      <c r="AL622" s="1157"/>
      <c r="AM622" s="1157"/>
      <c r="AN622" s="1157"/>
      <c r="AO622" s="1157"/>
      <c r="AP622" s="1157"/>
      <c r="AQ622" s="1157"/>
      <c r="AR622" s="1157"/>
      <c r="AS622" s="1157"/>
      <c r="AT622" s="1157"/>
      <c r="AU622" s="1157"/>
      <c r="AV622" s="1157"/>
      <c r="AW622" s="1157"/>
      <c r="AX622" s="1157"/>
      <c r="AY622" s="1157"/>
      <c r="AZ622" s="1157"/>
      <c r="BA622" s="1157"/>
      <c r="BB622" s="1157"/>
      <c r="BC622" s="1157"/>
      <c r="BD622" s="1157"/>
      <c r="BE622" s="1157"/>
      <c r="BF622" s="1157"/>
      <c r="BG622" s="1157"/>
      <c r="BH622" s="1157"/>
      <c r="BI622" s="1157"/>
      <c r="BJ622" s="1157"/>
      <c r="BK622" s="1157"/>
      <c r="BL622" s="1157"/>
      <c r="BM622" s="1157"/>
      <c r="BN622" s="1157"/>
      <c r="BO622" s="1157"/>
      <c r="BP622" s="1157"/>
      <c r="BQ622" s="1157"/>
      <c r="BR622" s="1157"/>
      <c r="BS622" s="1157"/>
      <c r="BT622" s="1157"/>
      <c r="BU622" s="1157"/>
      <c r="BV622" s="1157"/>
      <c r="BW622" s="1157"/>
      <c r="BX622" s="1157"/>
      <c r="BY622" s="1157"/>
      <c r="BZ622" s="1157"/>
      <c r="CA622" s="1157"/>
      <c r="CB622" s="1157"/>
      <c r="CC622" s="1157"/>
    </row>
    <row r="623" spans="1:81" ht="15" customHeight="1">
      <c r="A623" s="1148"/>
      <c r="B623" s="64"/>
      <c r="C623" s="64"/>
      <c r="D623" s="64" t="s">
        <v>632</v>
      </c>
      <c r="E623" s="64"/>
      <c r="F623" s="64"/>
      <c r="G623" s="1157">
        <f>IF(G$568=0,G508,IF(G$568=1,#REF!,IF(G$568=2,#REF!,IF(G$568=3,#REF!,IF(G$568=4,#REF!,G508)))))/G$569</f>
        <v>10.150195097167424</v>
      </c>
      <c r="H623" s="1157">
        <f>IF(H$568=0,H508,IF(H$568=1,#REF!,IF(H$568=2,#REF!,IF(H$568=3,#REF!,IF(H$568=4,#REF!,H508)))))/H$569</f>
        <v>4.7655135851362713</v>
      </c>
      <c r="I623" s="1157">
        <f>IF(I$568=0,I508,IF(I$568=1,#REF!,IF(I$568=2,#REF!,IF(I$568=3,#REF!,IF(I$568=4,#REF!,I508)))))/I$569</f>
        <v>16.663759724115828</v>
      </c>
      <c r="J623" s="1157">
        <f>IF(J$568=0,J508,IF(J$568=1,#REF!,IF(J$568=2,#REF!,IF(J$568=3,#REF!,IF(J$568=4,#REF!,J508)))))/J$569</f>
        <v>5.4737755864193405</v>
      </c>
      <c r="K623" s="1157">
        <f>IF(K$568=0,K508,IF(K$568=1,#REF!,IF(K$568=2,#REF!,IF(K$568=3,#REF!,IF(K$568=4,#REF!,K508)))))/K$569</f>
        <v>5.3904522735902445</v>
      </c>
      <c r="L623" s="1157">
        <f>IF(L$568=0,L508,IF(L$568=1,#REF!,IF(L$568=2,#REF!,IF(L$568=3,#REF!,IF(L$568=4,#REF!,L508)))))/L$569</f>
        <v>3.4695677674130296</v>
      </c>
      <c r="M623" s="1157">
        <f>IF(M$568=0,M508,IF(M$568=1,#REF!,IF(M$568=2,#REF!,IF(M$568=3,#REF!,IF(M$568=4,#REF!,M508)))))/M$569</f>
        <v>16.947527011454156</v>
      </c>
      <c r="N623" s="1157">
        <f>IF(N$568=0,N508,IF(N$568=1,#REF!,IF(N$568=2,#REF!,IF(N$568=3,#REF!,IF(N$568=4,#REF!,N508)))))/N$569</f>
        <v>6.9055218603361244</v>
      </c>
      <c r="O623" s="1157">
        <f>IF(O$568=0,O508,IF(O$568=1,#REF!,IF(O$568=2,#REF!,IF(O$568=3,#REF!,IF(O$568=4,#REF!,O508)))))/O$569</f>
        <v>5.0238578942643732</v>
      </c>
      <c r="P623" s="1157">
        <f>IF(P$568=0,P508,IF(P$568=1,#REF!,IF(P$568=2,#REF!,IF(P$568=3,#REF!,IF(P$568=4,#REF!,P508)))))/P$569</f>
        <v>15.335253569054354</v>
      </c>
      <c r="Q623" s="1157">
        <f>IF(Q$568=0,Q508,IF(Q$568=1,#REF!,IF(Q$568=2,#REF!,IF(Q$568=3,#REF!,IF(Q$568=4,#REF!,Q508)))))/Q$569</f>
        <v>3.7431150393721206</v>
      </c>
      <c r="R623" s="1157">
        <f>IF(R$568=0,R508,IF(R$568=1,#REF!,IF(R$568=2,#REF!,IF(R$568=3,#REF!,IF(R$568=4,#REF!,R508)))))/R$569</f>
        <v>15.006310657046145</v>
      </c>
      <c r="S623" s="1157">
        <f>IF(S$568=0,S508,IF(S$568=1,#REF!,IF(S$568=2,#REF!,IF(S$568=3,#REF!,IF(S$568=4,#REF!,S508)))))/S$569</f>
        <v>5.3722787441011199</v>
      </c>
      <c r="T623" s="1157">
        <f>IF(T$568=0,T508,IF(T$568=1,#REF!,IF(T$568=2,#REF!,IF(T$568=3,#REF!,IF(T$568=4,#REF!,T508)))))/T$569</f>
        <v>6.5171411534247312</v>
      </c>
      <c r="U623" s="1157">
        <f>IF(U$568=0,U508,IF(U$568=1,#REF!,IF(U$568=2,#REF!,IF(U$568=3,#REF!,IF(U$568=4,#REF!,U508)))))/U$569</f>
        <v>5.1571670300036212</v>
      </c>
      <c r="V623" s="1157">
        <f>IF(V$568=0,V508,IF(V$568=1,#REF!,IF(V$568=2,#REF!,IF(V$568=3,#REF!,IF(V$568=4,#REF!,V508)))))/V$569</f>
        <v>5.1467248083684209</v>
      </c>
      <c r="W623" s="1157">
        <f>IF(W$568=0,W508,IF(W$568=1,#REF!,IF(W$568=2,#REF!,IF(W$568=3,#REF!,IF(W$568=4,#REF!,W508)))))/W$569</f>
        <v>19.228762091761265</v>
      </c>
      <c r="X623" s="1157">
        <f>IF(X$568=0,X508,IF(X$568=1,#REF!,IF(X$568=2,#REF!,IF(X$568=3,#REF!,IF(X$568=4,#REF!,X508)))))/X$569</f>
        <v>2.4224036060812475</v>
      </c>
      <c r="Y623" s="1157">
        <f>IF(Y$568=0,Y508,IF(Y$568=1,#REF!,IF(Y$568=2,#REF!,IF(Y$568=3,#REF!,IF(Y$568=4,#REF!,Y508)))))/Y$569</f>
        <v>4.4747495562043937</v>
      </c>
      <c r="Z623" s="1157">
        <f>IF(Z$568=0,Z508,IF(Z$568=1,#REF!,IF(Z$568=2,#REF!,IF(Z$568=3,#REF!,IF(Z$568=4,#REF!,Z508)))))/Z$569</f>
        <v>5.5681939679255512</v>
      </c>
      <c r="AA623" s="1157">
        <f>IF(AA$568=0,AA508,IF(AA$568=1,#REF!,IF(AA$568=2,#REF!,IF(AA$568=3,#REF!,IF(AA$568=4,#REF!,AA508)))))/AA$569</f>
        <v>6.7584862630592291</v>
      </c>
      <c r="AB623" s="1157">
        <f>IF(AB$568=0,AB508,IF(AB$568=1,#REF!,IF(AB$568=2,#REF!,IF(AB$568=3,#REF!,IF(AB$568=4,#REF!,AB508)))))/AB$569</f>
        <v>5.2952123145359797</v>
      </c>
      <c r="AC623" s="1157">
        <f>IF(AC$568=0,AC508,IF(AC$568=1,#REF!,IF(AC$568=2,#REF!,IF(AC$568=3,#REF!,IF(AC$568=4,#REF!,AC508)))))/AC$569</f>
        <v>4.2911904903093703</v>
      </c>
      <c r="AD623" s="1157">
        <f>IF(AD$568=0,AD508,IF(AD$568=1,#REF!,IF(AD$568=2,#REF!,IF(AD$568=3,#REF!,IF(AD$568=4,#REF!,AD508)))))/AD$569</f>
        <v>5.5828937927664626</v>
      </c>
      <c r="AE623" s="1157">
        <f>IF(AE$568=0,AE508,IF(AE$568=1,#REF!,IF(AE$568=2,#REF!,IF(AE$568=3,#REF!,IF(AE$568=4,#REF!,AE508)))))/AE$569</f>
        <v>7.9613927994070002</v>
      </c>
      <c r="AF623" s="1157">
        <f>IF(AF$568=0,AF508,IF(AF$568=1,#REF!,IF(AF$568=2,#REF!,IF(AF$568=3,#REF!,IF(AF$568=4,#REF!,AF508)))))/AF$569</f>
        <v>4.8705706571421832</v>
      </c>
      <c r="AG623" s="1157">
        <f>IF(AG$568=0,AG508,IF(AG$568=1,#REF!,IF(AG$568=2,#REF!,IF(AG$568=3,#REF!,IF(AG$568=4,#REF!,AG508)))))/AG$569</f>
        <v>3.8506100507874819</v>
      </c>
      <c r="AH623" s="1157">
        <f>IF(AH$568=0,AH508,IF(AH$568=1,#REF!,IF(AH$568=2,#REF!,IF(AH$568=3,#REF!,IF(AH$568=4,#REF!,AH508)))))/AH$569</f>
        <v>5.4309988614726512</v>
      </c>
      <c r="AI623" s="1157">
        <f>IF(AI$568=0,AI508,IF(AI$568=1,#REF!,IF(AI$568=2,#REF!,IF(AI$568=3,#REF!,IF(AI$568=4,#REF!,AI508)))))/AI$569</f>
        <v>6.2229890991150167</v>
      </c>
      <c r="AJ623" s="1157">
        <f>IF(AJ$568=0,AJ508,IF(AJ$568=1,#REF!,IF(AJ$568=2,#REF!,IF(AJ$568=3,#REF!,IF(AJ$568=4,#REF!,AJ508)))))/AJ$569</f>
        <v>4.458697979367809</v>
      </c>
      <c r="AK623" s="1157">
        <f>IF(AK$568=0,AK508,IF(AK$568=1,#REF!,IF(AK$568=2,#REF!,IF(AK$568=3,#REF!,IF(AK$568=4,#REF!,AK508)))))/AK$569</f>
        <v>3.8982416569196281</v>
      </c>
      <c r="AL623" s="1157">
        <f>IF(AL$568=0,AL508,IF(AL$568=1,#REF!,IF(AL$568=2,#REF!,IF(AL$568=3,#REF!,IF(AL$568=4,#REF!,AL508)))))/AL$569</f>
        <v>4.0838026737416371</v>
      </c>
      <c r="AM623" s="1157">
        <f>IF(AM$568=0,AM508,IF(AM$568=1,#REF!,IF(AM$568=2,#REF!,IF(AM$568=3,#REF!,IF(AM$568=4,#REF!,AM508)))))/AM$569</f>
        <v>2.5937825195549316</v>
      </c>
      <c r="AN623" s="1157">
        <f>IF(AN$568=0,AN508,IF(AN$568=1,#REF!,IF(AN$568=2,#REF!,IF(AN$568=3,#REF!,IF(AN$568=4,#REF!,AN508)))))/AN$569</f>
        <v>4.0838026737416371</v>
      </c>
      <c r="AO623" s="1157">
        <f>IF(AO$568=0,AO508,IF(AO$568=1,#REF!,IF(AO$568=2,#REF!,IF(AO$568=3,#REF!,IF(AO$568=4,#REF!,AO508)))))/AO$569</f>
        <v>4.0976087190063915</v>
      </c>
      <c r="AP623" s="1157">
        <f>IF(AP$568=0,AP508,IF(AP$568=1,#REF!,IF(AP$568=2,#REF!,IF(AP$568=3,#REF!,IF(AP$568=4,#REF!,AP508)))))/AP$569</f>
        <v>4.7743388912797222</v>
      </c>
      <c r="AQ623" s="1157">
        <f>IF(AQ$568=0,AQ508,IF(AQ$568=1,#REF!,IF(AQ$568=2,#REF!,IF(AQ$568=3,#REF!,IF(AQ$568=4,#REF!,AQ508)))))/AQ$569</f>
        <v>5.4900135707788094</v>
      </c>
      <c r="AR623" s="1157">
        <f>IF(AR$568=0,AR508,IF(AR$568=1,#REF!,IF(AR$568=2,#REF!,IF(AR$568=3,#REF!,IF(AR$568=4,#REF!,AR508)))))/AR$569</f>
        <v>4.8750573430353841</v>
      </c>
      <c r="AS623" s="1157">
        <f>IF(AS$568=0,AS508,IF(AS$568=1,#REF!,IF(AS$568=2,#REF!,IF(AS$568=3,#REF!,IF(AS$568=4,#REF!,AS508)))))/AS$569</f>
        <v>5.1244678476253425</v>
      </c>
      <c r="AT623" s="1157">
        <f>IF(AT$568=0,AT508,IF(AT$568=1,#REF!,IF(AT$568=2,#REF!,IF(AT$568=3,#REF!,IF(AT$568=4,#REF!,AT508)))))/AT$569</f>
        <v>6.6248084948407886</v>
      </c>
      <c r="AU623" s="1157">
        <f>IF(AU$568=0,AU508,IF(AU$568=1,#REF!,IF(AU$568=2,#REF!,IF(AU$568=3,#REF!,IF(AU$568=4,#REF!,AU508)))))/AU$569</f>
        <v>5.6474921794763109</v>
      </c>
      <c r="AV623" s="1157">
        <f>IF(AV$568=0,AV508,IF(AV$568=1,#REF!,IF(AV$568=2,#REF!,IF(AV$568=3,#REF!,IF(AV$568=4,#REF!,AV508)))))/AV$569</f>
        <v>4.7637055912187396</v>
      </c>
      <c r="AW623" s="1157">
        <f>IF(AW$568=0,AW508,IF(AW$568=1,#REF!,IF(AW$568=2,#REF!,IF(AW$568=3,#REF!,IF(AW$568=4,#REF!,AW508)))))/AW$569</f>
        <v>5.8516298438991985</v>
      </c>
      <c r="AX623" s="1157">
        <f>IF(AX$568=0,AX508,IF(AX$568=1,#REF!,IF(AX$568=2,#REF!,IF(AX$568=3,#REF!,IF(AX$568=4,#REF!,AX508)))))/AX$569</f>
        <v>4.7963897018473816</v>
      </c>
      <c r="AY623" s="1157">
        <f>IF(AY$568=0,AY508,IF(AY$568=1,#REF!,IF(AY$568=2,#REF!,IF(AY$568=3,#REF!,IF(AY$568=4,#REF!,AY508)))))/AY$569</f>
        <v>5.3101642588382267</v>
      </c>
      <c r="AZ623" s="1157">
        <f>IF(AZ$568=0,AZ508,IF(AZ$568=1,#REF!,IF(AZ$568=2,#REF!,IF(AZ$568=3,#REF!,IF(AZ$568=4,#REF!,AZ508)))))/AZ$569</f>
        <v>6.6279829625601252</v>
      </c>
      <c r="BA623" s="1157">
        <f>IF(BA$568=0,BA508,IF(BA$568=1,#REF!,IF(BA$568=2,#REF!,IF(BA$568=3,#REF!,IF(BA$568=4,#REF!,BA508)))))/BA$569</f>
        <v>6.8080211068961338</v>
      </c>
      <c r="BB623" s="1157">
        <f>IF(BB$568=0,BB508,IF(BB$568=1,#REF!,IF(BB$568=2,#REF!,IF(BB$568=3,#REF!,IF(BB$568=4,#REF!,BB508)))))/BB$569</f>
        <v>5.4779121657398813</v>
      </c>
      <c r="BC623" s="1157">
        <f>IF(BC$568=0,BC508,IF(BC$568=1,#REF!,IF(BC$568=2,#REF!,IF(BC$568=3,#REF!,IF(BC$568=4,#REF!,BC508)))))/BC$569</f>
        <v>5.2762017057102275</v>
      </c>
      <c r="BD623" s="1157">
        <f>IF(BD$568=0,BD508,IF(BD$568=1,#REF!,IF(BD$568=2,#REF!,IF(BD$568=3,#REF!,IF(BD$568=4,#REF!,BD508)))))/BD$569</f>
        <v>5.2762017057102275</v>
      </c>
      <c r="BE623" s="1157">
        <f>IF(BE$568=0,BE508,IF(BE$568=1,#REF!,IF(BE$568=2,#REF!,IF(BE$568=3,#REF!,IF(BE$568=4,#REF!,BE508)))))/BE$569</f>
        <v>5.1398723889424973</v>
      </c>
      <c r="BF623" s="1157">
        <f>IF(BF$568=0,BF508,IF(BF$568=1,#REF!,IF(BF$568=2,#REF!,IF(BF$568=3,#REF!,IF(BF$568=4,#REF!,BF508)))))/BF$569</f>
        <v>6.9677784821970938</v>
      </c>
      <c r="BG623" s="1157">
        <f>IF(BG$568=0,BG508,IF(BG$568=1,#REF!,IF(BG$568=2,#REF!,IF(BG$568=3,#REF!,IF(BG$568=4,#REF!,BG508)))))/BG$569</f>
        <v>9.9559866520013856</v>
      </c>
      <c r="BH623" s="1157">
        <f>IF(BH$568=0,BH508,IF(BH$568=1,#REF!,IF(BH$568=2,#REF!,IF(BH$568=3,#REF!,IF(BH$568=4,#REF!,BH508)))))/BH$569</f>
        <v>4.278482250548028</v>
      </c>
      <c r="BI623" s="1157">
        <f>IF(BI$568=0,BI508,IF(BI$568=1,#REF!,IF(BI$568=2,#REF!,IF(BI$568=3,#REF!,IF(BI$568=4,#REF!,BI508)))))/BI$569</f>
        <v>4.3798724573862922</v>
      </c>
      <c r="BJ623" s="1157">
        <f>IF(BJ$568=0,BJ508,IF(BJ$568=1,#REF!,IF(BJ$568=2,#REF!,IF(BJ$568=3,#REF!,IF(BJ$568=4,#REF!,BJ508)))))/BJ$569</f>
        <v>5.8527920079332372</v>
      </c>
      <c r="BK623" s="1157">
        <f>IF(BK$568=0,BK508,IF(BK$568=1,#REF!,IF(BK$568=2,#REF!,IF(BK$568=3,#REF!,IF(BK$568=4,#REF!,BK508)))))/BK$569</f>
        <v>15.616680024338281</v>
      </c>
      <c r="BL623" s="1157">
        <f>IF(BL$568=0,BL508,IF(BL$568=1,#REF!,IF(BL$568=2,#REF!,IF(BL$568=3,#REF!,IF(BL$568=4,#REF!,BL508)))))/BL$569</f>
        <v>4.1450021220311299</v>
      </c>
      <c r="BM623" s="1157">
        <f>IF(BM$568=0,BM508,IF(BM$568=1,#REF!,IF(BM$568=2,#REF!,IF(BM$568=3,#REF!,IF(BM$568=4,#REF!,BM508)))))/BM$569</f>
        <v>18.970106338727962</v>
      </c>
      <c r="BN623" s="1157">
        <f>IF(BN$568=0,BN508,IF(BN$568=1,#REF!,IF(BN$568=2,#REF!,IF(BN$568=3,#REF!,IF(BN$568=4,#REF!,BN508)))))/BN$569</f>
        <v>5.3623596199296415</v>
      </c>
      <c r="BO623" s="1157">
        <f>IF(BO$568=0,BO508,IF(BO$568=1,#REF!,IF(BO$568=2,#REF!,IF(BO$568=3,#REF!,IF(BO$568=4,#REF!,BO508)))))/BO$569</f>
        <v>6.0406647408719332</v>
      </c>
      <c r="BP623" s="1157">
        <f>IF(BP$568=0,BP508,IF(BP$568=1,#REF!,IF(BP$568=2,#REF!,IF(BP$568=3,#REF!,IF(BP$568=4,#REF!,BP508)))))/BP$569</f>
        <v>4.1450021220311299</v>
      </c>
      <c r="BQ623" s="1157">
        <f>IF(BQ$568=0,BQ508,IF(BQ$568=1,#REF!,IF(BQ$568=2,#REF!,IF(BQ$568=3,#REF!,IF(BQ$568=4,#REF!,BQ508)))))/BQ$569</f>
        <v>17.595602907768345</v>
      </c>
      <c r="BR623" s="1157">
        <f>IF(BR$568=0,BR508,IF(BR$568=1,#REF!,IF(BR$568=2,#REF!,IF(BR$568=3,#REF!,IF(BR$568=4,#REF!,BR508)))))/BR$569</f>
        <v>6.677576261389607</v>
      </c>
      <c r="BS623" s="1157">
        <f>IF(BS$568=0,BS508,IF(BS$568=1,#REF!,IF(BS$568=2,#REF!,IF(BS$568=3,#REF!,IF(BS$568=4,#REF!,BS508)))))/BS$569</f>
        <v>4.5348747489457528</v>
      </c>
      <c r="BT623" s="1157">
        <f>IF(BT$568=0,BT508,IF(BT$568=1,#REF!,IF(BT$568=2,#REF!,IF(BT$568=3,#REF!,IF(BT$568=4,#REF!,BT508)))))/BT$569</f>
        <v>16.043719226262734</v>
      </c>
      <c r="BU623" s="1157">
        <f>IF(BU$568=0,BU508,IF(BU$568=1,#REF!,IF(BU$568=2,#REF!,IF(BU$568=3,#REF!,IF(BU$568=4,#REF!,BU508)))))/BU$569</f>
        <v>13.452090994715222</v>
      </c>
      <c r="BV623" s="1157">
        <f>IF(BV$568=0,BV508,IF(BV$568=1,#REF!,IF(BV$568=2,#REF!,IF(BV$568=3,#REF!,IF(BV$568=4,#REF!,BV508)))))/BV$569</f>
        <v>13.051606560929338</v>
      </c>
      <c r="BW623" s="1157">
        <f>IF(BW$568=0,BW508,IF(BW$568=1,#REF!,IF(BW$568=2,#REF!,IF(BW$568=3,#REF!,IF(BW$568=4,#REF!,BW508)))))/BW$569</f>
        <v>2.6983789728118546</v>
      </c>
      <c r="BX623" s="1157">
        <f>IF(BX$568=0,BX508,IF(BX$568=1,#REF!,IF(BX$568=2,#REF!,IF(BX$568=3,#REF!,IF(BX$568=4,#REF!,BX508)))))/BX$569</f>
        <v>2.9514215975304383</v>
      </c>
      <c r="BY623" s="1157">
        <f>IF(BY$568=0,BY508,IF(BY$568=1,#REF!,IF(BY$568=2,#REF!,IF(BY$568=3,#REF!,IF(BY$568=4,#REF!,BY508)))))/BY$569</f>
        <v>3.8520830027290907</v>
      </c>
      <c r="BZ623" s="1157">
        <f>IF(BZ$568=0,BZ508,IF(BZ$568=1,#REF!,IF(BZ$568=2,#REF!,IF(BZ$568=3,#REF!,IF(BZ$568=4,#REF!,BZ508)))))/BZ$569</f>
        <v>4.2664570708325815</v>
      </c>
      <c r="CA623" s="1157">
        <f>IF(CA$568=0,CA508,IF(CA$568=1,#REF!,IF(CA$568=2,#REF!,IF(CA$568=3,#REF!,IF(CA$568=4,#REF!,CA508)))))/CA$569</f>
        <v>4.9418256116912316</v>
      </c>
      <c r="CB623" s="1157">
        <f>IF(CB$568=0,CB508,IF(CB$568=1,#REF!,IF(CB$568=2,#REF!,IF(CB$568=3,#REF!,IF(CB$568=4,#REF!,CB508)))))/CB$569</f>
        <v>7.1171690521801318</v>
      </c>
      <c r="CC623" s="1157">
        <f>IF(CC$568=0,CC508,IF(CC$568=1,#REF!,IF(CC$568=2,#REF!,IF(CC$568=3,#REF!,IF(CC$568=4,#REF!,CC508)))))/CC$569</f>
        <v>17.377179407127887</v>
      </c>
    </row>
    <row r="624" spans="1:81" ht="15" customHeight="1">
      <c r="A624" s="1148"/>
      <c r="B624" s="64"/>
      <c r="C624" s="64"/>
      <c r="D624" s="64" t="s">
        <v>633</v>
      </c>
      <c r="E624" s="64"/>
      <c r="F624" s="64"/>
      <c r="G624" s="1157">
        <f>IF(G$568=0,G509,IF(G$568=1,#REF!,IF(G$568=2,#REF!,IF(G$568=3,#REF!,IF(G$568=4,#REF!,G509)))))/G$569</f>
        <v>12.79374010193715</v>
      </c>
      <c r="H624" s="1157">
        <f>IF(H$568=0,H509,IF(H$568=1,#REF!,IF(H$568=2,#REF!,IF(H$568=3,#REF!,IF(H$568=4,#REF!,H509)))))/H$569</f>
        <v>8.0568690542435615</v>
      </c>
      <c r="I624" s="1157">
        <f>IF(I$568=0,I509,IF(I$568=1,#REF!,IF(I$568=2,#REF!,IF(I$568=3,#REF!,IF(I$568=4,#REF!,I509)))))/I$569</f>
        <v>7.0314850350673872</v>
      </c>
      <c r="J624" s="1157">
        <f>IF(J$568=0,J509,IF(J$568=1,#REF!,IF(J$568=2,#REF!,IF(J$568=3,#REF!,IF(J$568=4,#REF!,J509)))))/J$569</f>
        <v>7.3865743812654978</v>
      </c>
      <c r="K624" s="1157">
        <f>IF(K$568=0,K509,IF(K$568=1,#REF!,IF(K$568=2,#REF!,IF(K$568=3,#REF!,IF(K$568=4,#REF!,K509)))))/K$569</f>
        <v>8.0949293720312596</v>
      </c>
      <c r="L624" s="1157">
        <f>IF(L$568=0,L509,IF(L$568=1,#REF!,IF(L$568=2,#REF!,IF(L$568=3,#REF!,IF(L$568=4,#REF!,L509)))))/L$569</f>
        <v>7.5289103473504584</v>
      </c>
      <c r="M624" s="1157">
        <f>IF(M$568=0,M509,IF(M$568=1,#REF!,IF(M$568=2,#REF!,IF(M$568=3,#REF!,IF(M$568=4,#REF!,M509)))))/M$569</f>
        <v>8.8689723608299396</v>
      </c>
      <c r="N624" s="1157">
        <f>IF(N$568=0,N509,IF(N$568=1,#REF!,IF(N$568=2,#REF!,IF(N$568=3,#REF!,IF(N$568=4,#REF!,N509)))))/N$569</f>
        <v>10.61284794739356</v>
      </c>
      <c r="O624" s="1157">
        <f>IF(O$568=0,O509,IF(O$568=1,#REF!,IF(O$568=2,#REF!,IF(O$568=3,#REF!,IF(O$568=4,#REF!,O509)))))/O$569</f>
        <v>7.7820376225744345</v>
      </c>
      <c r="P624" s="1157">
        <f>IF(P$568=0,P509,IF(P$568=1,#REF!,IF(P$568=2,#REF!,IF(P$568=3,#REF!,IF(P$568=4,#REF!,P509)))))/P$569</f>
        <v>5.1048628552793405</v>
      </c>
      <c r="Q624" s="1157">
        <f>IF(Q$568=0,Q509,IF(Q$568=1,#REF!,IF(Q$568=2,#REF!,IF(Q$568=3,#REF!,IF(Q$568=4,#REF!,Q509)))))/Q$569</f>
        <v>7.0481873125038454</v>
      </c>
      <c r="R624" s="1157">
        <f>IF(R$568=0,R509,IF(R$568=1,#REF!,IF(R$568=2,#REF!,IF(R$568=3,#REF!,IF(R$568=4,#REF!,R509)))))/R$569</f>
        <v>5.5685547019993695</v>
      </c>
      <c r="S624" s="1157">
        <f>IF(S$568=0,S509,IF(S$568=1,#REF!,IF(S$568=2,#REF!,IF(S$568=3,#REF!,IF(S$568=4,#REF!,S509)))))/S$569</f>
        <v>7.7338629613350758</v>
      </c>
      <c r="T624" s="1157">
        <f>IF(T$568=0,T509,IF(T$568=1,#REF!,IF(T$568=2,#REF!,IF(T$568=3,#REF!,IF(T$568=4,#REF!,T509)))))/T$569</f>
        <v>10.724164756001038</v>
      </c>
      <c r="U624" s="1157">
        <f>IF(U$568=0,U509,IF(U$568=1,#REF!,IF(U$568=2,#REF!,IF(U$568=3,#REF!,IF(U$568=4,#REF!,U509)))))/U$569</f>
        <v>8.7133312421860367</v>
      </c>
      <c r="V624" s="1157">
        <f>IF(V$568=0,V509,IF(V$568=1,#REF!,IF(V$568=2,#REF!,IF(V$568=3,#REF!,IF(V$568=4,#REF!,V509)))))/V$569</f>
        <v>9.7284526750421634</v>
      </c>
      <c r="W624" s="1157">
        <f>IF(W$568=0,W509,IF(W$568=1,#REF!,IF(W$568=2,#REF!,IF(W$568=3,#REF!,IF(W$568=4,#REF!,W509)))))/W$569</f>
        <v>6.5767929200271507</v>
      </c>
      <c r="X624" s="1157">
        <f>IF(X$568=0,X509,IF(X$568=1,#REF!,IF(X$568=2,#REF!,IF(X$568=3,#REF!,IF(X$568=4,#REF!,X509)))))/X$569</f>
        <v>5.1918158084041988</v>
      </c>
      <c r="Y624" s="1157">
        <f>IF(Y$568=0,Y509,IF(Y$568=1,#REF!,IF(Y$568=2,#REF!,IF(Y$568=3,#REF!,IF(Y$568=4,#REF!,Y509)))))/Y$569</f>
        <v>8.2011409272669678</v>
      </c>
      <c r="Z624" s="1157">
        <f>IF(Z$568=0,Z509,IF(Z$568=1,#REF!,IF(Z$568=2,#REF!,IF(Z$568=3,#REF!,IF(Z$568=4,#REF!,Z509)))))/Z$569</f>
        <v>8.9772358184763004</v>
      </c>
      <c r="AA624" s="1157">
        <f>IF(AA$568=0,AA509,IF(AA$568=1,#REF!,IF(AA$568=2,#REF!,IF(AA$568=3,#REF!,IF(AA$568=4,#REF!,AA509)))))/AA$569</f>
        <v>10.699793616069307</v>
      </c>
      <c r="AB624" s="1157">
        <f>IF(AB$568=0,AB509,IF(AB$568=1,#REF!,IF(AB$568=2,#REF!,IF(AB$568=3,#REF!,IF(AB$568=4,#REF!,AB509)))))/AB$569</f>
        <v>8.9086188900058492</v>
      </c>
      <c r="AC624" s="1157">
        <f>IF(AC$568=0,AC509,IF(AC$568=1,#REF!,IF(AC$568=2,#REF!,IF(AC$568=3,#REF!,IF(AC$568=4,#REF!,AC509)))))/AC$569</f>
        <v>7.8559298018953241</v>
      </c>
      <c r="AD624" s="1157">
        <f>IF(AD$568=0,AD509,IF(AD$568=1,#REF!,IF(AD$568=2,#REF!,IF(AD$568=3,#REF!,IF(AD$568=4,#REF!,AD509)))))/AD$569</f>
        <v>9.2528090217405232</v>
      </c>
      <c r="AE624" s="1157">
        <f>IF(AE$568=0,AE509,IF(AE$568=1,#REF!,IF(AE$568=2,#REF!,IF(AE$568=3,#REF!,IF(AE$568=4,#REF!,AE509)))))/AE$569</f>
        <v>10.298775757996992</v>
      </c>
      <c r="AF624" s="1157">
        <f>IF(AF$568=0,AF509,IF(AF$568=1,#REF!,IF(AF$568=2,#REF!,IF(AF$568=3,#REF!,IF(AF$568=4,#REF!,AF509)))))/AF$569</f>
        <v>9.5889215216457799</v>
      </c>
      <c r="AG624" s="1157">
        <f>IF(AG$568=0,AG509,IF(AG$568=1,#REF!,IF(AG$568=2,#REF!,IF(AG$568=3,#REF!,IF(AG$568=4,#REF!,AG509)))))/AG$569</f>
        <v>6.169064832887944</v>
      </c>
      <c r="AH624" s="1157">
        <f>IF(AH$568=0,AH509,IF(AH$568=1,#REF!,IF(AH$568=2,#REF!,IF(AH$568=3,#REF!,IF(AH$568=4,#REF!,AH509)))))/AH$569</f>
        <v>9.5072124483981355</v>
      </c>
      <c r="AI624" s="1157">
        <f>IF(AI$568=0,AI509,IF(AI$568=1,#REF!,IF(AI$568=2,#REF!,IF(AI$568=3,#REF!,IF(AI$568=4,#REF!,AI509)))))/AI$569</f>
        <v>8.3743182493408295</v>
      </c>
      <c r="AJ624" s="1157">
        <f>IF(AJ$568=0,AJ509,IF(AJ$568=1,#REF!,IF(AJ$568=2,#REF!,IF(AJ$568=3,#REF!,IF(AJ$568=4,#REF!,AJ509)))))/AJ$569</f>
        <v>7.6820361567880022</v>
      </c>
      <c r="AK624" s="1157">
        <f>IF(AK$568=0,AK509,IF(AK$568=1,#REF!,IF(AK$568=2,#REF!,IF(AK$568=3,#REF!,IF(AK$568=4,#REF!,AK509)))))/AK$569</f>
        <v>10.34674006107878</v>
      </c>
      <c r="AL624" s="1157">
        <f>IF(AL$568=0,AL509,IF(AL$568=1,#REF!,IF(AL$568=2,#REF!,IF(AL$568=3,#REF!,IF(AL$568=4,#REF!,AL509)))))/AL$569</f>
        <v>10.117973104588055</v>
      </c>
      <c r="AM624" s="1157">
        <f>IF(AM$568=0,AM509,IF(AM$568=1,#REF!,IF(AM$568=2,#REF!,IF(AM$568=3,#REF!,IF(AM$568=4,#REF!,AM509)))))/AM$569</f>
        <v>5.4947568271215008</v>
      </c>
      <c r="AN624" s="1157">
        <f>IF(AN$568=0,AN509,IF(AN$568=1,#REF!,IF(AN$568=2,#REF!,IF(AN$568=3,#REF!,IF(AN$568=4,#REF!,AN509)))))/AN$569</f>
        <v>10.117973104588055</v>
      </c>
      <c r="AO624" s="1157">
        <f>IF(AO$568=0,AO509,IF(AO$568=1,#REF!,IF(AO$568=2,#REF!,IF(AO$568=3,#REF!,IF(AO$568=4,#REF!,AO509)))))/AO$569</f>
        <v>7.3700647948417659</v>
      </c>
      <c r="AP624" s="1157">
        <f>IF(AP$568=0,AP509,IF(AP$568=1,#REF!,IF(AP$568=2,#REF!,IF(AP$568=3,#REF!,IF(AP$568=4,#REF!,AP509)))))/AP$569</f>
        <v>8.1780516761349666</v>
      </c>
      <c r="AQ624" s="1157">
        <f>IF(AQ$568=0,AQ509,IF(AQ$568=1,#REF!,IF(AQ$568=2,#REF!,IF(AQ$568=3,#REF!,IF(AQ$568=4,#REF!,AQ509)))))/AQ$569</f>
        <v>9.3854746210882247</v>
      </c>
      <c r="AR624" s="1157">
        <f>IF(AR$568=0,AR509,IF(AR$568=1,#REF!,IF(AR$568=2,#REF!,IF(AR$568=3,#REF!,IF(AR$568=4,#REF!,AR509)))))/AR$569</f>
        <v>8.3691175956368049</v>
      </c>
      <c r="AS624" s="1157">
        <f>IF(AS$568=0,AS509,IF(AS$568=1,#REF!,IF(AS$568=2,#REF!,IF(AS$568=3,#REF!,IF(AS$568=4,#REF!,AS509)))))/AS$569</f>
        <v>9.4287601598253108</v>
      </c>
      <c r="AT624" s="1157">
        <f>IF(AT$568=0,AT509,IF(AT$568=1,#REF!,IF(AT$568=2,#REF!,IF(AT$568=3,#REF!,IF(AT$568=4,#REF!,AT509)))))/AT$569</f>
        <v>10.195303283888807</v>
      </c>
      <c r="AU624" s="1157">
        <f>IF(AU$568=0,AU509,IF(AU$568=1,#REF!,IF(AU$568=2,#REF!,IF(AU$568=3,#REF!,IF(AU$568=4,#REF!,AU509)))))/AU$569</f>
        <v>8.5445702669230492</v>
      </c>
      <c r="AV624" s="1157">
        <f>IF(AV$568=0,AV509,IF(AV$568=1,#REF!,IF(AV$568=2,#REF!,IF(AV$568=3,#REF!,IF(AV$568=4,#REF!,AV509)))))/AV$569</f>
        <v>8.4331080765554116</v>
      </c>
      <c r="AW624" s="1157">
        <f>IF(AW$568=0,AW509,IF(AW$568=1,#REF!,IF(AW$568=2,#REF!,IF(AW$568=3,#REF!,IF(AW$568=4,#REF!,AW509)))))/AW$569</f>
        <v>8.9471505647639109</v>
      </c>
      <c r="AX624" s="1157">
        <f>IF(AX$568=0,AX509,IF(AX$568=1,#REF!,IF(AX$568=2,#REF!,IF(AX$568=3,#REF!,IF(AX$568=4,#REF!,AX509)))))/AX$569</f>
        <v>7.4154903307880193</v>
      </c>
      <c r="AY624" s="1157">
        <f>IF(AY$568=0,AY509,IF(AY$568=1,#REF!,IF(AY$568=2,#REF!,IF(AY$568=3,#REF!,IF(AY$568=4,#REF!,AY509)))))/AY$569</f>
        <v>8.2355487364673685</v>
      </c>
      <c r="AZ624" s="1157">
        <f>IF(AZ$568=0,AZ509,IF(AZ$568=1,#REF!,IF(AZ$568=2,#REF!,IF(AZ$568=3,#REF!,IF(AZ$568=4,#REF!,AZ509)))))/AZ$569</f>
        <v>11.110727166875156</v>
      </c>
      <c r="BA624" s="1157">
        <f>IF(BA$568=0,BA509,IF(BA$568=1,#REF!,IF(BA$568=2,#REF!,IF(BA$568=3,#REF!,IF(BA$568=4,#REF!,BA509)))))/BA$569</f>
        <v>9.8893251328580334</v>
      </c>
      <c r="BB624" s="1157">
        <f>IF(BB$568=0,BB509,IF(BB$568=1,#REF!,IF(BB$568=2,#REF!,IF(BB$568=3,#REF!,IF(BB$568=4,#REF!,BB509)))))/BB$569</f>
        <v>8.6177991925117912</v>
      </c>
      <c r="BC624" s="1157">
        <f>IF(BC$568=0,BC509,IF(BC$568=1,#REF!,IF(BC$568=2,#REF!,IF(BC$568=3,#REF!,IF(BC$568=4,#REF!,BC509)))))/BC$569</f>
        <v>9.0115622419891768</v>
      </c>
      <c r="BD624" s="1157">
        <f>IF(BD$568=0,BD509,IF(BD$568=1,#REF!,IF(BD$568=2,#REF!,IF(BD$568=3,#REF!,IF(BD$568=4,#REF!,BD509)))))/BD$569</f>
        <v>9.0115622419891768</v>
      </c>
      <c r="BE624" s="1157">
        <f>IF(BE$568=0,BE509,IF(BE$568=1,#REF!,IF(BE$568=2,#REF!,IF(BE$568=3,#REF!,IF(BE$568=4,#REF!,BE509)))))/BE$569</f>
        <v>8.4644770090858845</v>
      </c>
      <c r="BF624" s="1157">
        <f>IF(BF$568=0,BF509,IF(BF$568=1,#REF!,IF(BF$568=2,#REF!,IF(BF$568=3,#REF!,IF(BF$568=4,#REF!,BF509)))))/BF$569</f>
        <v>12.095772985820576</v>
      </c>
      <c r="BG624" s="1157">
        <f>IF(BG$568=0,BG509,IF(BG$568=1,#REF!,IF(BG$568=2,#REF!,IF(BG$568=3,#REF!,IF(BG$568=4,#REF!,BG509)))))/BG$569</f>
        <v>14.08422374482967</v>
      </c>
      <c r="BH624" s="1157">
        <f>IF(BH$568=0,BH509,IF(BH$568=1,#REF!,IF(BH$568=2,#REF!,IF(BH$568=3,#REF!,IF(BH$568=4,#REF!,BH509)))))/BH$569</f>
        <v>8.7006381558970727</v>
      </c>
      <c r="BI624" s="1157">
        <f>IF(BI$568=0,BI509,IF(BI$568=1,#REF!,IF(BI$568=2,#REF!,IF(BI$568=3,#REF!,IF(BI$568=4,#REF!,BI509)))))/BI$569</f>
        <v>8.3625382711256826</v>
      </c>
      <c r="BJ624" s="1157">
        <f>IF(BJ$568=0,BJ509,IF(BJ$568=1,#REF!,IF(BJ$568=2,#REF!,IF(BJ$568=3,#REF!,IF(BJ$568=4,#REF!,BJ509)))))/BJ$569</f>
        <v>9.3535332133226028</v>
      </c>
      <c r="BK624" s="1157">
        <f>IF(BK$568=0,BK509,IF(BK$568=1,#REF!,IF(BK$568=2,#REF!,IF(BK$568=3,#REF!,IF(BK$568=4,#REF!,BK509)))))/BK$569</f>
        <v>11.006426941304957</v>
      </c>
      <c r="BL624" s="1157">
        <f>IF(BL$568=0,BL509,IF(BL$568=1,#REF!,IF(BL$568=2,#REF!,IF(BL$568=3,#REF!,IF(BL$568=4,#REF!,BL509)))))/BL$569</f>
        <v>9.0686068473110453</v>
      </c>
      <c r="BM624" s="1157">
        <f>IF(BM$568=0,BM509,IF(BM$568=1,#REF!,IF(BM$568=2,#REF!,IF(BM$568=3,#REF!,IF(BM$568=4,#REF!,BM509)))))/BM$569</f>
        <v>7.9977796396433547</v>
      </c>
      <c r="BN624" s="1157">
        <f>IF(BN$568=0,BN509,IF(BN$568=1,#REF!,IF(BN$568=2,#REF!,IF(BN$568=3,#REF!,IF(BN$568=4,#REF!,BN509)))))/BN$569</f>
        <v>8.1684668184879108</v>
      </c>
      <c r="BO624" s="1157">
        <f>IF(BO$568=0,BO509,IF(BO$568=1,#REF!,IF(BO$568=2,#REF!,IF(BO$568=3,#REF!,IF(BO$568=4,#REF!,BO509)))))/BO$569</f>
        <v>10.251131121189482</v>
      </c>
      <c r="BP624" s="1157">
        <f>IF(BP$568=0,BP509,IF(BP$568=1,#REF!,IF(BP$568=2,#REF!,IF(BP$568=3,#REF!,IF(BP$568=4,#REF!,BP509)))))/BP$569</f>
        <v>9.0686068473110453</v>
      </c>
      <c r="BQ624" s="1157">
        <f>IF(BQ$568=0,BQ509,IF(BQ$568=1,#REF!,IF(BQ$568=2,#REF!,IF(BQ$568=3,#REF!,IF(BQ$568=4,#REF!,BQ509)))))/BQ$569</f>
        <v>9.300380917413257</v>
      </c>
      <c r="BR624" s="1157">
        <f>IF(BR$568=0,BR509,IF(BR$568=1,#REF!,IF(BR$568=2,#REF!,IF(BR$568=3,#REF!,IF(BR$568=4,#REF!,BR509)))))/BR$569</f>
        <v>9.443531897095319</v>
      </c>
      <c r="BS624" s="1157">
        <f>IF(BS$568=0,BS509,IF(BS$568=1,#REF!,IF(BS$568=2,#REF!,IF(BS$568=3,#REF!,IF(BS$568=4,#REF!,BS509)))))/BS$569</f>
        <v>8.7208067597046597</v>
      </c>
      <c r="BT624" s="1157">
        <f>IF(BT$568=0,BT509,IF(BT$568=1,#REF!,IF(BT$568=2,#REF!,IF(BT$568=3,#REF!,IF(BT$568=4,#REF!,BT509)))))/BT$569</f>
        <v>7.783595006793667</v>
      </c>
      <c r="BU624" s="1157">
        <f>IF(BU$568=0,BU509,IF(BU$568=1,#REF!,IF(BU$568=2,#REF!,IF(BU$568=3,#REF!,IF(BU$568=4,#REF!,BU509)))))/BU$569</f>
        <v>9.6698642466680802</v>
      </c>
      <c r="BV624" s="1157">
        <f>IF(BV$568=0,BV509,IF(BV$568=1,#REF!,IF(BV$568=2,#REF!,IF(BV$568=3,#REF!,IF(BV$568=4,#REF!,BV509)))))/BV$569</f>
        <v>9.3825637424626738</v>
      </c>
      <c r="BW624" s="1157">
        <f>IF(BW$568=0,BW509,IF(BW$568=1,#REF!,IF(BW$568=2,#REF!,IF(BW$568=3,#REF!,IF(BW$568=4,#REF!,BW509)))))/BW$569</f>
        <v>8.2412373518417947</v>
      </c>
      <c r="BX624" s="1157">
        <f>IF(BX$568=0,BX509,IF(BX$568=1,#REF!,IF(BX$568=2,#REF!,IF(BX$568=3,#REF!,IF(BX$568=4,#REF!,BX509)))))/BX$569</f>
        <v>7.9433517594487073</v>
      </c>
      <c r="BY624" s="1157">
        <f>IF(BY$568=0,BY509,IF(BY$568=1,#REF!,IF(BY$568=2,#REF!,IF(BY$568=3,#REF!,IF(BY$568=4,#REF!,BY509)))))/BY$569</f>
        <v>6.1949277606989135</v>
      </c>
      <c r="BZ624" s="1157">
        <f>IF(BZ$568=0,BZ509,IF(BZ$568=1,#REF!,IF(BZ$568=2,#REF!,IF(BZ$568=3,#REF!,IF(BZ$568=4,#REF!,BZ509)))))/BZ$569</f>
        <v>6.8951560800526606</v>
      </c>
      <c r="CA624" s="1157">
        <f>IF(CA$568=0,CA509,IF(CA$568=1,#REF!,IF(CA$568=2,#REF!,IF(CA$568=3,#REF!,IF(CA$568=4,#REF!,CA509)))))/CA$569</f>
        <v>8.489810479994393</v>
      </c>
      <c r="CB624" s="1157">
        <f>IF(CB$568=0,CB509,IF(CB$568=1,#REF!,IF(CB$568=2,#REF!,IF(CB$568=3,#REF!,IF(CB$568=4,#REF!,CB509)))))/CB$569</f>
        <v>12.003431033536053</v>
      </c>
      <c r="CC624" s="1157">
        <f>IF(CC$568=0,CC509,IF(CC$568=1,#REF!,IF(CC$568=2,#REF!,IF(CC$568=3,#REF!,IF(CC$568=4,#REF!,CC509)))))/CC$569</f>
        <v>3.37641947098163</v>
      </c>
    </row>
    <row r="625" spans="1:81" ht="15" customHeight="1">
      <c r="A625" s="1148"/>
      <c r="B625" s="73"/>
      <c r="C625" s="73"/>
      <c r="D625" s="73" t="s">
        <v>19</v>
      </c>
      <c r="E625" s="73"/>
      <c r="F625" s="73"/>
      <c r="G625" s="569"/>
      <c r="H625" s="1157"/>
      <c r="I625" s="1157"/>
      <c r="J625" s="1157"/>
      <c r="K625" s="1157"/>
      <c r="L625" s="1157"/>
      <c r="M625" s="1157"/>
      <c r="N625" s="1157"/>
      <c r="O625" s="1157"/>
      <c r="P625" s="1157"/>
      <c r="Q625" s="1157"/>
      <c r="R625" s="1157"/>
      <c r="S625" s="1157"/>
      <c r="T625" s="1157"/>
      <c r="U625" s="1157"/>
      <c r="V625" s="1157"/>
      <c r="W625" s="1157"/>
      <c r="X625" s="1157"/>
      <c r="Y625" s="1157"/>
      <c r="Z625" s="1157"/>
      <c r="AA625" s="1157"/>
      <c r="AB625" s="1157"/>
      <c r="AC625" s="1157"/>
      <c r="AD625" s="1157"/>
      <c r="AE625" s="1157"/>
      <c r="AF625" s="1157"/>
      <c r="AG625" s="1157"/>
      <c r="AH625" s="1157"/>
      <c r="AI625" s="1157"/>
      <c r="AJ625" s="1157"/>
      <c r="AK625" s="1157"/>
      <c r="AL625" s="1157"/>
      <c r="AM625" s="1157"/>
      <c r="AN625" s="1157"/>
      <c r="AO625" s="1157"/>
      <c r="AP625" s="1157"/>
      <c r="AQ625" s="1157"/>
      <c r="AR625" s="1157"/>
      <c r="AS625" s="1157"/>
      <c r="AT625" s="1157"/>
      <c r="AU625" s="1157"/>
      <c r="AV625" s="1157"/>
      <c r="AW625" s="1157"/>
      <c r="AX625" s="1157"/>
      <c r="AY625" s="1157"/>
      <c r="AZ625" s="1157"/>
      <c r="BA625" s="1157"/>
      <c r="BB625" s="1157"/>
      <c r="BC625" s="1157"/>
      <c r="BD625" s="1157"/>
      <c r="BE625" s="1157"/>
      <c r="BF625" s="1157"/>
      <c r="BG625" s="1157"/>
      <c r="BH625" s="1157"/>
      <c r="BI625" s="1157"/>
      <c r="BJ625" s="1157"/>
      <c r="BK625" s="1157"/>
      <c r="BL625" s="1157"/>
      <c r="BM625" s="1157"/>
      <c r="BN625" s="1157"/>
      <c r="BO625" s="1157"/>
      <c r="BP625" s="1157"/>
      <c r="BQ625" s="1157"/>
      <c r="BR625" s="1157"/>
      <c r="BS625" s="1157"/>
      <c r="BT625" s="1157"/>
      <c r="BU625" s="1157"/>
      <c r="BV625" s="1157"/>
      <c r="BW625" s="1157"/>
      <c r="BX625" s="1157"/>
      <c r="BY625" s="1157"/>
      <c r="BZ625" s="1157"/>
      <c r="CA625" s="1157"/>
      <c r="CB625" s="1157"/>
      <c r="CC625" s="1157"/>
    </row>
    <row r="626" spans="1:81" ht="15" customHeight="1">
      <c r="A626" s="1148"/>
      <c r="B626" s="64"/>
      <c r="C626" s="64"/>
      <c r="D626" s="64" t="s">
        <v>21</v>
      </c>
      <c r="E626" s="64"/>
      <c r="F626" s="64"/>
      <c r="G626" s="1157">
        <f>IF(G$568=0,G511,IF(G$568=1,#REF!,IF(G$568=2,#REF!,IF(G$568=3,#REF!,IF(G$568=4,#REF!,G511)))))/G$569</f>
        <v>0</v>
      </c>
      <c r="H626" s="1157">
        <f>IF(H$568=0,H511,IF(H$568=1,#REF!,IF(H$568=2,#REF!,IF(H$568=3,#REF!,IF(H$568=4,#REF!,H511)))))/H$569</f>
        <v>0</v>
      </c>
      <c r="I626" s="1157">
        <f>IF(I$568=0,I511,IF(I$568=1,#REF!,IF(I$568=2,#REF!,IF(I$568=3,#REF!,IF(I$568=4,#REF!,I511)))))/I$569</f>
        <v>0</v>
      </c>
      <c r="J626" s="1157">
        <f>IF(J$568=0,J511,IF(J$568=1,#REF!,IF(J$568=2,#REF!,IF(J$568=3,#REF!,IF(J$568=4,#REF!,J511)))))/J$569</f>
        <v>0</v>
      </c>
      <c r="K626" s="1157">
        <f>IF(K$568=0,K511,IF(K$568=1,#REF!,IF(K$568=2,#REF!,IF(K$568=3,#REF!,IF(K$568=4,#REF!,K511)))))/K$569</f>
        <v>0</v>
      </c>
      <c r="L626" s="1157">
        <f>IF(L$568=0,L511,IF(L$568=1,#REF!,IF(L$568=2,#REF!,IF(L$568=3,#REF!,IF(L$568=4,#REF!,L511)))))/L$569</f>
        <v>0</v>
      </c>
      <c r="M626" s="1157">
        <f>IF(M$568=0,M511,IF(M$568=1,#REF!,IF(M$568=2,#REF!,IF(M$568=3,#REF!,IF(M$568=4,#REF!,M511)))))/M$569</f>
        <v>0</v>
      </c>
      <c r="N626" s="1157">
        <f>IF(N$568=0,N511,IF(N$568=1,#REF!,IF(N$568=2,#REF!,IF(N$568=3,#REF!,IF(N$568=4,#REF!,N511)))))/N$569</f>
        <v>0</v>
      </c>
      <c r="O626" s="1157">
        <f>IF(O$568=0,O511,IF(O$568=1,#REF!,IF(O$568=2,#REF!,IF(O$568=3,#REF!,IF(O$568=4,#REF!,O511)))))/O$569</f>
        <v>0</v>
      </c>
      <c r="P626" s="1157">
        <f>IF(P$568=0,P511,IF(P$568=1,#REF!,IF(P$568=2,#REF!,IF(P$568=3,#REF!,IF(P$568=4,#REF!,P511)))))/P$569</f>
        <v>0</v>
      </c>
      <c r="Q626" s="1157">
        <f>IF(Q$568=0,Q511,IF(Q$568=1,#REF!,IF(Q$568=2,#REF!,IF(Q$568=3,#REF!,IF(Q$568=4,#REF!,Q511)))))/Q$569</f>
        <v>0</v>
      </c>
      <c r="R626" s="1157">
        <f>IF(R$568=0,R511,IF(R$568=1,#REF!,IF(R$568=2,#REF!,IF(R$568=3,#REF!,IF(R$568=4,#REF!,R511)))))/R$569</f>
        <v>0</v>
      </c>
      <c r="S626" s="1157">
        <f>IF(S$568=0,S511,IF(S$568=1,#REF!,IF(S$568=2,#REF!,IF(S$568=3,#REF!,IF(S$568=4,#REF!,S511)))))/S$569</f>
        <v>0</v>
      </c>
      <c r="T626" s="1157">
        <f>IF(T$568=0,T511,IF(T$568=1,#REF!,IF(T$568=2,#REF!,IF(T$568=3,#REF!,IF(T$568=4,#REF!,T511)))))/T$569</f>
        <v>0</v>
      </c>
      <c r="U626" s="1157">
        <f>IF(U$568=0,U511,IF(U$568=1,#REF!,IF(U$568=2,#REF!,IF(U$568=3,#REF!,IF(U$568=4,#REF!,U511)))))/U$569</f>
        <v>0</v>
      </c>
      <c r="V626" s="1157">
        <f>IF(V$568=0,V511,IF(V$568=1,#REF!,IF(V$568=2,#REF!,IF(V$568=3,#REF!,IF(V$568=4,#REF!,V511)))))/V$569</f>
        <v>0</v>
      </c>
      <c r="W626" s="1157">
        <f>IF(W$568=0,W511,IF(W$568=1,#REF!,IF(W$568=2,#REF!,IF(W$568=3,#REF!,IF(W$568=4,#REF!,W511)))))/W$569</f>
        <v>0</v>
      </c>
      <c r="X626" s="1157">
        <f>IF(X$568=0,X511,IF(X$568=1,#REF!,IF(X$568=2,#REF!,IF(X$568=3,#REF!,IF(X$568=4,#REF!,X511)))))/X$569</f>
        <v>0</v>
      </c>
      <c r="Y626" s="1157">
        <f>IF(Y$568=0,Y511,IF(Y$568=1,#REF!,IF(Y$568=2,#REF!,IF(Y$568=3,#REF!,IF(Y$568=4,#REF!,Y511)))))/Y$569</f>
        <v>0</v>
      </c>
      <c r="Z626" s="1157">
        <f>IF(Z$568=0,Z511,IF(Z$568=1,#REF!,IF(Z$568=2,#REF!,IF(Z$568=3,#REF!,IF(Z$568=4,#REF!,Z511)))))/Z$569</f>
        <v>0</v>
      </c>
      <c r="AA626" s="1157">
        <f>IF(AA$568=0,AA511,IF(AA$568=1,#REF!,IF(AA$568=2,#REF!,IF(AA$568=3,#REF!,IF(AA$568=4,#REF!,AA511)))))/AA$569</f>
        <v>0</v>
      </c>
      <c r="AB626" s="1157">
        <f>IF(AB$568=0,AB511,IF(AB$568=1,#REF!,IF(AB$568=2,#REF!,IF(AB$568=3,#REF!,IF(AB$568=4,#REF!,AB511)))))/AB$569</f>
        <v>0</v>
      </c>
      <c r="AC626" s="1157">
        <f>IF(AC$568=0,AC511,IF(AC$568=1,#REF!,IF(AC$568=2,#REF!,IF(AC$568=3,#REF!,IF(AC$568=4,#REF!,AC511)))))/AC$569</f>
        <v>0</v>
      </c>
      <c r="AD626" s="1157">
        <f>IF(AD$568=0,AD511,IF(AD$568=1,#REF!,IF(AD$568=2,#REF!,IF(AD$568=3,#REF!,IF(AD$568=4,#REF!,AD511)))))/AD$569</f>
        <v>0</v>
      </c>
      <c r="AE626" s="1157">
        <f>IF(AE$568=0,AE511,IF(AE$568=1,#REF!,IF(AE$568=2,#REF!,IF(AE$568=3,#REF!,IF(AE$568=4,#REF!,AE511)))))/AE$569</f>
        <v>0</v>
      </c>
      <c r="AF626" s="1157">
        <f>IF(AF$568=0,AF511,IF(AF$568=1,#REF!,IF(AF$568=2,#REF!,IF(AF$568=3,#REF!,IF(AF$568=4,#REF!,AF511)))))/AF$569</f>
        <v>0</v>
      </c>
      <c r="AG626" s="1157">
        <f>IF(AG$568=0,AG511,IF(AG$568=1,#REF!,IF(AG$568=2,#REF!,IF(AG$568=3,#REF!,IF(AG$568=4,#REF!,AG511)))))/AG$569</f>
        <v>0</v>
      </c>
      <c r="AH626" s="1157">
        <f>IF(AH$568=0,AH511,IF(AH$568=1,#REF!,IF(AH$568=2,#REF!,IF(AH$568=3,#REF!,IF(AH$568=4,#REF!,AH511)))))/AH$569</f>
        <v>0</v>
      </c>
      <c r="AI626" s="1157">
        <f>IF(AI$568=0,AI511,IF(AI$568=1,#REF!,IF(AI$568=2,#REF!,IF(AI$568=3,#REF!,IF(AI$568=4,#REF!,AI511)))))/AI$569</f>
        <v>0</v>
      </c>
      <c r="AJ626" s="1157">
        <f>IF(AJ$568=0,AJ511,IF(AJ$568=1,#REF!,IF(AJ$568=2,#REF!,IF(AJ$568=3,#REF!,IF(AJ$568=4,#REF!,AJ511)))))/AJ$569</f>
        <v>0</v>
      </c>
      <c r="AK626" s="1157">
        <f>IF(AK$568=0,AK511,IF(AK$568=1,#REF!,IF(AK$568=2,#REF!,IF(AK$568=3,#REF!,IF(AK$568=4,#REF!,AK511)))))/AK$569</f>
        <v>0</v>
      </c>
      <c r="AL626" s="1157">
        <f>IF(AL$568=0,AL511,IF(AL$568=1,#REF!,IF(AL$568=2,#REF!,IF(AL$568=3,#REF!,IF(AL$568=4,#REF!,AL511)))))/AL$569</f>
        <v>0</v>
      </c>
      <c r="AM626" s="1157">
        <f>IF(AM$568=0,AM511,IF(AM$568=1,#REF!,IF(AM$568=2,#REF!,IF(AM$568=3,#REF!,IF(AM$568=4,#REF!,AM511)))))/AM$569</f>
        <v>0</v>
      </c>
      <c r="AN626" s="1157">
        <f>IF(AN$568=0,AN511,IF(AN$568=1,#REF!,IF(AN$568=2,#REF!,IF(AN$568=3,#REF!,IF(AN$568=4,#REF!,AN511)))))/AN$569</f>
        <v>0</v>
      </c>
      <c r="AO626" s="1157">
        <f>IF(AO$568=0,AO511,IF(AO$568=1,#REF!,IF(AO$568=2,#REF!,IF(AO$568=3,#REF!,IF(AO$568=4,#REF!,AO511)))))/AO$569</f>
        <v>0</v>
      </c>
      <c r="AP626" s="1157">
        <f>IF(AP$568=0,AP511,IF(AP$568=1,#REF!,IF(AP$568=2,#REF!,IF(AP$568=3,#REF!,IF(AP$568=4,#REF!,AP511)))))/AP$569</f>
        <v>0</v>
      </c>
      <c r="AQ626" s="1157">
        <f>IF(AQ$568=0,AQ511,IF(AQ$568=1,#REF!,IF(AQ$568=2,#REF!,IF(AQ$568=3,#REF!,IF(AQ$568=4,#REF!,AQ511)))))/AQ$569</f>
        <v>0</v>
      </c>
      <c r="AR626" s="1157">
        <f>IF(AR$568=0,AR511,IF(AR$568=1,#REF!,IF(AR$568=2,#REF!,IF(AR$568=3,#REF!,IF(AR$568=4,#REF!,AR511)))))/AR$569</f>
        <v>0</v>
      </c>
      <c r="AS626" s="1157">
        <f>IF(AS$568=0,AS511,IF(AS$568=1,#REF!,IF(AS$568=2,#REF!,IF(AS$568=3,#REF!,IF(AS$568=4,#REF!,AS511)))))/AS$569</f>
        <v>0</v>
      </c>
      <c r="AT626" s="1157">
        <f>IF(AT$568=0,AT511,IF(AT$568=1,#REF!,IF(AT$568=2,#REF!,IF(AT$568=3,#REF!,IF(AT$568=4,#REF!,AT511)))))/AT$569</f>
        <v>0</v>
      </c>
      <c r="AU626" s="1157">
        <f>IF(AU$568=0,AU511,IF(AU$568=1,#REF!,IF(AU$568=2,#REF!,IF(AU$568=3,#REF!,IF(AU$568=4,#REF!,AU511)))))/AU$569</f>
        <v>0</v>
      </c>
      <c r="AV626" s="1157">
        <f>IF(AV$568=0,AV511,IF(AV$568=1,#REF!,IF(AV$568=2,#REF!,IF(AV$568=3,#REF!,IF(AV$568=4,#REF!,AV511)))))/AV$569</f>
        <v>0</v>
      </c>
      <c r="AW626" s="1157">
        <f>IF(AW$568=0,AW511,IF(AW$568=1,#REF!,IF(AW$568=2,#REF!,IF(AW$568=3,#REF!,IF(AW$568=4,#REF!,AW511)))))/AW$569</f>
        <v>0</v>
      </c>
      <c r="AX626" s="1157">
        <f>IF(AX$568=0,AX511,IF(AX$568=1,#REF!,IF(AX$568=2,#REF!,IF(AX$568=3,#REF!,IF(AX$568=4,#REF!,AX511)))))/AX$569</f>
        <v>0</v>
      </c>
      <c r="AY626" s="1157">
        <f>IF(AY$568=0,AY511,IF(AY$568=1,#REF!,IF(AY$568=2,#REF!,IF(AY$568=3,#REF!,IF(AY$568=4,#REF!,AY511)))))/AY$569</f>
        <v>0</v>
      </c>
      <c r="AZ626" s="1157">
        <f>IF(AZ$568=0,AZ511,IF(AZ$568=1,#REF!,IF(AZ$568=2,#REF!,IF(AZ$568=3,#REF!,IF(AZ$568=4,#REF!,AZ511)))))/AZ$569</f>
        <v>0</v>
      </c>
      <c r="BA626" s="1157">
        <f>IF(BA$568=0,BA511,IF(BA$568=1,#REF!,IF(BA$568=2,#REF!,IF(BA$568=3,#REF!,IF(BA$568=4,#REF!,BA511)))))/BA$569</f>
        <v>0</v>
      </c>
      <c r="BB626" s="1157">
        <f>IF(BB$568=0,BB511,IF(BB$568=1,#REF!,IF(BB$568=2,#REF!,IF(BB$568=3,#REF!,IF(BB$568=4,#REF!,BB511)))))/BB$569</f>
        <v>0</v>
      </c>
      <c r="BC626" s="1157">
        <f>IF(BC$568=0,BC511,IF(BC$568=1,#REF!,IF(BC$568=2,#REF!,IF(BC$568=3,#REF!,IF(BC$568=4,#REF!,BC511)))))/BC$569</f>
        <v>0</v>
      </c>
      <c r="BD626" s="1157">
        <f>IF(BD$568=0,BD511,IF(BD$568=1,#REF!,IF(BD$568=2,#REF!,IF(BD$568=3,#REF!,IF(BD$568=4,#REF!,BD511)))))/BD$569</f>
        <v>0</v>
      </c>
      <c r="BE626" s="1157">
        <f>IF(BE$568=0,BE511,IF(BE$568=1,#REF!,IF(BE$568=2,#REF!,IF(BE$568=3,#REF!,IF(BE$568=4,#REF!,BE511)))))/BE$569</f>
        <v>0</v>
      </c>
      <c r="BF626" s="1157">
        <f>IF(BF$568=0,BF511,IF(BF$568=1,#REF!,IF(BF$568=2,#REF!,IF(BF$568=3,#REF!,IF(BF$568=4,#REF!,BF511)))))/BF$569</f>
        <v>0</v>
      </c>
      <c r="BG626" s="1157">
        <f>IF(BG$568=0,BG511,IF(BG$568=1,#REF!,IF(BG$568=2,#REF!,IF(BG$568=3,#REF!,IF(BG$568=4,#REF!,BG511)))))/BG$569</f>
        <v>0</v>
      </c>
      <c r="BH626" s="1157">
        <f>IF(BH$568=0,BH511,IF(BH$568=1,#REF!,IF(BH$568=2,#REF!,IF(BH$568=3,#REF!,IF(BH$568=4,#REF!,BH511)))))/BH$569</f>
        <v>0</v>
      </c>
      <c r="BI626" s="1157">
        <f>IF(BI$568=0,BI511,IF(BI$568=1,#REF!,IF(BI$568=2,#REF!,IF(BI$568=3,#REF!,IF(BI$568=4,#REF!,BI511)))))/BI$569</f>
        <v>0</v>
      </c>
      <c r="BJ626" s="1157">
        <f>IF(BJ$568=0,BJ511,IF(BJ$568=1,#REF!,IF(BJ$568=2,#REF!,IF(BJ$568=3,#REF!,IF(BJ$568=4,#REF!,BJ511)))))/BJ$569</f>
        <v>0</v>
      </c>
      <c r="BK626" s="1157">
        <f>IF(BK$568=0,BK511,IF(BK$568=1,#REF!,IF(BK$568=2,#REF!,IF(BK$568=3,#REF!,IF(BK$568=4,#REF!,BK511)))))/BK$569</f>
        <v>0</v>
      </c>
      <c r="BL626" s="1157">
        <f>IF(BL$568=0,BL511,IF(BL$568=1,#REF!,IF(BL$568=2,#REF!,IF(BL$568=3,#REF!,IF(BL$568=4,#REF!,BL511)))))/BL$569</f>
        <v>0</v>
      </c>
      <c r="BM626" s="1157">
        <f>IF(BM$568=0,BM511,IF(BM$568=1,#REF!,IF(BM$568=2,#REF!,IF(BM$568=3,#REF!,IF(BM$568=4,#REF!,BM511)))))/BM$569</f>
        <v>0</v>
      </c>
      <c r="BN626" s="1157">
        <f>IF(BN$568=0,BN511,IF(BN$568=1,#REF!,IF(BN$568=2,#REF!,IF(BN$568=3,#REF!,IF(BN$568=4,#REF!,BN511)))))/BN$569</f>
        <v>0</v>
      </c>
      <c r="BO626" s="1157">
        <f>IF(BO$568=0,BO511,IF(BO$568=1,#REF!,IF(BO$568=2,#REF!,IF(BO$568=3,#REF!,IF(BO$568=4,#REF!,BO511)))))/BO$569</f>
        <v>0</v>
      </c>
      <c r="BP626" s="1157">
        <f>IF(BP$568=0,BP511,IF(BP$568=1,#REF!,IF(BP$568=2,#REF!,IF(BP$568=3,#REF!,IF(BP$568=4,#REF!,BP511)))))/BP$569</f>
        <v>0</v>
      </c>
      <c r="BQ626" s="1157">
        <f>IF(BQ$568=0,BQ511,IF(BQ$568=1,#REF!,IF(BQ$568=2,#REF!,IF(BQ$568=3,#REF!,IF(BQ$568=4,#REF!,BQ511)))))/BQ$569</f>
        <v>0</v>
      </c>
      <c r="BR626" s="1157">
        <f>IF(BR$568=0,BR511,IF(BR$568=1,#REF!,IF(BR$568=2,#REF!,IF(BR$568=3,#REF!,IF(BR$568=4,#REF!,BR511)))))/BR$569</f>
        <v>0</v>
      </c>
      <c r="BS626" s="1157">
        <f>IF(BS$568=0,BS511,IF(BS$568=1,#REF!,IF(BS$568=2,#REF!,IF(BS$568=3,#REF!,IF(BS$568=4,#REF!,BS511)))))/BS$569</f>
        <v>0</v>
      </c>
      <c r="BT626" s="1157">
        <f>IF(BT$568=0,BT511,IF(BT$568=1,#REF!,IF(BT$568=2,#REF!,IF(BT$568=3,#REF!,IF(BT$568=4,#REF!,BT511)))))/BT$569</f>
        <v>0</v>
      </c>
      <c r="BU626" s="1157">
        <f>IF(BU$568=0,BU511,IF(BU$568=1,#REF!,IF(BU$568=2,#REF!,IF(BU$568=3,#REF!,IF(BU$568=4,#REF!,BU511)))))/BU$569</f>
        <v>0</v>
      </c>
      <c r="BV626" s="1157">
        <f>IF(BV$568=0,BV511,IF(BV$568=1,#REF!,IF(BV$568=2,#REF!,IF(BV$568=3,#REF!,IF(BV$568=4,#REF!,BV511)))))/BV$569</f>
        <v>0</v>
      </c>
      <c r="BW626" s="1157">
        <f>IF(BW$568=0,BW511,IF(BW$568=1,#REF!,IF(BW$568=2,#REF!,IF(BW$568=3,#REF!,IF(BW$568=4,#REF!,BW511)))))/BW$569</f>
        <v>0</v>
      </c>
      <c r="BX626" s="1157">
        <f>IF(BX$568=0,BX511,IF(BX$568=1,#REF!,IF(BX$568=2,#REF!,IF(BX$568=3,#REF!,IF(BX$568=4,#REF!,BX511)))))/BX$569</f>
        <v>0</v>
      </c>
      <c r="BY626" s="1157">
        <f>IF(BY$568=0,BY511,IF(BY$568=1,#REF!,IF(BY$568=2,#REF!,IF(BY$568=3,#REF!,IF(BY$568=4,#REF!,BY511)))))/BY$569</f>
        <v>0</v>
      </c>
      <c r="BZ626" s="1157">
        <f>IF(BZ$568=0,BZ511,IF(BZ$568=1,#REF!,IF(BZ$568=2,#REF!,IF(BZ$568=3,#REF!,IF(BZ$568=4,#REF!,BZ511)))))/BZ$569</f>
        <v>0</v>
      </c>
      <c r="CA626" s="1157">
        <f>IF(CA$568=0,CA511,IF(CA$568=1,#REF!,IF(CA$568=2,#REF!,IF(CA$568=3,#REF!,IF(CA$568=4,#REF!,CA511)))))/CA$569</f>
        <v>0</v>
      </c>
      <c r="CB626" s="1157">
        <f>IF(CB$568=0,CB511,IF(CB$568=1,#REF!,IF(CB$568=2,#REF!,IF(CB$568=3,#REF!,IF(CB$568=4,#REF!,CB511)))))/CB$569</f>
        <v>0</v>
      </c>
      <c r="CC626" s="1157">
        <f>IF(CC$568=0,CC511,IF(CC$568=1,#REF!,IF(CC$568=2,#REF!,IF(CC$568=3,#REF!,IF(CC$568=4,#REF!,CC511)))))/CC$569</f>
        <v>0</v>
      </c>
    </row>
    <row r="627" spans="1:81" ht="15" customHeight="1">
      <c r="A627" s="1148"/>
      <c r="B627" s="64"/>
      <c r="C627" s="64"/>
      <c r="D627" s="64" t="s">
        <v>22</v>
      </c>
      <c r="E627" s="64"/>
      <c r="F627" s="64"/>
      <c r="G627" s="1157">
        <f>IF(G$568=0,G512,IF(G$568=1,#REF!,IF(G$568=2,#REF!,IF(G$568=3,#REF!,IF(G$568=4,#REF!,G512)))))/G$569</f>
        <v>1.9812934994794194</v>
      </c>
      <c r="H627" s="1157">
        <f>IF(H$568=0,H512,IF(H$568=1,#REF!,IF(H$568=2,#REF!,IF(H$568=3,#REF!,IF(H$568=4,#REF!,H512)))))/H$569</f>
        <v>2.6904392846731517</v>
      </c>
      <c r="I627" s="1157">
        <f>IF(I$568=0,I512,IF(I$568=1,#REF!,IF(I$568=2,#REF!,IF(I$568=3,#REF!,IF(I$568=4,#REF!,I512)))))/I$569</f>
        <v>4.9551896815982621</v>
      </c>
      <c r="J627" s="1157">
        <f>IF(J$568=0,J512,IF(J$568=1,#REF!,IF(J$568=2,#REF!,IF(J$568=3,#REF!,IF(J$568=4,#REF!,J512)))))/J$569</f>
        <v>2.7335503986642542</v>
      </c>
      <c r="K627" s="1157">
        <f>IF(K$568=0,K512,IF(K$568=1,#REF!,IF(K$568=2,#REF!,IF(K$568=3,#REF!,IF(K$568=4,#REF!,K512)))))/K$569</f>
        <v>1.665139749494291</v>
      </c>
      <c r="L627" s="1157">
        <f>IF(L$568=0,L512,IF(L$568=1,#REF!,IF(L$568=2,#REF!,IF(L$568=3,#REF!,IF(L$568=4,#REF!,L512)))))/L$569</f>
        <v>1.4948698792803754</v>
      </c>
      <c r="M627" s="1157">
        <f>IF(M$568=0,M512,IF(M$568=1,#REF!,IF(M$568=2,#REF!,IF(M$568=3,#REF!,IF(M$568=4,#REF!,M512)))))/M$569</f>
        <v>6.1279288115899213</v>
      </c>
      <c r="N627" s="1157">
        <f>IF(N$568=0,N512,IF(N$568=1,#REF!,IF(N$568=2,#REF!,IF(N$568=3,#REF!,IF(N$568=4,#REF!,N512)))))/N$569</f>
        <v>3.4996764068665658</v>
      </c>
      <c r="O627" s="1157">
        <f>IF(O$568=0,O512,IF(O$568=1,#REF!,IF(O$568=2,#REF!,IF(O$568=3,#REF!,IF(O$568=4,#REF!,O512)))))/O$569</f>
        <v>2.426689610080369</v>
      </c>
      <c r="P627" s="1157">
        <f>IF(P$568=0,P512,IF(P$568=1,#REF!,IF(P$568=2,#REF!,IF(P$568=3,#REF!,IF(P$568=4,#REF!,P512)))))/P$569</f>
        <v>4.7513344673925593</v>
      </c>
      <c r="Q627" s="1157">
        <f>IF(Q$568=0,Q512,IF(Q$568=1,#REF!,IF(Q$568=2,#REF!,IF(Q$568=3,#REF!,IF(Q$568=4,#REF!,Q512)))))/Q$569</f>
        <v>1.509295657762278</v>
      </c>
      <c r="R627" s="1157">
        <f>IF(R$568=0,R512,IF(R$568=1,#REF!,IF(R$568=2,#REF!,IF(R$568=3,#REF!,IF(R$568=4,#REF!,R512)))))/R$569</f>
        <v>4.8315461995893836</v>
      </c>
      <c r="S627" s="1157">
        <f>IF(S$568=0,S512,IF(S$568=1,#REF!,IF(S$568=2,#REF!,IF(S$568=3,#REF!,IF(S$568=4,#REF!,S512)))))/S$569</f>
        <v>2.6317077617075033</v>
      </c>
      <c r="T627" s="1157">
        <f>IF(T$568=0,T512,IF(T$568=1,#REF!,IF(T$568=2,#REF!,IF(T$568=3,#REF!,IF(T$568=4,#REF!,T512)))))/T$569</f>
        <v>2.7393500139746085</v>
      </c>
      <c r="U627" s="1157">
        <f>IF(U$568=0,U512,IF(U$568=1,#REF!,IF(U$568=2,#REF!,IF(U$568=3,#REF!,IF(U$568=4,#REF!,U512)))))/U$569</f>
        <v>2.445997135734471</v>
      </c>
      <c r="V627" s="1157">
        <f>IF(V$568=0,V512,IF(V$568=1,#REF!,IF(V$568=2,#REF!,IF(V$568=3,#REF!,IF(V$568=4,#REF!,V512)))))/V$569</f>
        <v>1.7389318264447406</v>
      </c>
      <c r="W627" s="1157">
        <f>IF(W$568=0,W512,IF(W$568=1,#REF!,IF(W$568=2,#REF!,IF(W$568=3,#REF!,IF(W$568=4,#REF!,W512)))))/W$569</f>
        <v>6.4234622430174291</v>
      </c>
      <c r="X627" s="1157">
        <f>IF(X$568=0,X512,IF(X$568=1,#REF!,IF(X$568=2,#REF!,IF(X$568=3,#REF!,IF(X$568=4,#REF!,X512)))))/X$569</f>
        <v>1.3398874817973436</v>
      </c>
      <c r="Y627" s="1157">
        <f>IF(Y$568=0,Y512,IF(Y$568=1,#REF!,IF(Y$568=2,#REF!,IF(Y$568=3,#REF!,IF(Y$568=4,#REF!,Y512)))))/Y$569</f>
        <v>2.4315834749487593</v>
      </c>
      <c r="Z627" s="1157">
        <f>IF(Z$568=0,Z512,IF(Z$568=1,#REF!,IF(Z$568=2,#REF!,IF(Z$568=3,#REF!,IF(Z$568=4,#REF!,Z512)))))/Z$569</f>
        <v>2.5476144769107401</v>
      </c>
      <c r="AA627" s="1157">
        <f>IF(AA$568=0,AA512,IF(AA$568=1,#REF!,IF(AA$568=2,#REF!,IF(AA$568=3,#REF!,IF(AA$568=4,#REF!,AA512)))))/AA$569</f>
        <v>2.7430173772318764</v>
      </c>
      <c r="AB627" s="1157">
        <f>IF(AB$568=0,AB512,IF(AB$568=1,#REF!,IF(AB$568=2,#REF!,IF(AB$568=3,#REF!,IF(AB$568=4,#REF!,AB512)))))/AB$569</f>
        <v>2.4880749852501451</v>
      </c>
      <c r="AC627" s="1157">
        <f>IF(AC$568=0,AC512,IF(AC$568=1,#REF!,IF(AC$568=2,#REF!,IF(AC$568=3,#REF!,IF(AC$568=4,#REF!,AC512)))))/AC$569</f>
        <v>2.418100379020113</v>
      </c>
      <c r="AD627" s="1157">
        <f>IF(AD$568=0,AD512,IF(AD$568=1,#REF!,IF(AD$568=2,#REF!,IF(AD$568=3,#REF!,IF(AD$568=4,#REF!,AD512)))))/AD$569</f>
        <v>2.5657182410359258</v>
      </c>
      <c r="AE627" s="1157">
        <f>IF(AE$568=0,AE512,IF(AE$568=1,#REF!,IF(AE$568=2,#REF!,IF(AE$568=3,#REF!,IF(AE$568=4,#REF!,AE512)))))/AE$569</f>
        <v>2.8632194409611946</v>
      </c>
      <c r="AF627" s="1157">
        <f>IF(AF$568=0,AF512,IF(AF$568=1,#REF!,IF(AF$568=2,#REF!,IF(AF$568=3,#REF!,IF(AF$568=4,#REF!,AF512)))))/AF$569</f>
        <v>2.8794211469560267</v>
      </c>
      <c r="AG627" s="1157">
        <f>IF(AG$568=0,AG512,IF(AG$568=1,#REF!,IF(AG$568=2,#REF!,IF(AG$568=3,#REF!,IF(AG$568=4,#REF!,AG512)))))/AG$569</f>
        <v>2.2609652012053707</v>
      </c>
      <c r="AH627" s="1157">
        <f>IF(AH$568=0,AH512,IF(AH$568=1,#REF!,IF(AH$568=2,#REF!,IF(AH$568=3,#REF!,IF(AH$568=4,#REF!,AH512)))))/AH$569</f>
        <v>2.5683377059992845</v>
      </c>
      <c r="AI627" s="1157">
        <f>IF(AI$568=0,AI512,IF(AI$568=1,#REF!,IF(AI$568=2,#REF!,IF(AI$568=3,#REF!,IF(AI$568=4,#REF!,AI512)))))/AI$569</f>
        <v>2.6201069504009502</v>
      </c>
      <c r="AJ627" s="1157">
        <f>IF(AJ$568=0,AJ512,IF(AJ$568=1,#REF!,IF(AJ$568=2,#REF!,IF(AJ$568=3,#REF!,IF(AJ$568=4,#REF!,AJ512)))))/AJ$569</f>
        <v>1.5992959101746023</v>
      </c>
      <c r="AK627" s="1157">
        <f>IF(AK$568=0,AK512,IF(AK$568=1,#REF!,IF(AK$568=2,#REF!,IF(AK$568=3,#REF!,IF(AK$568=4,#REF!,AK512)))))/AK$569</f>
        <v>1.6383864801422556</v>
      </c>
      <c r="AL627" s="1157">
        <f>IF(AL$568=0,AL512,IF(AL$568=1,#REF!,IF(AL$568=2,#REF!,IF(AL$568=3,#REF!,IF(AL$568=4,#REF!,AL512)))))/AL$569</f>
        <v>1.6440287165229373</v>
      </c>
      <c r="AM627" s="1157">
        <f>IF(AM$568=0,AM512,IF(AM$568=1,#REF!,IF(AM$568=2,#REF!,IF(AM$568=3,#REF!,IF(AM$568=4,#REF!,AM512)))))/AM$569</f>
        <v>1.3370127875535558</v>
      </c>
      <c r="AN627" s="1157">
        <f>IF(AN$568=0,AN512,IF(AN$568=1,#REF!,IF(AN$568=2,#REF!,IF(AN$568=3,#REF!,IF(AN$568=4,#REF!,AN512)))))/AN$569</f>
        <v>1.6440287165229373</v>
      </c>
      <c r="AO627" s="1157">
        <f>IF(AO$568=0,AO512,IF(AO$568=1,#REF!,IF(AO$568=2,#REF!,IF(AO$568=3,#REF!,IF(AO$568=4,#REF!,AO512)))))/AO$569</f>
        <v>1.5840373334901594</v>
      </c>
      <c r="AP627" s="1157">
        <f>IF(AP$568=0,AP512,IF(AP$568=1,#REF!,IF(AP$568=2,#REF!,IF(AP$568=3,#REF!,IF(AP$568=4,#REF!,AP512)))))/AP$569</f>
        <v>1.5387572587697655</v>
      </c>
      <c r="AQ627" s="1157">
        <f>IF(AQ$568=0,AQ512,IF(AQ$568=1,#REF!,IF(AQ$568=2,#REF!,IF(AQ$568=3,#REF!,IF(AQ$568=4,#REF!,AQ512)))))/AQ$569</f>
        <v>1.7203508071307971</v>
      </c>
      <c r="AR627" s="1157">
        <f>IF(AR$568=0,AR512,IF(AR$568=1,#REF!,IF(AR$568=2,#REF!,IF(AR$568=3,#REF!,IF(AR$568=4,#REF!,AR512)))))/AR$569</f>
        <v>1.6545233803357466</v>
      </c>
      <c r="AS627" s="1157">
        <f>IF(AS$568=0,AS512,IF(AS$568=1,#REF!,IF(AS$568=2,#REF!,IF(AS$568=3,#REF!,IF(AS$568=4,#REF!,AS512)))))/AS$569</f>
        <v>2.5470971975277283</v>
      </c>
      <c r="AT627" s="1157">
        <f>IF(AT$568=0,AT512,IF(AT$568=1,#REF!,IF(AT$568=2,#REF!,IF(AT$568=3,#REF!,IF(AT$568=4,#REF!,AT512)))))/AT$569</f>
        <v>2.5669473461423409</v>
      </c>
      <c r="AU627" s="1157">
        <f>IF(AU$568=0,AU512,IF(AU$568=1,#REF!,IF(AU$568=2,#REF!,IF(AU$568=3,#REF!,IF(AU$568=4,#REF!,AU512)))))/AU$569</f>
        <v>2.6015907087950789</v>
      </c>
      <c r="AV627" s="1157">
        <f>IF(AV$568=0,AV512,IF(AV$568=1,#REF!,IF(AV$568=2,#REF!,IF(AV$568=3,#REF!,IF(AV$568=4,#REF!,AV512)))))/AV$569</f>
        <v>1.7017741718226913</v>
      </c>
      <c r="AW627" s="1157">
        <f>IF(AW$568=0,AW512,IF(AW$568=1,#REF!,IF(AW$568=2,#REF!,IF(AW$568=3,#REF!,IF(AW$568=4,#REF!,AW512)))))/AW$569</f>
        <v>2.6207309582807157</v>
      </c>
      <c r="AX627" s="1157">
        <f>IF(AX$568=0,AX512,IF(AX$568=1,#REF!,IF(AX$568=2,#REF!,IF(AX$568=3,#REF!,IF(AX$568=4,#REF!,AX512)))))/AX$569</f>
        <v>2.4509364293765885</v>
      </c>
      <c r="AY627" s="1157">
        <f>IF(AY$568=0,AY512,IF(AY$568=1,#REF!,IF(AY$568=2,#REF!,IF(AY$568=3,#REF!,IF(AY$568=4,#REF!,AY512)))))/AY$569</f>
        <v>2.5704078298520772</v>
      </c>
      <c r="AZ627" s="1157">
        <f>IF(AZ$568=0,AZ512,IF(AZ$568=1,#REF!,IF(AZ$568=2,#REF!,IF(AZ$568=3,#REF!,IF(AZ$568=4,#REF!,AZ512)))))/AZ$569</f>
        <v>2.9445109948561741</v>
      </c>
      <c r="BA627" s="1157">
        <f>IF(BA$568=0,BA512,IF(BA$568=1,#REF!,IF(BA$568=2,#REF!,IF(BA$568=3,#REF!,IF(BA$568=4,#REF!,BA512)))))/BA$569</f>
        <v>2.6676733681009956</v>
      </c>
      <c r="BB627" s="1157">
        <f>IF(BB$568=0,BB512,IF(BB$568=1,#REF!,IF(BB$568=2,#REF!,IF(BB$568=3,#REF!,IF(BB$568=4,#REF!,BB512)))))/BB$569</f>
        <v>2.4708712802756825</v>
      </c>
      <c r="BC627" s="1157">
        <f>IF(BC$568=0,BC512,IF(BC$568=1,#REF!,IF(BC$568=2,#REF!,IF(BC$568=3,#REF!,IF(BC$568=4,#REF!,BC512)))))/BC$569</f>
        <v>1.7236096897543853</v>
      </c>
      <c r="BD627" s="1157">
        <f>IF(BD$568=0,BD512,IF(BD$568=1,#REF!,IF(BD$568=2,#REF!,IF(BD$568=3,#REF!,IF(BD$568=4,#REF!,BD512)))))/BD$569</f>
        <v>1.7236096897543853</v>
      </c>
      <c r="BE627" s="1157">
        <f>IF(BE$568=0,BE512,IF(BE$568=1,#REF!,IF(BE$568=2,#REF!,IF(BE$568=3,#REF!,IF(BE$568=4,#REF!,BE512)))))/BE$569</f>
        <v>1.5569018775070269</v>
      </c>
      <c r="BF627" s="1157">
        <f>IF(BF$568=0,BF512,IF(BF$568=1,#REF!,IF(BF$568=2,#REF!,IF(BF$568=3,#REF!,IF(BF$568=4,#REF!,BF512)))))/BF$569</f>
        <v>1.7987189397024523</v>
      </c>
      <c r="BG627" s="1157">
        <f>IF(BG$568=0,BG512,IF(BG$568=1,#REF!,IF(BG$568=2,#REF!,IF(BG$568=3,#REF!,IF(BG$568=4,#REF!,BG512)))))/BG$569</f>
        <v>2.0840540624663704</v>
      </c>
      <c r="BH627" s="1157">
        <f>IF(BH$568=0,BH512,IF(BH$568=1,#REF!,IF(BH$568=2,#REF!,IF(BH$568=3,#REF!,IF(BH$568=4,#REF!,BH512)))))/BH$569</f>
        <v>1.5869954554316943</v>
      </c>
      <c r="BI627" s="1157">
        <f>IF(BI$568=0,BI512,IF(BI$568=1,#REF!,IF(BI$568=2,#REF!,IF(BI$568=3,#REF!,IF(BI$568=4,#REF!,BI512)))))/BI$569</f>
        <v>1.6354436968391157</v>
      </c>
      <c r="BJ627" s="1157">
        <f>IF(BJ$568=0,BJ512,IF(BJ$568=1,#REF!,IF(BJ$568=2,#REF!,IF(BJ$568=3,#REF!,IF(BJ$568=4,#REF!,BJ512)))))/BJ$569</f>
        <v>2.6433007872018734</v>
      </c>
      <c r="BK627" s="1157">
        <f>IF(BK$568=0,BK512,IF(BK$568=1,#REF!,IF(BK$568=2,#REF!,IF(BK$568=3,#REF!,IF(BK$568=4,#REF!,BK512)))))/BK$569</f>
        <v>5.4486571193670388</v>
      </c>
      <c r="BL627" s="1157">
        <f>IF(BL$568=0,BL512,IF(BL$568=1,#REF!,IF(BL$568=2,#REF!,IF(BL$568=3,#REF!,IF(BL$568=4,#REF!,BL512)))))/BL$569</f>
        <v>1.6152473473177646</v>
      </c>
      <c r="BM627" s="1157">
        <f>IF(BM$568=0,BM512,IF(BM$568=1,#REF!,IF(BM$568=2,#REF!,IF(BM$568=3,#REF!,IF(BM$568=4,#REF!,BM512)))))/BM$569</f>
        <v>6.4256658148220511</v>
      </c>
      <c r="BN627" s="1157">
        <f>IF(BN$568=0,BN512,IF(BN$568=1,#REF!,IF(BN$568=2,#REF!,IF(BN$568=3,#REF!,IF(BN$568=4,#REF!,BN512)))))/BN$569</f>
        <v>1.6846559604790463</v>
      </c>
      <c r="BO627" s="1157">
        <f>IF(BO$568=0,BO512,IF(BO$568=1,#REF!,IF(BO$568=2,#REF!,IF(BO$568=3,#REF!,IF(BO$568=4,#REF!,BO512)))))/BO$569</f>
        <v>2.6830040906344794</v>
      </c>
      <c r="BP627" s="1157">
        <f>IF(BP$568=0,BP512,IF(BP$568=1,#REF!,IF(BP$568=2,#REF!,IF(BP$568=3,#REF!,IF(BP$568=4,#REF!,BP512)))))/BP$569</f>
        <v>1.6152473473177646</v>
      </c>
      <c r="BQ627" s="1157">
        <f>IF(BQ$568=0,BQ512,IF(BQ$568=1,#REF!,IF(BQ$568=2,#REF!,IF(BQ$568=3,#REF!,IF(BQ$568=4,#REF!,BQ512)))))/BQ$569</f>
        <v>5.6954622518073554</v>
      </c>
      <c r="BR627" s="1157">
        <f>IF(BR$568=0,BR512,IF(BR$568=1,#REF!,IF(BR$568=2,#REF!,IF(BR$568=3,#REF!,IF(BR$568=4,#REF!,BR512)))))/BR$569</f>
        <v>2.7673940178105774</v>
      </c>
      <c r="BS627" s="1157">
        <f>IF(BS$568=0,BS512,IF(BS$568=1,#REF!,IF(BS$568=2,#REF!,IF(BS$568=3,#REF!,IF(BS$568=4,#REF!,BS512)))))/BS$569</f>
        <v>2.4206932291737013</v>
      </c>
      <c r="BT627" s="1157">
        <f>IF(BT$568=0,BT512,IF(BT$568=1,#REF!,IF(BT$568=2,#REF!,IF(BT$568=3,#REF!,IF(BT$568=4,#REF!,BT512)))))/BT$569</f>
        <v>5.325999972810874</v>
      </c>
      <c r="BU627" s="1157">
        <f>IF(BU$568=0,BU512,IF(BU$568=1,#REF!,IF(BU$568=2,#REF!,IF(BU$568=3,#REF!,IF(BU$568=4,#REF!,BU512)))))/BU$569</f>
        <v>4.1609791736021657</v>
      </c>
      <c r="BV627" s="1157">
        <f>IF(BV$568=0,BV512,IF(BV$568=1,#REF!,IF(BV$568=2,#REF!,IF(BV$568=3,#REF!,IF(BV$568=4,#REF!,BV512)))))/BV$569</f>
        <v>4.0275629819245999</v>
      </c>
      <c r="BW627" s="1157">
        <f>IF(BW$568=0,BW512,IF(BW$568=1,#REF!,IF(BW$568=2,#REF!,IF(BW$568=3,#REF!,IF(BW$568=4,#REF!,BW512)))))/BW$569</f>
        <v>1.3077682393287542</v>
      </c>
      <c r="BX627" s="1157">
        <f>IF(BX$568=0,BX512,IF(BX$568=1,#REF!,IF(BX$568=2,#REF!,IF(BX$568=3,#REF!,IF(BX$568=4,#REF!,BX512)))))/BX$569</f>
        <v>1.3542771352946747</v>
      </c>
      <c r="BY627" s="1157">
        <f>IF(BY$568=0,BY512,IF(BY$568=1,#REF!,IF(BY$568=2,#REF!,IF(BY$568=3,#REF!,IF(BY$568=4,#REF!,BY512)))))/BY$569</f>
        <v>1.6005566272708032</v>
      </c>
      <c r="BZ627" s="1157">
        <f>IF(BZ$568=0,BZ512,IF(BZ$568=1,#REF!,IF(BZ$568=2,#REF!,IF(BZ$568=3,#REF!,IF(BZ$568=4,#REF!,BZ512)))))/BZ$569</f>
        <v>2.2780538586873456</v>
      </c>
      <c r="CA627" s="1157">
        <f>IF(CA$568=0,CA512,IF(CA$568=1,#REF!,IF(CA$568=2,#REF!,IF(CA$568=3,#REF!,IF(CA$568=4,#REF!,CA512)))))/CA$569</f>
        <v>1.670855594128666</v>
      </c>
      <c r="CB627" s="1157">
        <f>IF(CB$568=0,CB512,IF(CB$568=1,#REF!,IF(CB$568=2,#REF!,IF(CB$568=3,#REF!,IF(CB$568=4,#REF!,CB512)))))/CB$569</f>
        <v>2.707303456834786</v>
      </c>
      <c r="CC627" s="1157">
        <f>IF(CC$568=0,CC512,IF(CC$568=1,#REF!,IF(CC$568=2,#REF!,IF(CC$568=3,#REF!,IF(CC$568=4,#REF!,CC512)))))/CC$569</f>
        <v>4.3599573913632499</v>
      </c>
    </row>
    <row r="628" spans="1:81" ht="15" customHeight="1">
      <c r="A628" s="1148"/>
      <c r="B628" s="64"/>
      <c r="C628" s="64"/>
      <c r="D628" s="64" t="s">
        <v>23</v>
      </c>
      <c r="E628" s="64"/>
      <c r="F628" s="64"/>
      <c r="G628" s="1157">
        <f>IF(G$568=0,G513,IF(G$568=1,#REF!,IF(G$568=2,#REF!,IF(G$568=3,#REF!,IF(G$568=4,#REF!,G513)))))/G$569</f>
        <v>2.2288222338206071E-2</v>
      </c>
      <c r="H628" s="1157">
        <f>IF(H$568=0,H513,IF(H$568=1,#REF!,IF(H$568=2,#REF!,IF(H$568=3,#REF!,IF(H$568=4,#REF!,H513)))))/H$569</f>
        <v>3.0265636555106567E-2</v>
      </c>
      <c r="I628" s="1157">
        <f>IF(I$568=0,I513,IF(I$568=1,#REF!,IF(I$568=2,#REF!,IF(I$568=3,#REF!,IF(I$568=4,#REF!,I513)))))/I$569</f>
        <v>5.5742558778124056E-2</v>
      </c>
      <c r="J628" s="1157">
        <f>IF(J$568=0,J513,IF(J$568=1,#REF!,IF(J$568=2,#REF!,IF(J$568=3,#REF!,IF(J$568=4,#REF!,J513)))))/J$569</f>
        <v>3.0750607658142994E-2</v>
      </c>
      <c r="K628" s="1157">
        <f>IF(K$568=0,K513,IF(K$568=1,#REF!,IF(K$568=2,#REF!,IF(K$568=3,#REF!,IF(K$568=4,#REF!,K513)))))/K$569</f>
        <v>1.8731704803283754E-2</v>
      </c>
      <c r="L628" s="1157">
        <f>IF(L$568=0,L513,IF(L$568=1,#REF!,IF(L$568=2,#REF!,IF(L$568=3,#REF!,IF(L$568=4,#REF!,L513)))))/L$569</f>
        <v>1.6816283021592968E-2</v>
      </c>
      <c r="M628" s="1157">
        <f>IF(M$568=0,M513,IF(M$568=1,#REF!,IF(M$568=2,#REF!,IF(M$568=3,#REF!,IF(M$568=4,#REF!,M513)))))/M$569</f>
        <v>6.893508703344628E-2</v>
      </c>
      <c r="N628" s="1157">
        <f>IF(N$568=0,N513,IF(N$568=1,#REF!,IF(N$568=2,#REF!,IF(N$568=3,#REF!,IF(N$568=4,#REF!,N513)))))/N$569</f>
        <v>3.9369011147773372E-2</v>
      </c>
      <c r="O628" s="1157">
        <f>IF(O$568=0,O513,IF(O$568=1,#REF!,IF(O$568=2,#REF!,IF(O$568=3,#REF!,IF(O$568=4,#REF!,O513)))))/O$569</f>
        <v>2.729862970301826E-2</v>
      </c>
      <c r="P628" s="1157">
        <f>IF(P$568=0,P513,IF(P$568=1,#REF!,IF(P$568=2,#REF!,IF(P$568=3,#REF!,IF(P$568=4,#REF!,P513)))))/P$569</f>
        <v>5.3449324413698415E-2</v>
      </c>
      <c r="Q628" s="1157">
        <f>IF(Q$568=0,Q513,IF(Q$568=1,#REF!,IF(Q$568=2,#REF!,IF(Q$568=3,#REF!,IF(Q$568=4,#REF!,Q513)))))/Q$569</f>
        <v>1.6978563349212699E-2</v>
      </c>
      <c r="R628" s="1157">
        <f>IF(R$568=0,R513,IF(R$568=1,#REF!,IF(R$568=2,#REF!,IF(R$568=3,#REF!,IF(R$568=4,#REF!,R513)))))/R$569</f>
        <v>5.4351652575480205E-2</v>
      </c>
      <c r="S628" s="1157">
        <f>IF(S$568=0,S513,IF(S$568=1,#REF!,IF(S$568=2,#REF!,IF(S$568=3,#REF!,IF(S$568=4,#REF!,S513)))))/S$569</f>
        <v>2.9604946333055271E-2</v>
      </c>
      <c r="T628" s="1157">
        <f>IF(T$568=0,T513,IF(T$568=1,#REF!,IF(T$568=2,#REF!,IF(T$568=3,#REF!,IF(T$568=4,#REF!,T513)))))/T$569</f>
        <v>3.0815849438599649E-2</v>
      </c>
      <c r="U628" s="1157">
        <f>IF(U$568=0,U513,IF(U$568=1,#REF!,IF(U$568=2,#REF!,IF(U$568=3,#REF!,IF(U$568=4,#REF!,U513)))))/U$569</f>
        <v>2.7515826410468375E-2</v>
      </c>
      <c r="V628" s="1157">
        <f>IF(V$568=0,V513,IF(V$568=1,#REF!,IF(V$568=2,#REF!,IF(V$568=3,#REF!,IF(V$568=4,#REF!,V513)))))/V$569</f>
        <v>1.9561816151401425E-2</v>
      </c>
      <c r="W628" s="1157">
        <f>IF(W$568=0,W513,IF(W$568=1,#REF!,IF(W$568=2,#REF!,IF(W$568=3,#REF!,IF(W$568=4,#REF!,W513)))))/W$569</f>
        <v>7.2259639821692923E-2</v>
      </c>
      <c r="X628" s="1157">
        <f>IF(X$568=0,X513,IF(X$568=1,#REF!,IF(X$568=2,#REF!,IF(X$568=3,#REF!,IF(X$568=4,#REF!,X513)))))/X$569</f>
        <v>1.5072835049590009E-2</v>
      </c>
      <c r="Y628" s="1157">
        <f>IF(Y$568=0,Y513,IF(Y$568=1,#REF!,IF(Y$568=2,#REF!,IF(Y$568=3,#REF!,IF(Y$568=4,#REF!,Y513)))))/Y$569</f>
        <v>2.7353682398799317E-2</v>
      </c>
      <c r="Z628" s="1157">
        <f>IF(Z$568=0,Z513,IF(Z$568=1,#REF!,IF(Z$568=2,#REF!,IF(Z$568=3,#REF!,IF(Z$568=4,#REF!,Z513)))))/Z$569</f>
        <v>2.8658953309208573E-2</v>
      </c>
      <c r="AA628" s="1157">
        <f>IF(AA$568=0,AA513,IF(AA$568=1,#REF!,IF(AA$568=2,#REF!,IF(AA$568=3,#REF!,IF(AA$568=4,#REF!,AA513)))))/AA$569</f>
        <v>3.0857104814289531E-2</v>
      </c>
      <c r="AB628" s="1157">
        <f>IF(AB$568=0,AB513,IF(AB$568=1,#REF!,IF(AB$568=2,#REF!,IF(AB$568=3,#REF!,IF(AB$568=4,#REF!,AB513)))))/AB$569</f>
        <v>2.7989173981519972E-2</v>
      </c>
      <c r="AC628" s="1157">
        <f>IF(AC$568=0,AC513,IF(AC$568=1,#REF!,IF(AC$568=2,#REF!,IF(AC$568=3,#REF!,IF(AC$568=4,#REF!,AC513)))))/AC$569</f>
        <v>2.7202006617324245E-2</v>
      </c>
      <c r="AD628" s="1157">
        <f>IF(AD$568=0,AD513,IF(AD$568=1,#REF!,IF(AD$568=2,#REF!,IF(AD$568=3,#REF!,IF(AD$568=4,#REF!,AD513)))))/AD$569</f>
        <v>2.8862608507232792E-2</v>
      </c>
      <c r="AE628" s="1157">
        <f>IF(AE$568=0,AE513,IF(AE$568=1,#REF!,IF(AE$568=2,#REF!,IF(AE$568=3,#REF!,IF(AE$568=4,#REF!,AE513)))))/AE$569</f>
        <v>3.2209297370624161E-2</v>
      </c>
      <c r="AF628" s="1157">
        <f>IF(AF$568=0,AF513,IF(AF$568=1,#REF!,IF(AF$568=2,#REF!,IF(AF$568=3,#REF!,IF(AF$568=4,#REF!,AF513)))))/AF$569</f>
        <v>3.2391555691042594E-2</v>
      </c>
      <c r="AG628" s="1157">
        <f>IF(AG$568=0,AG513,IF(AG$568=1,#REF!,IF(AG$568=2,#REF!,IF(AG$568=3,#REF!,IF(AG$568=4,#REF!,AG513)))))/AG$569</f>
        <v>2.5434341311195319E-2</v>
      </c>
      <c r="AH628" s="1157">
        <f>IF(AH$568=0,AH513,IF(AH$568=1,#REF!,IF(AH$568=2,#REF!,IF(AH$568=3,#REF!,IF(AH$568=4,#REF!,AH513)))))/AH$569</f>
        <v>2.8892075730299862E-2</v>
      </c>
      <c r="AI628" s="1157">
        <f>IF(AI$568=0,AI513,IF(AI$568=1,#REF!,IF(AI$568=2,#REF!,IF(AI$568=3,#REF!,IF(AI$568=4,#REF!,AI513)))))/AI$569</f>
        <v>2.9474444990486921E-2</v>
      </c>
      <c r="AJ628" s="1157">
        <f>IF(AJ$568=0,AJ513,IF(AJ$568=1,#REF!,IF(AJ$568=2,#REF!,IF(AJ$568=3,#REF!,IF(AJ$568=4,#REF!,AJ513)))))/AJ$569</f>
        <v>1.7991005794911735E-2</v>
      </c>
      <c r="AK628" s="1157">
        <f>IF(AK$568=0,AK513,IF(AK$568=1,#REF!,IF(AK$568=2,#REF!,IF(AK$568=3,#REF!,IF(AK$568=4,#REF!,AK513)))))/AK$569</f>
        <v>1.8430748475637825E-2</v>
      </c>
      <c r="AL628" s="1157">
        <f>IF(AL$568=0,AL513,IF(AL$568=1,#REF!,IF(AL$568=2,#REF!,IF(AL$568=3,#REF!,IF(AL$568=4,#REF!,AL513)))))/AL$569</f>
        <v>1.8494219848743523E-2</v>
      </c>
      <c r="AM628" s="1157">
        <f>IF(AM$568=0,AM513,IF(AM$568=1,#REF!,IF(AM$568=2,#REF!,IF(AM$568=3,#REF!,IF(AM$568=4,#REF!,AM513)))))/AM$569</f>
        <v>1.5040496668387663E-2</v>
      </c>
      <c r="AN628" s="1157">
        <f>IF(AN$568=0,AN513,IF(AN$568=1,#REF!,IF(AN$568=2,#REF!,IF(AN$568=3,#REF!,IF(AN$568=4,#REF!,AN513)))))/AN$569</f>
        <v>1.8494219848743523E-2</v>
      </c>
      <c r="AO628" s="1157">
        <f>IF(AO$568=0,AO513,IF(AO$568=1,#REF!,IF(AO$568=2,#REF!,IF(AO$568=3,#REF!,IF(AO$568=4,#REF!,AO513)))))/AO$569</f>
        <v>1.7819357046355913E-2</v>
      </c>
      <c r="AP628" s="1157">
        <f>IF(AP$568=0,AP513,IF(AP$568=1,#REF!,IF(AP$568=2,#REF!,IF(AP$568=3,#REF!,IF(AP$568=4,#REF!,AP513)))))/AP$569</f>
        <v>1.7309986590578471E-2</v>
      </c>
      <c r="AQ628" s="1157">
        <f>IF(AQ$568=0,AQ513,IF(AQ$568=1,#REF!,IF(AQ$568=2,#REF!,IF(AQ$568=3,#REF!,IF(AQ$568=4,#REF!,AQ513)))))/AQ$569</f>
        <v>1.9352792152761908E-2</v>
      </c>
      <c r="AR628" s="1157">
        <f>IF(AR$568=0,AR513,IF(AR$568=1,#REF!,IF(AR$568=2,#REF!,IF(AR$568=3,#REF!,IF(AR$568=4,#REF!,AR513)))))/AR$569</f>
        <v>1.8612277774278572E-2</v>
      </c>
      <c r="AS628" s="1157">
        <f>IF(AS$568=0,AS513,IF(AS$568=1,#REF!,IF(AS$568=2,#REF!,IF(AS$568=3,#REF!,IF(AS$568=4,#REF!,AS513)))))/AS$569</f>
        <v>2.865313426326583E-2</v>
      </c>
      <c r="AT628" s="1157">
        <f>IF(AT$568=0,AT513,IF(AT$568=1,#REF!,IF(AT$568=2,#REF!,IF(AT$568=3,#REF!,IF(AT$568=4,#REF!,AT513)))))/AT$569</f>
        <v>2.8876435114898943E-2</v>
      </c>
      <c r="AU628" s="1157">
        <f>IF(AU$568=0,AU513,IF(AU$568=1,#REF!,IF(AU$568=2,#REF!,IF(AU$568=3,#REF!,IF(AU$568=4,#REF!,AU513)))))/AU$569</f>
        <v>2.9266149697594661E-2</v>
      </c>
      <c r="AV628" s="1157">
        <f>IF(AV$568=0,AV513,IF(AV$568=1,#REF!,IF(AV$568=2,#REF!,IF(AV$568=3,#REF!,IF(AV$568=4,#REF!,AV513)))))/AV$569</f>
        <v>1.9143817471246216E-2</v>
      </c>
      <c r="AW628" s="1157">
        <f>IF(AW$568=0,AW513,IF(AW$568=1,#REF!,IF(AW$568=2,#REF!,IF(AW$568=3,#REF!,IF(AW$568=4,#REF!,AW513)))))/AW$569</f>
        <v>2.9481464660398842E-2</v>
      </c>
      <c r="AX628" s="1157">
        <f>IF(AX$568=0,AX513,IF(AX$568=1,#REF!,IF(AX$568=2,#REF!,IF(AX$568=3,#REF!,IF(AX$568=4,#REF!,AX513)))))/AX$569</f>
        <v>2.7571390149469244E-2</v>
      </c>
      <c r="AY628" s="1157">
        <f>IF(AY$568=0,AY513,IF(AY$568=1,#REF!,IF(AY$568=2,#REF!,IF(AY$568=3,#REF!,IF(AY$568=4,#REF!,AY513)))))/AY$569</f>
        <v>2.8915363234503947E-2</v>
      </c>
      <c r="AZ628" s="1157">
        <f>IF(AZ$568=0,AZ513,IF(AZ$568=1,#REF!,IF(AZ$568=2,#REF!,IF(AZ$568=3,#REF!,IF(AZ$568=4,#REF!,AZ513)))))/AZ$569</f>
        <v>3.3123772801904594E-2</v>
      </c>
      <c r="BA628" s="1157">
        <f>IF(BA$568=0,BA513,IF(BA$568=1,#REF!,IF(BA$568=2,#REF!,IF(BA$568=3,#REF!,IF(BA$568=4,#REF!,BA513)))))/BA$569</f>
        <v>3.0009535270553524E-2</v>
      </c>
      <c r="BB628" s="1157">
        <f>IF(BB$568=0,BB513,IF(BB$568=1,#REF!,IF(BB$568=2,#REF!,IF(BB$568=3,#REF!,IF(BB$568=4,#REF!,BB513)))))/BB$569</f>
        <v>2.7795643844964E-2</v>
      </c>
      <c r="BC628" s="1157">
        <f>IF(BC$568=0,BC513,IF(BC$568=1,#REF!,IF(BC$568=2,#REF!,IF(BC$568=3,#REF!,IF(BC$568=4,#REF!,BC513)))))/BC$569</f>
        <v>1.9389452395430516E-2</v>
      </c>
      <c r="BD628" s="1157">
        <f>IF(BD$568=0,BD513,IF(BD$568=1,#REF!,IF(BD$568=2,#REF!,IF(BD$568=3,#REF!,IF(BD$568=4,#REF!,BD513)))))/BD$569</f>
        <v>1.9389452395430516E-2</v>
      </c>
      <c r="BE628" s="1157">
        <f>IF(BE$568=0,BE513,IF(BE$568=1,#REF!,IF(BE$568=2,#REF!,IF(BE$568=3,#REF!,IF(BE$568=4,#REF!,BE513)))))/BE$569</f>
        <v>1.7514101375573386E-2</v>
      </c>
      <c r="BF628" s="1157">
        <f>IF(BF$568=0,BF513,IF(BF$568=1,#REF!,IF(BF$568=2,#REF!,IF(BF$568=3,#REF!,IF(BF$568=4,#REF!,BF513)))))/BF$569</f>
        <v>2.0234381055893116E-2</v>
      </c>
      <c r="BG628" s="1157">
        <f>IF(BG$568=0,BG513,IF(BG$568=1,#REF!,IF(BG$568=2,#REF!,IF(BG$568=3,#REF!,IF(BG$568=4,#REF!,BG513)))))/BG$569</f>
        <v>2.3444209715166722E-2</v>
      </c>
      <c r="BH628" s="1157">
        <f>IF(BH$568=0,BH513,IF(BH$568=1,#REF!,IF(BH$568=2,#REF!,IF(BH$568=3,#REF!,IF(BH$568=4,#REF!,BH513)))))/BH$569</f>
        <v>1.7852633933174437E-2</v>
      </c>
      <c r="BI628" s="1157">
        <f>IF(BI$568=0,BI513,IF(BI$568=1,#REF!,IF(BI$568=2,#REF!,IF(BI$568=3,#REF!,IF(BI$568=4,#REF!,BI513)))))/BI$569</f>
        <v>1.839764413820838E-2</v>
      </c>
      <c r="BJ628" s="1157">
        <f>IF(BJ$568=0,BJ513,IF(BJ$568=1,#REF!,IF(BJ$568=2,#REF!,IF(BJ$568=3,#REF!,IF(BJ$568=4,#REF!,BJ513)))))/BJ$569</f>
        <v>2.9735360090461176E-2</v>
      </c>
      <c r="BK628" s="1157">
        <f>IF(BK$568=0,BK513,IF(BK$568=1,#REF!,IF(BK$568=2,#REF!,IF(BK$568=3,#REF!,IF(BK$568=4,#REF!,BK513)))))/BK$569</f>
        <v>6.1293736315699975E-2</v>
      </c>
      <c r="BL628" s="1157">
        <f>IF(BL$568=0,BL513,IF(BL$568=1,#REF!,IF(BL$568=2,#REF!,IF(BL$568=3,#REF!,IF(BL$568=4,#REF!,BL513)))))/BL$569</f>
        <v>1.8170448758689766E-2</v>
      </c>
      <c r="BM628" s="1157">
        <f>IF(BM$568=0,BM513,IF(BM$568=1,#REF!,IF(BM$568=2,#REF!,IF(BM$568=3,#REF!,IF(BM$568=4,#REF!,BM513)))))/BM$569</f>
        <v>7.228442852580591E-2</v>
      </c>
      <c r="BN628" s="1157">
        <f>IF(BN$568=0,BN513,IF(BN$568=1,#REF!,IF(BN$568=2,#REF!,IF(BN$568=3,#REF!,IF(BN$568=4,#REF!,BN513)))))/BN$569</f>
        <v>1.8951249080667122E-2</v>
      </c>
      <c r="BO628" s="1157">
        <f>IF(BO$568=0,BO513,IF(BO$568=1,#REF!,IF(BO$568=2,#REF!,IF(BO$568=3,#REF!,IF(BO$568=4,#REF!,BO513)))))/BO$569</f>
        <v>3.0181995611498168E-2</v>
      </c>
      <c r="BP628" s="1157">
        <f>IF(BP$568=0,BP513,IF(BP$568=1,#REF!,IF(BP$568=2,#REF!,IF(BP$568=3,#REF!,IF(BP$568=4,#REF!,BP513)))))/BP$569</f>
        <v>1.8170448758689766E-2</v>
      </c>
      <c r="BQ628" s="1157">
        <f>IF(BQ$568=0,BQ513,IF(BQ$568=1,#REF!,IF(BQ$568=2,#REF!,IF(BQ$568=3,#REF!,IF(BQ$568=4,#REF!,BQ513)))))/BQ$569</f>
        <v>6.4070128439070659E-2</v>
      </c>
      <c r="BR628" s="1157">
        <f>IF(BR$568=0,BR513,IF(BR$568=1,#REF!,IF(BR$568=2,#REF!,IF(BR$568=3,#REF!,IF(BR$568=4,#REF!,BR513)))))/BR$569</f>
        <v>3.1131325663052919E-2</v>
      </c>
      <c r="BS628" s="1157">
        <f>IF(BS$568=0,BS513,IF(BS$568=1,#REF!,IF(BS$568=2,#REF!,IF(BS$568=3,#REF!,IF(BS$568=4,#REF!,BS513)))))/BS$569</f>
        <v>2.723117444164103E-2</v>
      </c>
      <c r="BT628" s="1157">
        <f>IF(BT$568=0,BT513,IF(BT$568=1,#REF!,IF(BT$568=2,#REF!,IF(BT$568=3,#REF!,IF(BT$568=4,#REF!,BT513)))))/BT$569</f>
        <v>5.9913925725026754E-2</v>
      </c>
      <c r="BU628" s="1157">
        <f>IF(BU$568=0,BU513,IF(BU$568=1,#REF!,IF(BU$568=2,#REF!,IF(BU$568=3,#REF!,IF(BU$568=4,#REF!,BU513)))))/BU$569</f>
        <v>4.6808223511689465E-2</v>
      </c>
      <c r="BV628" s="1157">
        <f>IF(BV$568=0,BV513,IF(BV$568=1,#REF!,IF(BV$568=2,#REF!,IF(BV$568=3,#REF!,IF(BV$568=4,#REF!,BV513)))))/BV$569</f>
        <v>4.5307380883170455E-2</v>
      </c>
      <c r="BW628" s="1157">
        <f>IF(BW$568=0,BW513,IF(BW$568=1,#REF!,IF(BW$568=2,#REF!,IF(BW$568=3,#REF!,IF(BW$568=4,#REF!,BW513)))))/BW$569</f>
        <v>1.4711515125175599E-2</v>
      </c>
      <c r="BX628" s="1157">
        <f>IF(BX$568=0,BX513,IF(BX$568=1,#REF!,IF(BX$568=2,#REF!,IF(BX$568=3,#REF!,IF(BX$568=4,#REF!,BX513)))))/BX$569</f>
        <v>1.5234708995374683E-2</v>
      </c>
      <c r="BY628" s="1157">
        <f>IF(BY$568=0,BY513,IF(BY$568=1,#REF!,IF(BY$568=2,#REF!,IF(BY$568=3,#REF!,IF(BY$568=4,#REF!,BY513)))))/BY$569</f>
        <v>1.800518801625001E-2</v>
      </c>
      <c r="BZ628" s="1157">
        <f>IF(BZ$568=0,BZ513,IF(BZ$568=1,#REF!,IF(BZ$568=2,#REF!,IF(BZ$568=3,#REF!,IF(BZ$568=4,#REF!,BZ513)))))/BZ$569</f>
        <v>2.5626577240662498E-2</v>
      </c>
      <c r="CA628" s="1157">
        <f>IF(CA$568=0,CA513,IF(CA$568=1,#REF!,IF(CA$568=2,#REF!,IF(CA$568=3,#REF!,IF(CA$568=4,#REF!,CA513)))))/CA$569</f>
        <v>1.8796004219849286E-2</v>
      </c>
      <c r="CB628" s="1157">
        <f>IF(CB$568=0,CB513,IF(CB$568=1,#REF!,IF(CB$568=2,#REF!,IF(CB$568=3,#REF!,IF(CB$568=4,#REF!,CB513)))))/CB$569</f>
        <v>3.0455347175358968E-2</v>
      </c>
      <c r="CC628" s="1157">
        <f>IF(CC$568=0,CC513,IF(CC$568=1,#REF!,IF(CC$568=2,#REF!,IF(CC$568=3,#REF!,IF(CC$568=4,#REF!,CC513)))))/CC$569</f>
        <v>4.9046594938782072E-2</v>
      </c>
    </row>
    <row r="629" spans="1:81" ht="15" customHeight="1">
      <c r="A629" s="1148"/>
      <c r="B629" s="73"/>
      <c r="C629" s="73"/>
      <c r="D629" s="73" t="s">
        <v>20</v>
      </c>
      <c r="E629" s="73"/>
      <c r="F629" s="73"/>
      <c r="G629" s="569"/>
      <c r="H629" s="1157"/>
      <c r="I629" s="1157"/>
      <c r="J629" s="1157"/>
      <c r="K629" s="1157"/>
      <c r="L629" s="1157"/>
      <c r="M629" s="1157"/>
      <c r="N629" s="1157"/>
      <c r="O629" s="1157"/>
      <c r="P629" s="1157"/>
      <c r="Q629" s="1157"/>
      <c r="R629" s="1157"/>
      <c r="S629" s="1157"/>
      <c r="T629" s="1157"/>
      <c r="U629" s="1157"/>
      <c r="V629" s="1157"/>
      <c r="W629" s="1157"/>
      <c r="X629" s="1157"/>
      <c r="Y629" s="1157"/>
      <c r="Z629" s="1157"/>
      <c r="AA629" s="1157"/>
      <c r="AB629" s="1157"/>
      <c r="AC629" s="1157"/>
      <c r="AD629" s="1157"/>
      <c r="AE629" s="1157"/>
      <c r="AF629" s="1157"/>
      <c r="AG629" s="1157"/>
      <c r="AH629" s="1157"/>
      <c r="AI629" s="1157"/>
      <c r="AJ629" s="1157"/>
      <c r="AK629" s="1157"/>
      <c r="AL629" s="1157"/>
      <c r="AM629" s="1157"/>
      <c r="AN629" s="1157"/>
      <c r="AO629" s="1157"/>
      <c r="AP629" s="1157"/>
      <c r="AQ629" s="1157"/>
      <c r="AR629" s="1157"/>
      <c r="AS629" s="1157"/>
      <c r="AT629" s="1157"/>
      <c r="AU629" s="1157"/>
      <c r="AV629" s="1157"/>
      <c r="AW629" s="1157"/>
      <c r="AX629" s="1157"/>
      <c r="AY629" s="1157"/>
      <c r="AZ629" s="1157"/>
      <c r="BA629" s="1157"/>
      <c r="BB629" s="1157"/>
      <c r="BC629" s="1157"/>
      <c r="BD629" s="1157"/>
      <c r="BE629" s="1157"/>
      <c r="BF629" s="1157"/>
      <c r="BG629" s="1157"/>
      <c r="BH629" s="1157"/>
      <c r="BI629" s="1157"/>
      <c r="BJ629" s="1157"/>
      <c r="BK629" s="1157"/>
      <c r="BL629" s="1157"/>
      <c r="BM629" s="1157"/>
      <c r="BN629" s="1157"/>
      <c r="BO629" s="1157"/>
      <c r="BP629" s="1157"/>
      <c r="BQ629" s="1157"/>
      <c r="BR629" s="1157"/>
      <c r="BS629" s="1157"/>
      <c r="BT629" s="1157"/>
      <c r="BU629" s="1157"/>
      <c r="BV629" s="1157"/>
      <c r="BW629" s="1157"/>
      <c r="BX629" s="1157"/>
      <c r="BY629" s="1157"/>
      <c r="BZ629" s="1157"/>
      <c r="CA629" s="1157"/>
      <c r="CB629" s="1157"/>
      <c r="CC629" s="1157"/>
    </row>
    <row r="630" spans="1:81" ht="15" customHeight="1">
      <c r="A630" s="1148"/>
      <c r="B630" s="64"/>
      <c r="C630" s="64"/>
      <c r="D630" s="64" t="s">
        <v>634</v>
      </c>
      <c r="E630" s="64"/>
      <c r="F630" s="64"/>
      <c r="G630" s="1157">
        <f>IF(G$568=0,G515,IF(G$568=1,#REF!,IF(G$568=2,#REF!,IF(G$568=3,#REF!,IF(G$568=4,#REF!,G515)))))/G$569</f>
        <v>0</v>
      </c>
      <c r="H630" s="1157">
        <f>IF(H$568=0,H515,IF(H$568=1,#REF!,IF(H$568=2,#REF!,IF(H$568=3,#REF!,IF(H$568=4,#REF!,H515)))))/H$569</f>
        <v>0</v>
      </c>
      <c r="I630" s="1157">
        <f>IF(I$568=0,I515,IF(I$568=1,#REF!,IF(I$568=2,#REF!,IF(I$568=3,#REF!,IF(I$568=4,#REF!,I515)))))/I$569</f>
        <v>0</v>
      </c>
      <c r="J630" s="1157">
        <f>IF(J$568=0,J515,IF(J$568=1,#REF!,IF(J$568=2,#REF!,IF(J$568=3,#REF!,IF(J$568=4,#REF!,J515)))))/J$569</f>
        <v>0</v>
      </c>
      <c r="K630" s="1157">
        <f>IF(K$568=0,K515,IF(K$568=1,#REF!,IF(K$568=2,#REF!,IF(K$568=3,#REF!,IF(K$568=4,#REF!,K515)))))/K$569</f>
        <v>0</v>
      </c>
      <c r="L630" s="1157">
        <f>IF(L$568=0,L515,IF(L$568=1,#REF!,IF(L$568=2,#REF!,IF(L$568=3,#REF!,IF(L$568=4,#REF!,L515)))))/L$569</f>
        <v>0</v>
      </c>
      <c r="M630" s="1157">
        <f>IF(M$568=0,M515,IF(M$568=1,#REF!,IF(M$568=2,#REF!,IF(M$568=3,#REF!,IF(M$568=4,#REF!,M515)))))/M$569</f>
        <v>0</v>
      </c>
      <c r="N630" s="1157">
        <f>IF(N$568=0,N515,IF(N$568=1,#REF!,IF(N$568=2,#REF!,IF(N$568=3,#REF!,IF(N$568=4,#REF!,N515)))))/N$569</f>
        <v>0</v>
      </c>
      <c r="O630" s="1157">
        <f>IF(O$568=0,O515,IF(O$568=1,#REF!,IF(O$568=2,#REF!,IF(O$568=3,#REF!,IF(O$568=4,#REF!,O515)))))/O$569</f>
        <v>0</v>
      </c>
      <c r="P630" s="1157">
        <f>IF(P$568=0,P515,IF(P$568=1,#REF!,IF(P$568=2,#REF!,IF(P$568=3,#REF!,IF(P$568=4,#REF!,P515)))))/P$569</f>
        <v>0</v>
      </c>
      <c r="Q630" s="1157">
        <f>IF(Q$568=0,Q515,IF(Q$568=1,#REF!,IF(Q$568=2,#REF!,IF(Q$568=3,#REF!,IF(Q$568=4,#REF!,Q515)))))/Q$569</f>
        <v>0</v>
      </c>
      <c r="R630" s="1157">
        <f>IF(R$568=0,R515,IF(R$568=1,#REF!,IF(R$568=2,#REF!,IF(R$568=3,#REF!,IF(R$568=4,#REF!,R515)))))/R$569</f>
        <v>0</v>
      </c>
      <c r="S630" s="1157">
        <f>IF(S$568=0,S515,IF(S$568=1,#REF!,IF(S$568=2,#REF!,IF(S$568=3,#REF!,IF(S$568=4,#REF!,S515)))))/S$569</f>
        <v>-1.2264710928297588E-15</v>
      </c>
      <c r="T630" s="1157">
        <f>IF(T$568=0,T515,IF(T$568=1,#REF!,IF(T$568=2,#REF!,IF(T$568=3,#REF!,IF(T$568=4,#REF!,T515)))))/T$569</f>
        <v>0</v>
      </c>
      <c r="U630" s="1157">
        <f>IF(U$568=0,U515,IF(U$568=1,#REF!,IF(U$568=2,#REF!,IF(U$568=3,#REF!,IF(U$568=4,#REF!,U515)))))/U$569</f>
        <v>-1.2651836626159558E-15</v>
      </c>
      <c r="V630" s="1157">
        <f>IF(V$568=0,V515,IF(V$568=1,#REF!,IF(V$568=2,#REF!,IF(V$568=3,#REF!,IF(V$568=4,#REF!,V515)))))/V$569</f>
        <v>-1.2740335651936376E-15</v>
      </c>
      <c r="W630" s="1157">
        <f>IF(W$568=0,W515,IF(W$568=1,#REF!,IF(W$568=2,#REF!,IF(W$568=3,#REF!,IF(W$568=4,#REF!,W515)))))/W$569</f>
        <v>0</v>
      </c>
      <c r="X630" s="1157">
        <f>IF(X$568=0,X515,IF(X$568=1,#REF!,IF(X$568=2,#REF!,IF(X$568=3,#REF!,IF(X$568=4,#REF!,X515)))))/X$569</f>
        <v>0</v>
      </c>
      <c r="Y630" s="1157">
        <f>IF(Y$568=0,Y515,IF(Y$568=1,#REF!,IF(Y$568=2,#REF!,IF(Y$568=3,#REF!,IF(Y$568=4,#REF!,Y515)))))/Y$569</f>
        <v>0</v>
      </c>
      <c r="Z630" s="1157">
        <f>IF(Z$568=0,Z515,IF(Z$568=1,#REF!,IF(Z$568=2,#REF!,IF(Z$568=3,#REF!,IF(Z$568=4,#REF!,Z515)))))/Z$569</f>
        <v>0</v>
      </c>
      <c r="AA630" s="1157">
        <f>IF(AA$568=0,AA515,IF(AA$568=1,#REF!,IF(AA$568=2,#REF!,IF(AA$568=3,#REF!,IF(AA$568=4,#REF!,AA515)))))/AA$569</f>
        <v>0</v>
      </c>
      <c r="AB630" s="1157">
        <f>IF(AB$568=0,AB515,IF(AB$568=1,#REF!,IF(AB$568=2,#REF!,IF(AB$568=3,#REF!,IF(AB$568=4,#REF!,AB515)))))/AB$569</f>
        <v>0</v>
      </c>
      <c r="AC630" s="1157">
        <f>IF(AC$568=0,AC515,IF(AC$568=1,#REF!,IF(AC$568=2,#REF!,IF(AC$568=3,#REF!,IF(AC$568=4,#REF!,AC515)))))/AC$569</f>
        <v>0</v>
      </c>
      <c r="AD630" s="1157">
        <f>IF(AD$568=0,AD515,IF(AD$568=1,#REF!,IF(AD$568=2,#REF!,IF(AD$568=3,#REF!,IF(AD$568=4,#REF!,AD515)))))/AD$569</f>
        <v>0</v>
      </c>
      <c r="AE630" s="1157">
        <f>IF(AE$568=0,AE515,IF(AE$568=1,#REF!,IF(AE$568=2,#REF!,IF(AE$568=3,#REF!,IF(AE$568=4,#REF!,AE515)))))/AE$569</f>
        <v>0</v>
      </c>
      <c r="AF630" s="1157">
        <f>IF(AF$568=0,AF515,IF(AF$568=1,#REF!,IF(AF$568=2,#REF!,IF(AF$568=3,#REF!,IF(AF$568=4,#REF!,AF515)))))/AF$569</f>
        <v>0</v>
      </c>
      <c r="AG630" s="1157">
        <f>IF(AG$568=0,AG515,IF(AG$568=1,#REF!,IF(AG$568=2,#REF!,IF(AG$568=3,#REF!,IF(AG$568=4,#REF!,AG515)))))/AG$569</f>
        <v>0</v>
      </c>
      <c r="AH630" s="1157">
        <f>IF(AH$568=0,AH515,IF(AH$568=1,#REF!,IF(AH$568=2,#REF!,IF(AH$568=3,#REF!,IF(AH$568=4,#REF!,AH515)))))/AH$569</f>
        <v>0</v>
      </c>
      <c r="AI630" s="1157">
        <f>IF(AI$568=0,AI515,IF(AI$568=1,#REF!,IF(AI$568=2,#REF!,IF(AI$568=3,#REF!,IF(AI$568=4,#REF!,AI515)))))/AI$569</f>
        <v>0</v>
      </c>
      <c r="AJ630" s="1157">
        <f>IF(AJ$568=0,AJ515,IF(AJ$568=1,#REF!,IF(AJ$568=2,#REF!,IF(AJ$568=3,#REF!,IF(AJ$568=4,#REF!,AJ515)))))/AJ$569</f>
        <v>-6.6746817942691672E-16</v>
      </c>
      <c r="AK630" s="1157">
        <f>IF(AK$568=0,AK515,IF(AK$568=1,#REF!,IF(AK$568=2,#REF!,IF(AK$568=3,#REF!,IF(AK$568=4,#REF!,AK515)))))/AK$569</f>
        <v>0</v>
      </c>
      <c r="AL630" s="1157">
        <f>IF(AL$568=0,AL515,IF(AL$568=1,#REF!,IF(AL$568=2,#REF!,IF(AL$568=3,#REF!,IF(AL$568=4,#REF!,AL515)))))/AL$569</f>
        <v>0</v>
      </c>
      <c r="AM630" s="1157">
        <f>IF(AM$568=0,AM515,IF(AM$568=1,#REF!,IF(AM$568=2,#REF!,IF(AM$568=3,#REF!,IF(AM$568=4,#REF!,AM515)))))/AM$569</f>
        <v>0</v>
      </c>
      <c r="AN630" s="1157">
        <f>IF(AN$568=0,AN515,IF(AN$568=1,#REF!,IF(AN$568=2,#REF!,IF(AN$568=3,#REF!,IF(AN$568=4,#REF!,AN515)))))/AN$569</f>
        <v>0</v>
      </c>
      <c r="AO630" s="1157">
        <f>IF(AO$568=0,AO515,IF(AO$568=1,#REF!,IF(AO$568=2,#REF!,IF(AO$568=3,#REF!,IF(AO$568=4,#REF!,AO515)))))/AO$569</f>
        <v>-6.6824946744984882E-16</v>
      </c>
      <c r="AP630" s="1157">
        <f>IF(AP$568=0,AP515,IF(AP$568=1,#REF!,IF(AP$568=2,#REF!,IF(AP$568=3,#REF!,IF(AP$568=4,#REF!,AP515)))))/AP$569</f>
        <v>0</v>
      </c>
      <c r="AQ630" s="1157">
        <f>IF(AQ$568=0,AQ515,IF(AQ$568=1,#REF!,IF(AQ$568=2,#REF!,IF(AQ$568=3,#REF!,IF(AQ$568=4,#REF!,AQ515)))))/AQ$569</f>
        <v>0</v>
      </c>
      <c r="AR630" s="1157">
        <f>IF(AR$568=0,AR515,IF(AR$568=1,#REF!,IF(AR$568=2,#REF!,IF(AR$568=3,#REF!,IF(AR$568=4,#REF!,AR515)))))/AR$569</f>
        <v>-1.284677641673217E-15</v>
      </c>
      <c r="AS630" s="1157">
        <f>IF(AS$568=0,AS515,IF(AS$568=1,#REF!,IF(AS$568=2,#REF!,IF(AS$568=3,#REF!,IF(AS$568=4,#REF!,AS515)))))/AS$569</f>
        <v>0</v>
      </c>
      <c r="AT630" s="1157">
        <f>IF(AT$568=0,AT515,IF(AT$568=1,#REF!,IF(AT$568=2,#REF!,IF(AT$568=3,#REF!,IF(AT$568=4,#REF!,AT515)))))/AT$569</f>
        <v>-1.2975975609165764E-15</v>
      </c>
      <c r="AU630" s="1157">
        <f>IF(AU$568=0,AU515,IF(AU$568=1,#REF!,IF(AU$568=2,#REF!,IF(AU$568=3,#REF!,IF(AU$568=4,#REF!,AU515)))))/AU$569</f>
        <v>0</v>
      </c>
      <c r="AV630" s="1157">
        <f>IF(AV$568=0,AV515,IF(AV$568=1,#REF!,IF(AV$568=2,#REF!,IF(AV$568=3,#REF!,IF(AV$568=4,#REF!,AV515)))))/AV$569</f>
        <v>0</v>
      </c>
      <c r="AW630" s="1157">
        <f>IF(AW$568=0,AW515,IF(AW$568=1,#REF!,IF(AW$568=2,#REF!,IF(AW$568=3,#REF!,IF(AW$568=4,#REF!,AW515)))))/AW$569</f>
        <v>0</v>
      </c>
      <c r="AX630" s="1157">
        <f>IF(AX$568=0,AX515,IF(AX$568=1,#REF!,IF(AX$568=2,#REF!,IF(AX$568=3,#REF!,IF(AX$568=4,#REF!,AX515)))))/AX$569</f>
        <v>0</v>
      </c>
      <c r="AY630" s="1157">
        <f>IF(AY$568=0,AY515,IF(AY$568=1,#REF!,IF(AY$568=2,#REF!,IF(AY$568=3,#REF!,IF(AY$568=4,#REF!,AY515)))))/AY$569</f>
        <v>-1.2465835514409018E-15</v>
      </c>
      <c r="AZ630" s="1157">
        <f>IF(AZ$568=0,AZ515,IF(AZ$568=1,#REF!,IF(AZ$568=2,#REF!,IF(AZ$568=3,#REF!,IF(AZ$568=4,#REF!,AZ515)))))/AZ$569</f>
        <v>0</v>
      </c>
      <c r="BA630" s="1157">
        <f>IF(BA$568=0,BA515,IF(BA$568=1,#REF!,IF(BA$568=2,#REF!,IF(BA$568=3,#REF!,IF(BA$568=4,#REF!,BA515)))))/BA$569</f>
        <v>0</v>
      </c>
      <c r="BB630" s="1157">
        <f>IF(BB$568=0,BB515,IF(BB$568=1,#REF!,IF(BB$568=2,#REF!,IF(BB$568=3,#REF!,IF(BB$568=4,#REF!,BB515)))))/BB$569</f>
        <v>0</v>
      </c>
      <c r="BC630" s="1157">
        <f>IF(BC$568=0,BC515,IF(BC$568=1,#REF!,IF(BC$568=2,#REF!,IF(BC$568=3,#REF!,IF(BC$568=4,#REF!,BC515)))))/BC$569</f>
        <v>0</v>
      </c>
      <c r="BD630" s="1157">
        <f>IF(BD$568=0,BD515,IF(BD$568=1,#REF!,IF(BD$568=2,#REF!,IF(BD$568=3,#REF!,IF(BD$568=4,#REF!,BD515)))))/BD$569</f>
        <v>0</v>
      </c>
      <c r="BE630" s="1157">
        <f>IF(BE$568=0,BE515,IF(BE$568=1,#REF!,IF(BE$568=2,#REF!,IF(BE$568=3,#REF!,IF(BE$568=4,#REF!,BE515)))))/BE$569</f>
        <v>0</v>
      </c>
      <c r="BF630" s="1157">
        <f>IF(BF$568=0,BF515,IF(BF$568=1,#REF!,IF(BF$568=2,#REF!,IF(BF$568=3,#REF!,IF(BF$568=4,#REF!,BF515)))))/BF$569</f>
        <v>-1.2692689009255224E-15</v>
      </c>
      <c r="BG630" s="1157">
        <f>IF(BG$568=0,BG515,IF(BG$568=1,#REF!,IF(BG$568=2,#REF!,IF(BG$568=3,#REF!,IF(BG$568=4,#REF!,BG515)))))/BG$569</f>
        <v>0</v>
      </c>
      <c r="BH630" s="1157">
        <f>IF(BH$568=0,BH515,IF(BH$568=1,#REF!,IF(BH$568=2,#REF!,IF(BH$568=3,#REF!,IF(BH$568=4,#REF!,BH515)))))/BH$569</f>
        <v>0</v>
      </c>
      <c r="BI630" s="1157">
        <f>IF(BI$568=0,BI515,IF(BI$568=1,#REF!,IF(BI$568=2,#REF!,IF(BI$568=3,#REF!,IF(BI$568=4,#REF!,BI515)))))/BI$569</f>
        <v>0</v>
      </c>
      <c r="BJ630" s="1157">
        <f>IF(BJ$568=0,BJ515,IF(BJ$568=1,#REF!,IF(BJ$568=2,#REF!,IF(BJ$568=3,#REF!,IF(BJ$568=4,#REF!,BJ515)))))/BJ$569</f>
        <v>0</v>
      </c>
      <c r="BK630" s="1157">
        <f>IF(BK$568=0,BK515,IF(BK$568=1,#REF!,IF(BK$568=2,#REF!,IF(BK$568=3,#REF!,IF(BK$568=4,#REF!,BK515)))))/BK$569</f>
        <v>0</v>
      </c>
      <c r="BL630" s="1157">
        <f>IF(BL$568=0,BL515,IF(BL$568=1,#REF!,IF(BL$568=2,#REF!,IF(BL$568=3,#REF!,IF(BL$568=4,#REF!,BL515)))))/BL$569</f>
        <v>0</v>
      </c>
      <c r="BM630" s="1157">
        <f>IF(BM$568=0,BM515,IF(BM$568=1,#REF!,IF(BM$568=2,#REF!,IF(BM$568=3,#REF!,IF(BM$568=4,#REF!,BM515)))))/BM$569</f>
        <v>0</v>
      </c>
      <c r="BN630" s="1157">
        <f>IF(BN$568=0,BN515,IF(BN$568=1,#REF!,IF(BN$568=2,#REF!,IF(BN$568=3,#REF!,IF(BN$568=4,#REF!,BN515)))))/BN$569</f>
        <v>-1.2687571929353055E-15</v>
      </c>
      <c r="BO630" s="1157">
        <f>IF(BO$568=0,BO515,IF(BO$568=1,#REF!,IF(BO$568=2,#REF!,IF(BO$568=3,#REF!,IF(BO$568=4,#REF!,BO515)))))/BO$569</f>
        <v>0</v>
      </c>
      <c r="BP630" s="1157">
        <f>IF(BP$568=0,BP515,IF(BP$568=1,#REF!,IF(BP$568=2,#REF!,IF(BP$568=3,#REF!,IF(BP$568=4,#REF!,BP515)))))/BP$569</f>
        <v>0</v>
      </c>
      <c r="BQ630" s="1157">
        <f>IF(BQ$568=0,BQ515,IF(BQ$568=1,#REF!,IF(BQ$568=2,#REF!,IF(BQ$568=3,#REF!,IF(BQ$568=4,#REF!,BQ515)))))/BQ$569</f>
        <v>0</v>
      </c>
      <c r="BR630" s="1157">
        <f>IF(BR$568=0,BR515,IF(BR$568=1,#REF!,IF(BR$568=2,#REF!,IF(BR$568=3,#REF!,IF(BR$568=4,#REF!,BR515)))))/BR$569</f>
        <v>0</v>
      </c>
      <c r="BS630" s="1157">
        <f>IF(BS$568=0,BS515,IF(BS$568=1,#REF!,IF(BS$568=2,#REF!,IF(BS$568=3,#REF!,IF(BS$568=4,#REF!,BS515)))))/BS$569</f>
        <v>0</v>
      </c>
      <c r="BT630" s="1157">
        <f>IF(BT$568=0,BT515,IF(BT$568=1,#REF!,IF(BT$568=2,#REF!,IF(BT$568=3,#REF!,IF(BT$568=4,#REF!,BT515)))))/BT$569</f>
        <v>0</v>
      </c>
      <c r="BU630" s="1157">
        <f>IF(BU$568=0,BU515,IF(BU$568=1,#REF!,IF(BU$568=2,#REF!,IF(BU$568=3,#REF!,IF(BU$568=4,#REF!,BU515)))))/BU$569</f>
        <v>0</v>
      </c>
      <c r="BV630" s="1157">
        <f>IF(BV$568=0,BV515,IF(BV$568=1,#REF!,IF(BV$568=2,#REF!,IF(BV$568=3,#REF!,IF(BV$568=4,#REF!,BV515)))))/BV$569</f>
        <v>-2.4597954213582259E-15</v>
      </c>
      <c r="BW630" s="1157">
        <f>IF(BW$568=0,BW515,IF(BW$568=1,#REF!,IF(BW$568=2,#REF!,IF(BW$568=3,#REF!,IF(BW$568=4,#REF!,BW515)))))/BW$569</f>
        <v>0</v>
      </c>
      <c r="BX630" s="1157">
        <f>IF(BX$568=0,BX515,IF(BX$568=1,#REF!,IF(BX$568=2,#REF!,IF(BX$568=3,#REF!,IF(BX$568=4,#REF!,BX515)))))/BX$569</f>
        <v>0</v>
      </c>
      <c r="BY630" s="1157">
        <f>IF(BY$568=0,BY515,IF(BY$568=1,#REF!,IF(BY$568=2,#REF!,IF(BY$568=3,#REF!,IF(BY$568=4,#REF!,BY515)))))/BY$569</f>
        <v>0</v>
      </c>
      <c r="BZ630" s="1157">
        <f>IF(BZ$568=0,BZ515,IF(BZ$568=1,#REF!,IF(BZ$568=2,#REF!,IF(BZ$568=3,#REF!,IF(BZ$568=4,#REF!,BZ515)))))/BZ$569</f>
        <v>0</v>
      </c>
      <c r="CA630" s="1157">
        <f>IF(CA$568=0,CA515,IF(CA$568=1,#REF!,IF(CA$568=2,#REF!,IF(CA$568=3,#REF!,IF(CA$568=4,#REF!,CA515)))))/CA$569</f>
        <v>0</v>
      </c>
      <c r="CB630" s="1157">
        <f>IF(CB$568=0,CB515,IF(CB$568=1,#REF!,IF(CB$568=2,#REF!,IF(CB$568=3,#REF!,IF(CB$568=4,#REF!,CB515)))))/CB$569</f>
        <v>-1.2999824499676999E-15</v>
      </c>
      <c r="CC630" s="1157">
        <f>IF(CC$568=0,CC515,IF(CC$568=1,#REF!,IF(CC$568=2,#REF!,IF(CC$568=3,#REF!,IF(CC$568=4,#REF!,CC515)))))/CC$569</f>
        <v>0</v>
      </c>
    </row>
    <row r="631" spans="1:81" ht="15" customHeight="1">
      <c r="A631" s="1148"/>
      <c r="B631" s="64"/>
      <c r="C631" s="64"/>
      <c r="D631" s="64" t="s">
        <v>635</v>
      </c>
      <c r="E631" s="64"/>
      <c r="F631" s="64"/>
      <c r="G631" s="1157">
        <f>IF(G$568=0,G516,IF(G$568=1,#REF!,IF(G$568=2,#REF!,IF(G$568=3,#REF!,IF(G$568=4,#REF!,G516)))))/G$569</f>
        <v>0</v>
      </c>
      <c r="H631" s="1157">
        <f>IF(H$568=0,H516,IF(H$568=1,#REF!,IF(H$568=2,#REF!,IF(H$568=3,#REF!,IF(H$568=4,#REF!,H516)))))/H$569</f>
        <v>0</v>
      </c>
      <c r="I631" s="1157">
        <f>IF(I$568=0,I516,IF(I$568=1,#REF!,IF(I$568=2,#REF!,IF(I$568=3,#REF!,IF(I$568=4,#REF!,I516)))))/I$569</f>
        <v>0</v>
      </c>
      <c r="J631" s="1157">
        <f>IF(J$568=0,J516,IF(J$568=1,#REF!,IF(J$568=2,#REF!,IF(J$568=3,#REF!,IF(J$568=4,#REF!,J516)))))/J$569</f>
        <v>0</v>
      </c>
      <c r="K631" s="1157">
        <f>IF(K$568=0,K516,IF(K$568=1,#REF!,IF(K$568=2,#REF!,IF(K$568=3,#REF!,IF(K$568=4,#REF!,K516)))))/K$569</f>
        <v>0</v>
      </c>
      <c r="L631" s="1157">
        <f>IF(L$568=0,L516,IF(L$568=1,#REF!,IF(L$568=2,#REF!,IF(L$568=3,#REF!,IF(L$568=4,#REF!,L516)))))/L$569</f>
        <v>0</v>
      </c>
      <c r="M631" s="1157">
        <f>IF(M$568=0,M516,IF(M$568=1,#REF!,IF(M$568=2,#REF!,IF(M$568=3,#REF!,IF(M$568=4,#REF!,M516)))))/M$569</f>
        <v>0</v>
      </c>
      <c r="N631" s="1157">
        <f>IF(N$568=0,N516,IF(N$568=1,#REF!,IF(N$568=2,#REF!,IF(N$568=3,#REF!,IF(N$568=4,#REF!,N516)))))/N$569</f>
        <v>0</v>
      </c>
      <c r="O631" s="1157">
        <f>IF(O$568=0,O516,IF(O$568=1,#REF!,IF(O$568=2,#REF!,IF(O$568=3,#REF!,IF(O$568=4,#REF!,O516)))))/O$569</f>
        <v>0</v>
      </c>
      <c r="P631" s="1157">
        <f>IF(P$568=0,P516,IF(P$568=1,#REF!,IF(P$568=2,#REF!,IF(P$568=3,#REF!,IF(P$568=4,#REF!,P516)))))/P$569</f>
        <v>0</v>
      </c>
      <c r="Q631" s="1157">
        <f>IF(Q$568=0,Q516,IF(Q$568=1,#REF!,IF(Q$568=2,#REF!,IF(Q$568=3,#REF!,IF(Q$568=4,#REF!,Q516)))))/Q$569</f>
        <v>0</v>
      </c>
      <c r="R631" s="1157">
        <f>IF(R$568=0,R516,IF(R$568=1,#REF!,IF(R$568=2,#REF!,IF(R$568=3,#REF!,IF(R$568=4,#REF!,R516)))))/R$569</f>
        <v>0</v>
      </c>
      <c r="S631" s="1157">
        <f>IF(S$568=0,S516,IF(S$568=1,#REF!,IF(S$568=2,#REF!,IF(S$568=3,#REF!,IF(S$568=4,#REF!,S516)))))/S$569</f>
        <v>1.2433322283488035E-15</v>
      </c>
      <c r="T631" s="1157">
        <f>IF(T$568=0,T516,IF(T$568=1,#REF!,IF(T$568=2,#REF!,IF(T$568=3,#REF!,IF(T$568=4,#REF!,T516)))))/T$569</f>
        <v>0</v>
      </c>
      <c r="U631" s="1157">
        <f>IF(U$568=0,U516,IF(U$568=1,#REF!,IF(U$568=2,#REF!,IF(U$568=3,#REF!,IF(U$568=4,#REF!,U516)))))/U$569</f>
        <v>1.2535662390013593E-15</v>
      </c>
      <c r="V631" s="1157">
        <f>IF(V$568=0,V516,IF(V$568=1,#REF!,IF(V$568=2,#REF!,IF(V$568=3,#REF!,IF(V$568=4,#REF!,V516)))))/V$569</f>
        <v>1.257724165749062E-15</v>
      </c>
      <c r="W631" s="1157">
        <f>IF(W$568=0,W516,IF(W$568=1,#REF!,IF(W$568=2,#REF!,IF(W$568=3,#REF!,IF(W$568=4,#REF!,W516)))))/W$569</f>
        <v>0</v>
      </c>
      <c r="X631" s="1157">
        <f>IF(X$568=0,X516,IF(X$568=1,#REF!,IF(X$568=2,#REF!,IF(X$568=3,#REF!,IF(X$568=4,#REF!,X516)))))/X$569</f>
        <v>0</v>
      </c>
      <c r="Y631" s="1157">
        <f>IF(Y$568=0,Y516,IF(Y$568=1,#REF!,IF(Y$568=2,#REF!,IF(Y$568=3,#REF!,IF(Y$568=4,#REF!,Y516)))))/Y$569</f>
        <v>0</v>
      </c>
      <c r="Z631" s="1157">
        <f>IF(Z$568=0,Z516,IF(Z$568=1,#REF!,IF(Z$568=2,#REF!,IF(Z$568=3,#REF!,IF(Z$568=4,#REF!,Z516)))))/Z$569</f>
        <v>0</v>
      </c>
      <c r="AA631" s="1157">
        <f>IF(AA$568=0,AA516,IF(AA$568=1,#REF!,IF(AA$568=2,#REF!,IF(AA$568=3,#REF!,IF(AA$568=4,#REF!,AA516)))))/AA$569</f>
        <v>0</v>
      </c>
      <c r="AB631" s="1157">
        <f>IF(AB$568=0,AB516,IF(AB$568=1,#REF!,IF(AB$568=2,#REF!,IF(AB$568=3,#REF!,IF(AB$568=4,#REF!,AB516)))))/AB$569</f>
        <v>0</v>
      </c>
      <c r="AC631" s="1157">
        <f>IF(AC$568=0,AC516,IF(AC$568=1,#REF!,IF(AC$568=2,#REF!,IF(AC$568=3,#REF!,IF(AC$568=4,#REF!,AC516)))))/AC$569</f>
        <v>0</v>
      </c>
      <c r="AD631" s="1157">
        <f>IF(AD$568=0,AD516,IF(AD$568=1,#REF!,IF(AD$568=2,#REF!,IF(AD$568=3,#REF!,IF(AD$568=4,#REF!,AD516)))))/AD$569</f>
        <v>0</v>
      </c>
      <c r="AE631" s="1157">
        <f>IF(AE$568=0,AE516,IF(AE$568=1,#REF!,IF(AE$568=2,#REF!,IF(AE$568=3,#REF!,IF(AE$568=4,#REF!,AE516)))))/AE$569</f>
        <v>0</v>
      </c>
      <c r="AF631" s="1157">
        <f>IF(AF$568=0,AF516,IF(AF$568=1,#REF!,IF(AF$568=2,#REF!,IF(AF$568=3,#REF!,IF(AF$568=4,#REF!,AF516)))))/AF$569</f>
        <v>0</v>
      </c>
      <c r="AG631" s="1157">
        <f>IF(AG$568=0,AG516,IF(AG$568=1,#REF!,IF(AG$568=2,#REF!,IF(AG$568=3,#REF!,IF(AG$568=4,#REF!,AG516)))))/AG$569</f>
        <v>0</v>
      </c>
      <c r="AH631" s="1157">
        <f>IF(AH$568=0,AH516,IF(AH$568=1,#REF!,IF(AH$568=2,#REF!,IF(AH$568=3,#REF!,IF(AH$568=4,#REF!,AH516)))))/AH$569</f>
        <v>0</v>
      </c>
      <c r="AI631" s="1157">
        <f>IF(AI$568=0,AI516,IF(AI$568=1,#REF!,IF(AI$568=2,#REF!,IF(AI$568=3,#REF!,IF(AI$568=4,#REF!,AI516)))))/AI$569</f>
        <v>0</v>
      </c>
      <c r="AJ631" s="1157">
        <f>IF(AJ$568=0,AJ516,IF(AJ$568=1,#REF!,IF(AJ$568=2,#REF!,IF(AJ$568=3,#REF!,IF(AJ$568=4,#REF!,AJ516)))))/AJ$569</f>
        <v>6.6555257781590918E-16</v>
      </c>
      <c r="AK631" s="1157">
        <f>IF(AK$568=0,AK516,IF(AK$568=1,#REF!,IF(AK$568=2,#REF!,IF(AK$568=3,#REF!,IF(AK$568=4,#REF!,AK516)))))/AK$569</f>
        <v>0</v>
      </c>
      <c r="AL631" s="1157">
        <f>IF(AL$568=0,AL516,IF(AL$568=1,#REF!,IF(AL$568=2,#REF!,IF(AL$568=3,#REF!,IF(AL$568=4,#REF!,AL516)))))/AL$569</f>
        <v>0</v>
      </c>
      <c r="AM631" s="1157">
        <f>IF(AM$568=0,AM516,IF(AM$568=1,#REF!,IF(AM$568=2,#REF!,IF(AM$568=3,#REF!,IF(AM$568=4,#REF!,AM516)))))/AM$569</f>
        <v>0</v>
      </c>
      <c r="AN631" s="1157">
        <f>IF(AN$568=0,AN516,IF(AN$568=1,#REF!,IF(AN$568=2,#REF!,IF(AN$568=3,#REF!,IF(AN$568=4,#REF!,AN516)))))/AN$569</f>
        <v>0</v>
      </c>
      <c r="AO631" s="1157">
        <f>IF(AO$568=0,AO516,IF(AO$568=1,#REF!,IF(AO$568=2,#REF!,IF(AO$568=3,#REF!,IF(AO$568=4,#REF!,AO516)))))/AO$569</f>
        <v>6.6021539329568864E-16</v>
      </c>
      <c r="AP631" s="1157">
        <f>IF(AP$568=0,AP516,IF(AP$568=1,#REF!,IF(AP$568=2,#REF!,IF(AP$568=3,#REF!,IF(AP$568=4,#REF!,AP516)))))/AP$569</f>
        <v>0</v>
      </c>
      <c r="AQ631" s="1157">
        <f>IF(AQ$568=0,AQ516,IF(AQ$568=1,#REF!,IF(AQ$568=2,#REF!,IF(AQ$568=3,#REF!,IF(AQ$568=4,#REF!,AQ516)))))/AQ$569</f>
        <v>0</v>
      </c>
      <c r="AR631" s="1157">
        <f>IF(AR$568=0,AR516,IF(AR$568=1,#REF!,IF(AR$568=2,#REF!,IF(AR$568=3,#REF!,IF(AR$568=4,#REF!,AR516)))))/AR$569</f>
        <v>1.2692711392416014E-15</v>
      </c>
      <c r="AS631" s="1157">
        <f>IF(AS$568=0,AS516,IF(AS$568=1,#REF!,IF(AS$568=2,#REF!,IF(AS$568=3,#REF!,IF(AS$568=4,#REF!,AS516)))))/AS$569</f>
        <v>0</v>
      </c>
      <c r="AT631" s="1157">
        <f>IF(AT$568=0,AT516,IF(AT$568=1,#REF!,IF(AT$568=2,#REF!,IF(AT$568=3,#REF!,IF(AT$568=4,#REF!,AT516)))))/AT$569</f>
        <v>1.3001999918146953E-15</v>
      </c>
      <c r="AU631" s="1157">
        <f>IF(AU$568=0,AU516,IF(AU$568=1,#REF!,IF(AU$568=2,#REF!,IF(AU$568=3,#REF!,IF(AU$568=4,#REF!,AU516)))))/AU$569</f>
        <v>0</v>
      </c>
      <c r="AV631" s="1157">
        <f>IF(AV$568=0,AV516,IF(AV$568=1,#REF!,IF(AV$568=2,#REF!,IF(AV$568=3,#REF!,IF(AV$568=4,#REF!,AV516)))))/AV$569</f>
        <v>0</v>
      </c>
      <c r="AW631" s="1157">
        <f>IF(AW$568=0,AW516,IF(AW$568=1,#REF!,IF(AW$568=2,#REF!,IF(AW$568=3,#REF!,IF(AW$568=4,#REF!,AW516)))))/AW$569</f>
        <v>0</v>
      </c>
      <c r="AX631" s="1157">
        <f>IF(AX$568=0,AX516,IF(AX$568=1,#REF!,IF(AX$568=2,#REF!,IF(AX$568=3,#REF!,IF(AX$568=4,#REF!,AX516)))))/AX$569</f>
        <v>0</v>
      </c>
      <c r="AY631" s="1157">
        <f>IF(AY$568=0,AY516,IF(AY$568=1,#REF!,IF(AY$568=2,#REF!,IF(AY$568=3,#REF!,IF(AY$568=4,#REF!,AY516)))))/AY$569</f>
        <v>1.2456366588025155E-15</v>
      </c>
      <c r="AZ631" s="1157">
        <f>IF(AZ$568=0,AZ516,IF(AZ$568=1,#REF!,IF(AZ$568=2,#REF!,IF(AZ$568=3,#REF!,IF(AZ$568=4,#REF!,AZ516)))))/AZ$569</f>
        <v>0</v>
      </c>
      <c r="BA631" s="1157">
        <f>IF(BA$568=0,BA516,IF(BA$568=1,#REF!,IF(BA$568=2,#REF!,IF(BA$568=3,#REF!,IF(BA$568=4,#REF!,BA516)))))/BA$569</f>
        <v>0</v>
      </c>
      <c r="BB631" s="1157">
        <f>IF(BB$568=0,BB516,IF(BB$568=1,#REF!,IF(BB$568=2,#REF!,IF(BB$568=3,#REF!,IF(BB$568=4,#REF!,BB516)))))/BB$569</f>
        <v>0</v>
      </c>
      <c r="BC631" s="1157">
        <f>IF(BC$568=0,BC516,IF(BC$568=1,#REF!,IF(BC$568=2,#REF!,IF(BC$568=3,#REF!,IF(BC$568=4,#REF!,BC516)))))/BC$569</f>
        <v>0</v>
      </c>
      <c r="BD631" s="1157">
        <f>IF(BD$568=0,BD516,IF(BD$568=1,#REF!,IF(BD$568=2,#REF!,IF(BD$568=3,#REF!,IF(BD$568=4,#REF!,BD516)))))/BD$569</f>
        <v>0</v>
      </c>
      <c r="BE631" s="1157">
        <f>IF(BE$568=0,BE516,IF(BE$568=1,#REF!,IF(BE$568=2,#REF!,IF(BE$568=3,#REF!,IF(BE$568=4,#REF!,BE516)))))/BE$569</f>
        <v>0</v>
      </c>
      <c r="BF631" s="1157">
        <f>IF(BF$568=0,BF516,IF(BF$568=1,#REF!,IF(BF$568=2,#REF!,IF(BF$568=3,#REF!,IF(BF$568=4,#REF!,BF516)))))/BF$569</f>
        <v>1.2702687168050041E-15</v>
      </c>
      <c r="BG631" s="1157">
        <f>IF(BG$568=0,BG516,IF(BG$568=1,#REF!,IF(BG$568=2,#REF!,IF(BG$568=3,#REF!,IF(BG$568=4,#REF!,BG516)))))/BG$569</f>
        <v>0</v>
      </c>
      <c r="BH631" s="1157">
        <f>IF(BH$568=0,BH516,IF(BH$568=1,#REF!,IF(BH$568=2,#REF!,IF(BH$568=3,#REF!,IF(BH$568=4,#REF!,BH516)))))/BH$569</f>
        <v>0</v>
      </c>
      <c r="BI631" s="1157">
        <f>IF(BI$568=0,BI516,IF(BI$568=1,#REF!,IF(BI$568=2,#REF!,IF(BI$568=3,#REF!,IF(BI$568=4,#REF!,BI516)))))/BI$569</f>
        <v>0</v>
      </c>
      <c r="BJ631" s="1157">
        <f>IF(BJ$568=0,BJ516,IF(BJ$568=1,#REF!,IF(BJ$568=2,#REF!,IF(BJ$568=3,#REF!,IF(BJ$568=4,#REF!,BJ516)))))/BJ$569</f>
        <v>0</v>
      </c>
      <c r="BK631" s="1157">
        <f>IF(BK$568=0,BK516,IF(BK$568=1,#REF!,IF(BK$568=2,#REF!,IF(BK$568=3,#REF!,IF(BK$568=4,#REF!,BK516)))))/BK$569</f>
        <v>0</v>
      </c>
      <c r="BL631" s="1157">
        <f>IF(BL$568=0,BL516,IF(BL$568=1,#REF!,IF(BL$568=2,#REF!,IF(BL$568=3,#REF!,IF(BL$568=4,#REF!,BL516)))))/BL$569</f>
        <v>0</v>
      </c>
      <c r="BM631" s="1157">
        <f>IF(BM$568=0,BM516,IF(BM$568=1,#REF!,IF(BM$568=2,#REF!,IF(BM$568=3,#REF!,IF(BM$568=4,#REF!,BM516)))))/BM$569</f>
        <v>0</v>
      </c>
      <c r="BN631" s="1157">
        <f>IF(BN$568=0,BN516,IF(BN$568=1,#REF!,IF(BN$568=2,#REF!,IF(BN$568=3,#REF!,IF(BN$568=4,#REF!,BN516)))))/BN$569</f>
        <v>1.2735158813676347E-15</v>
      </c>
      <c r="BO631" s="1157">
        <f>IF(BO$568=0,BO516,IF(BO$568=1,#REF!,IF(BO$568=2,#REF!,IF(BO$568=3,#REF!,IF(BO$568=4,#REF!,BO516)))))/BO$569</f>
        <v>0</v>
      </c>
      <c r="BP631" s="1157">
        <f>IF(BP$568=0,BP516,IF(BP$568=1,#REF!,IF(BP$568=2,#REF!,IF(BP$568=3,#REF!,IF(BP$568=4,#REF!,BP516)))))/BP$569</f>
        <v>0</v>
      </c>
      <c r="BQ631" s="1157">
        <f>IF(BQ$568=0,BQ516,IF(BQ$568=1,#REF!,IF(BQ$568=2,#REF!,IF(BQ$568=3,#REF!,IF(BQ$568=4,#REF!,BQ516)))))/BQ$569</f>
        <v>0</v>
      </c>
      <c r="BR631" s="1157">
        <f>IF(BR$568=0,BR516,IF(BR$568=1,#REF!,IF(BR$568=2,#REF!,IF(BR$568=3,#REF!,IF(BR$568=4,#REF!,BR516)))))/BR$569</f>
        <v>0</v>
      </c>
      <c r="BS631" s="1157">
        <f>IF(BS$568=0,BS516,IF(BS$568=1,#REF!,IF(BS$568=2,#REF!,IF(BS$568=3,#REF!,IF(BS$568=4,#REF!,BS516)))))/BS$569</f>
        <v>0</v>
      </c>
      <c r="BT631" s="1157">
        <f>IF(BT$568=0,BT516,IF(BT$568=1,#REF!,IF(BT$568=2,#REF!,IF(BT$568=3,#REF!,IF(BT$568=4,#REF!,BT516)))))/BT$569</f>
        <v>0</v>
      </c>
      <c r="BU631" s="1157">
        <f>IF(BU$568=0,BU516,IF(BU$568=1,#REF!,IF(BU$568=2,#REF!,IF(BU$568=3,#REF!,IF(BU$568=4,#REF!,BU516)))))/BU$569</f>
        <v>0</v>
      </c>
      <c r="BV631" s="1157">
        <f>IF(BV$568=0,BV516,IF(BV$568=1,#REF!,IF(BV$568=2,#REF!,IF(BV$568=3,#REF!,IF(BV$568=4,#REF!,BV516)))))/BV$569</f>
        <v>2.4721310896793738E-15</v>
      </c>
      <c r="BW631" s="1157">
        <f>IF(BW$568=0,BW516,IF(BW$568=1,#REF!,IF(BW$568=2,#REF!,IF(BW$568=3,#REF!,IF(BW$568=4,#REF!,BW516)))))/BW$569</f>
        <v>0</v>
      </c>
      <c r="BX631" s="1157">
        <f>IF(BX$568=0,BX516,IF(BX$568=1,#REF!,IF(BX$568=2,#REF!,IF(BX$568=3,#REF!,IF(BX$568=4,#REF!,BX516)))))/BX$569</f>
        <v>0</v>
      </c>
      <c r="BY631" s="1157">
        <f>IF(BY$568=0,BY516,IF(BY$568=1,#REF!,IF(BY$568=2,#REF!,IF(BY$568=3,#REF!,IF(BY$568=4,#REF!,BY516)))))/BY$569</f>
        <v>0</v>
      </c>
      <c r="BZ631" s="1157">
        <f>IF(BZ$568=0,BZ516,IF(BZ$568=1,#REF!,IF(BZ$568=2,#REF!,IF(BZ$568=3,#REF!,IF(BZ$568=4,#REF!,BZ516)))))/BZ$569</f>
        <v>0</v>
      </c>
      <c r="CA631" s="1157">
        <f>IF(CA$568=0,CA516,IF(CA$568=1,#REF!,IF(CA$568=2,#REF!,IF(CA$568=3,#REF!,IF(CA$568=4,#REF!,CA516)))))/CA$569</f>
        <v>0</v>
      </c>
      <c r="CB631" s="1157">
        <f>IF(CB$568=0,CB516,IF(CB$568=1,#REF!,IF(CB$568=2,#REF!,IF(CB$568=3,#REF!,IF(CB$568=4,#REF!,CB516)))))/CB$569</f>
        <v>1.2770762882281436E-15</v>
      </c>
      <c r="CC631" s="1157">
        <f>IF(CC$568=0,CC516,IF(CC$568=1,#REF!,IF(CC$568=2,#REF!,IF(CC$568=3,#REF!,IF(CC$568=4,#REF!,CC516)))))/CC$569</f>
        <v>0</v>
      </c>
    </row>
    <row r="632" spans="1:81" ht="15" customHeight="1">
      <c r="A632" s="1148"/>
      <c r="B632" s="64"/>
      <c r="C632" s="64"/>
      <c r="D632" s="64" t="s">
        <v>636</v>
      </c>
      <c r="E632" s="64"/>
      <c r="F632" s="64"/>
      <c r="G632" s="1157">
        <f>IF(G$568=0,G517,IF(G$568=1,#REF!,IF(G$568=2,#REF!,IF(G$568=3,#REF!,IF(G$568=4,#REF!,G517)))))/G$569</f>
        <v>0</v>
      </c>
      <c r="H632" s="1157">
        <f>IF(H$568=0,H517,IF(H$568=1,#REF!,IF(H$568=2,#REF!,IF(H$568=3,#REF!,IF(H$568=4,#REF!,H517)))))/H$569</f>
        <v>0.103143624408113</v>
      </c>
      <c r="I632" s="1157">
        <f>IF(I$568=0,I517,IF(I$568=1,#REF!,IF(I$568=2,#REF!,IF(I$568=3,#REF!,IF(I$568=4,#REF!,I517)))))/I$569</f>
        <v>0.49677154903782228</v>
      </c>
      <c r="J632" s="1157">
        <f>IF(J$568=0,J517,IF(J$568=1,#REF!,IF(J$568=2,#REF!,IF(J$568=3,#REF!,IF(J$568=4,#REF!,J517)))))/J$569</f>
        <v>0.1099349810435494</v>
      </c>
      <c r="K632" s="1157">
        <f>IF(K$568=0,K517,IF(K$568=1,#REF!,IF(K$568=2,#REF!,IF(K$568=3,#REF!,IF(K$568=4,#REF!,K517)))))/K$569</f>
        <v>0</v>
      </c>
      <c r="L632" s="1157">
        <f>IF(L$568=0,L517,IF(L$568=1,#REF!,IF(L$568=2,#REF!,IF(L$568=3,#REF!,IF(L$568=4,#REF!,L517)))))/L$569</f>
        <v>0</v>
      </c>
      <c r="M632" s="1157">
        <f>IF(M$568=0,M517,IF(M$568=1,#REF!,IF(M$568=2,#REF!,IF(M$568=3,#REF!,IF(M$568=4,#REF!,M517)))))/M$569</f>
        <v>0.55526097368359462</v>
      </c>
      <c r="N632" s="1157">
        <f>IF(N$568=0,N517,IF(N$568=1,#REF!,IF(N$568=2,#REF!,IF(N$568=3,#REF!,IF(N$568=4,#REF!,N517)))))/N$569</f>
        <v>0.24966848615845932</v>
      </c>
      <c r="O632" s="1157">
        <f>IF(O$568=0,O517,IF(O$568=1,#REF!,IF(O$568=2,#REF!,IF(O$568=3,#REF!,IF(O$568=4,#REF!,O517)))))/O$569</f>
        <v>7.3633089554738546E-2</v>
      </c>
      <c r="P632" s="1157">
        <f>IF(P$568=0,P517,IF(P$568=1,#REF!,IF(P$568=2,#REF!,IF(P$568=3,#REF!,IF(P$568=4,#REF!,P517)))))/P$569</f>
        <v>0.43069100275118077</v>
      </c>
      <c r="Q632" s="1157">
        <f>IF(Q$568=0,Q517,IF(Q$568=1,#REF!,IF(Q$568=2,#REF!,IF(Q$568=3,#REF!,IF(Q$568=4,#REF!,Q517)))))/Q$569</f>
        <v>0</v>
      </c>
      <c r="R632" s="1157">
        <f>IF(R$568=0,R517,IF(R$568=1,#REF!,IF(R$568=2,#REF!,IF(R$568=3,#REF!,IF(R$568=4,#REF!,R517)))))/R$569</f>
        <v>0.43553011069814052</v>
      </c>
      <c r="S632" s="1157">
        <f>IF(S$568=0,S517,IF(S$568=1,#REF!,IF(S$568=2,#REF!,IF(S$568=3,#REF!,IF(S$568=4,#REF!,S517)))))/S$569</f>
        <v>7.7942807832583713E-2</v>
      </c>
      <c r="T632" s="1157">
        <f>IF(T$568=0,T517,IF(T$568=1,#REF!,IF(T$568=2,#REF!,IF(T$568=3,#REF!,IF(T$568=4,#REF!,T517)))))/T$569</f>
        <v>0.10213952892247248</v>
      </c>
      <c r="U632" s="1157">
        <f>IF(U$568=0,U517,IF(U$568=1,#REF!,IF(U$568=2,#REF!,IF(U$568=3,#REF!,IF(U$568=4,#REF!,U517)))))/U$569</f>
        <v>0.10194692578811322</v>
      </c>
      <c r="V632" s="1157">
        <f>IF(V$568=0,V517,IF(V$568=1,#REF!,IF(V$568=2,#REF!,IF(V$568=3,#REF!,IF(V$568=4,#REF!,V517)))))/V$569</f>
        <v>7.5418475506314241E-3</v>
      </c>
      <c r="W632" s="1157">
        <f>IF(W$568=0,W517,IF(W$568=1,#REF!,IF(W$568=2,#REF!,IF(W$568=3,#REF!,IF(W$568=4,#REF!,W517)))))/W$569</f>
        <v>0.59368398808250999</v>
      </c>
      <c r="X632" s="1157">
        <f>IF(X$568=0,X517,IF(X$568=1,#REF!,IF(X$568=2,#REF!,IF(X$568=3,#REF!,IF(X$568=4,#REF!,X517)))))/X$569</f>
        <v>0</v>
      </c>
      <c r="Y632" s="1157">
        <f>IF(Y$568=0,Y517,IF(Y$568=1,#REF!,IF(Y$568=2,#REF!,IF(Y$568=3,#REF!,IF(Y$568=4,#REF!,Y517)))))/Y$569</f>
        <v>0.11614563418413455</v>
      </c>
      <c r="Z632" s="1157">
        <f>IF(Z$568=0,Z517,IF(Z$568=1,#REF!,IF(Z$568=2,#REF!,IF(Z$568=3,#REF!,IF(Z$568=4,#REF!,Z517)))))/Z$569</f>
        <v>9.9103712507314826E-2</v>
      </c>
      <c r="AA632" s="1157">
        <f>IF(AA$568=0,AA517,IF(AA$568=1,#REF!,IF(AA$568=2,#REF!,IF(AA$568=3,#REF!,IF(AA$568=4,#REF!,AA517)))))/AA$569</f>
        <v>0.18554859297597495</v>
      </c>
      <c r="AB632" s="1157">
        <f>IF(AB$568=0,AB517,IF(AB$568=1,#REF!,IF(AB$568=2,#REF!,IF(AB$568=3,#REF!,IF(AB$568=4,#REF!,AB517)))))/AB$569</f>
        <v>8.443976740132754E-2</v>
      </c>
      <c r="AC632" s="1157">
        <f>IF(AC$568=0,AC517,IF(AC$568=1,#REF!,IF(AC$568=2,#REF!,IF(AC$568=3,#REF!,IF(AC$568=4,#REF!,AC517)))))/AC$569</f>
        <v>0.12209868408177268</v>
      </c>
      <c r="AD632" s="1157">
        <f>IF(AD$568=0,AD517,IF(AD$568=1,#REF!,IF(AD$568=2,#REF!,IF(AD$568=3,#REF!,IF(AD$568=4,#REF!,AD517)))))/AD$569</f>
        <v>0.10863784004152376</v>
      </c>
      <c r="AE632" s="1157">
        <f>IF(AE$568=0,AE517,IF(AE$568=1,#REF!,IF(AE$568=2,#REF!,IF(AE$568=3,#REF!,IF(AE$568=4,#REF!,AE517)))))/AE$569</f>
        <v>5.0220726010192764E-2</v>
      </c>
      <c r="AF632" s="1157">
        <f>IF(AF$568=0,AF517,IF(AF$568=1,#REF!,IF(AF$568=2,#REF!,IF(AF$568=3,#REF!,IF(AF$568=4,#REF!,AF517)))))/AF$569</f>
        <v>0.21274736769324132</v>
      </c>
      <c r="AG632" s="1157">
        <f>IF(AG$568=0,AG517,IF(AG$568=1,#REF!,IF(AG$568=2,#REF!,IF(AG$568=3,#REF!,IF(AG$568=4,#REF!,AG517)))))/AG$569</f>
        <v>7.2619594646832084E-2</v>
      </c>
      <c r="AH632" s="1157">
        <f>IF(AH$568=0,AH517,IF(AH$568=1,#REF!,IF(AH$568=2,#REF!,IF(AH$568=3,#REF!,IF(AH$568=4,#REF!,AH517)))))/AH$569</f>
        <v>0.10341587848511088</v>
      </c>
      <c r="AI632" s="1157">
        <f>IF(AI$568=0,AI517,IF(AI$568=1,#REF!,IF(AI$568=2,#REF!,IF(AI$568=3,#REF!,IF(AI$568=4,#REF!,AI517)))))/AI$569</f>
        <v>1.5977058525417961E-2</v>
      </c>
      <c r="AJ632" s="1157">
        <f>IF(AJ$568=0,AJ517,IF(AJ$568=1,#REF!,IF(AJ$568=2,#REF!,IF(AJ$568=3,#REF!,IF(AJ$568=4,#REF!,AJ517)))))/AJ$569</f>
        <v>0</v>
      </c>
      <c r="AK632" s="1157">
        <f>IF(AK$568=0,AK517,IF(AK$568=1,#REF!,IF(AK$568=2,#REF!,IF(AK$568=3,#REF!,IF(AK$568=4,#REF!,AK517)))))/AK$569</f>
        <v>3.6202443544282162E-2</v>
      </c>
      <c r="AL632" s="1157">
        <f>IF(AL$568=0,AL517,IF(AL$568=1,#REF!,IF(AL$568=2,#REF!,IF(AL$568=3,#REF!,IF(AL$568=4,#REF!,AL517)))))/AL$569</f>
        <v>5.1150178228835622E-2</v>
      </c>
      <c r="AM632" s="1157">
        <f>IF(AM$568=0,AM517,IF(AM$568=1,#REF!,IF(AM$568=2,#REF!,IF(AM$568=3,#REF!,IF(AM$568=4,#REF!,AM517)))))/AM$569</f>
        <v>0</v>
      </c>
      <c r="AN632" s="1157">
        <f>IF(AN$568=0,AN517,IF(AN$568=1,#REF!,IF(AN$568=2,#REF!,IF(AN$568=3,#REF!,IF(AN$568=4,#REF!,AN517)))))/AN$569</f>
        <v>5.1150178228835622E-2</v>
      </c>
      <c r="AO632" s="1157">
        <f>IF(AO$568=0,AO517,IF(AO$568=1,#REF!,IF(AO$568=2,#REF!,IF(AO$568=3,#REF!,IF(AO$568=4,#REF!,AO517)))))/AO$569</f>
        <v>0</v>
      </c>
      <c r="AP632" s="1157">
        <f>IF(AP$568=0,AP517,IF(AP$568=1,#REF!,IF(AP$568=2,#REF!,IF(AP$568=3,#REF!,IF(AP$568=4,#REF!,AP517)))))/AP$569</f>
        <v>0.149190402509283</v>
      </c>
      <c r="AQ632" s="1157">
        <f>IF(AQ$568=0,AQ517,IF(AQ$568=1,#REF!,IF(AQ$568=2,#REF!,IF(AQ$568=3,#REF!,IF(AQ$568=4,#REF!,AQ517)))))/AQ$569</f>
        <v>0</v>
      </c>
      <c r="AR632" s="1157">
        <f>IF(AR$568=0,AR517,IF(AR$568=1,#REF!,IF(AR$568=2,#REF!,IF(AR$568=3,#REF!,IF(AR$568=4,#REF!,AR517)))))/AR$569</f>
        <v>0</v>
      </c>
      <c r="AS632" s="1157">
        <f>IF(AS$568=0,AS517,IF(AS$568=1,#REF!,IF(AS$568=2,#REF!,IF(AS$568=3,#REF!,IF(AS$568=4,#REF!,AS517)))))/AS$569</f>
        <v>0.15015103719797041</v>
      </c>
      <c r="AT632" s="1157">
        <f>IF(AT$568=0,AT517,IF(AT$568=1,#REF!,IF(AT$568=2,#REF!,IF(AT$568=3,#REF!,IF(AT$568=4,#REF!,AT517)))))/AT$569</f>
        <v>5.8648363694495845E-2</v>
      </c>
      <c r="AU632" s="1157">
        <f>IF(AU$568=0,AU517,IF(AU$568=1,#REF!,IF(AU$568=2,#REF!,IF(AU$568=3,#REF!,IF(AU$568=4,#REF!,AU517)))))/AU$569</f>
        <v>9.1922154885148974E-2</v>
      </c>
      <c r="AV632" s="1157">
        <f>IF(AV$568=0,AV517,IF(AV$568=1,#REF!,IF(AV$568=2,#REF!,IF(AV$568=3,#REF!,IF(AV$568=4,#REF!,AV517)))))/AV$569</f>
        <v>0</v>
      </c>
      <c r="AW632" s="1157">
        <f>IF(AW$568=0,AW517,IF(AW$568=1,#REF!,IF(AW$568=2,#REF!,IF(AW$568=3,#REF!,IF(AW$568=4,#REF!,AW517)))))/AW$569</f>
        <v>8.1208605319945129E-2</v>
      </c>
      <c r="AX632" s="1157">
        <f>IF(AX$568=0,AX517,IF(AX$568=1,#REF!,IF(AX$568=2,#REF!,IF(AX$568=3,#REF!,IF(AX$568=4,#REF!,AX517)))))/AX$569</f>
        <v>7.1594110727680738E-2</v>
      </c>
      <c r="AY632" s="1157">
        <f>IF(AY$568=0,AY517,IF(AY$568=1,#REF!,IF(AY$568=2,#REF!,IF(AY$568=3,#REF!,IF(AY$568=4,#REF!,AY517)))))/AY$569</f>
        <v>8.2182990514459708E-2</v>
      </c>
      <c r="AZ632" s="1157">
        <f>IF(AZ$568=0,AZ517,IF(AZ$568=1,#REF!,IF(AZ$568=2,#REF!,IF(AZ$568=3,#REF!,IF(AZ$568=4,#REF!,AZ517)))))/AZ$569</f>
        <v>0.19958545341453235</v>
      </c>
      <c r="BA632" s="1157">
        <f>IF(BA$568=0,BA517,IF(BA$568=1,#REF!,IF(BA$568=2,#REF!,IF(BA$568=3,#REF!,IF(BA$568=4,#REF!,BA517)))))/BA$569</f>
        <v>5.8467905832948724E-2</v>
      </c>
      <c r="BB632" s="1157">
        <f>IF(BB$568=0,BB517,IF(BB$568=1,#REF!,IF(BB$568=2,#REF!,IF(BB$568=3,#REF!,IF(BB$568=4,#REF!,BB517)))))/BB$569</f>
        <v>5.8180996115191209E-2</v>
      </c>
      <c r="BC632" s="1157">
        <f>IF(BC$568=0,BC517,IF(BC$568=1,#REF!,IF(BC$568=2,#REF!,IF(BC$568=3,#REF!,IF(BC$568=4,#REF!,BC517)))))/BC$569</f>
        <v>0</v>
      </c>
      <c r="BD632" s="1157">
        <f>IF(BD$568=0,BD517,IF(BD$568=1,#REF!,IF(BD$568=2,#REF!,IF(BD$568=3,#REF!,IF(BD$568=4,#REF!,BD517)))))/BD$569</f>
        <v>0</v>
      </c>
      <c r="BE632" s="1157">
        <f>IF(BE$568=0,BE517,IF(BE$568=1,#REF!,IF(BE$568=2,#REF!,IF(BE$568=3,#REF!,IF(BE$568=4,#REF!,BE517)))))/BE$569</f>
        <v>0</v>
      </c>
      <c r="BF632" s="1157">
        <f>IF(BF$568=0,BF517,IF(BF$568=1,#REF!,IF(BF$568=2,#REF!,IF(BF$568=3,#REF!,IF(BF$568=4,#REF!,BF517)))))/BF$569</f>
        <v>0</v>
      </c>
      <c r="BG632" s="1157">
        <f>IF(BG$568=0,BG517,IF(BG$568=1,#REF!,IF(BG$568=2,#REF!,IF(BG$568=3,#REF!,IF(BG$568=4,#REF!,BG517)))))/BG$569</f>
        <v>0</v>
      </c>
      <c r="BH632" s="1157">
        <f>IF(BH$568=0,BH517,IF(BH$568=1,#REF!,IF(BH$568=2,#REF!,IF(BH$568=3,#REF!,IF(BH$568=4,#REF!,BH517)))))/BH$569</f>
        <v>0</v>
      </c>
      <c r="BI632" s="1157">
        <f>IF(BI$568=0,BI517,IF(BI$568=1,#REF!,IF(BI$568=2,#REF!,IF(BI$568=3,#REF!,IF(BI$568=4,#REF!,BI517)))))/BI$569</f>
        <v>0</v>
      </c>
      <c r="BJ632" s="1157">
        <f>IF(BJ$568=0,BJ517,IF(BJ$568=1,#REF!,IF(BJ$568=2,#REF!,IF(BJ$568=3,#REF!,IF(BJ$568=4,#REF!,BJ517)))))/BJ$569</f>
        <v>9.454042842839934E-2</v>
      </c>
      <c r="BK632" s="1157">
        <f>IF(BK$568=0,BK517,IF(BK$568=1,#REF!,IF(BK$568=2,#REF!,IF(BK$568=3,#REF!,IF(BK$568=4,#REF!,BK517)))))/BK$569</f>
        <v>0.53719971820910972</v>
      </c>
      <c r="BL632" s="1157">
        <f>IF(BL$568=0,BL517,IF(BL$568=1,#REF!,IF(BL$568=2,#REF!,IF(BL$568=3,#REF!,IF(BL$568=4,#REF!,BL517)))))/BL$569</f>
        <v>0</v>
      </c>
      <c r="BM632" s="1157">
        <f>IF(BM$568=0,BM517,IF(BM$568=1,#REF!,IF(BM$568=2,#REF!,IF(BM$568=3,#REF!,IF(BM$568=4,#REF!,BM517)))))/BM$569</f>
        <v>0.71564918006130318</v>
      </c>
      <c r="BN632" s="1157">
        <f>IF(BN$568=0,BN517,IF(BN$568=1,#REF!,IF(BN$568=2,#REF!,IF(BN$568=3,#REF!,IF(BN$568=4,#REF!,BN517)))))/BN$569</f>
        <v>0</v>
      </c>
      <c r="BO632" s="1157">
        <f>IF(BO$568=0,BO517,IF(BO$568=1,#REF!,IF(BO$568=2,#REF!,IF(BO$568=3,#REF!,IF(BO$568=4,#REF!,BO517)))))/BO$569</f>
        <v>0.10653243393438984</v>
      </c>
      <c r="BP632" s="1157">
        <f>IF(BP$568=0,BP517,IF(BP$568=1,#REF!,IF(BP$568=2,#REF!,IF(BP$568=3,#REF!,IF(BP$568=4,#REF!,BP517)))))/BP$569</f>
        <v>0</v>
      </c>
      <c r="BQ632" s="1157">
        <f>IF(BQ$568=0,BQ517,IF(BQ$568=1,#REF!,IF(BQ$568=2,#REF!,IF(BQ$568=3,#REF!,IF(BQ$568=4,#REF!,BQ517)))))/BQ$569</f>
        <v>0.64302844384412272</v>
      </c>
      <c r="BR632" s="1157">
        <f>IF(BR$568=0,BR517,IF(BR$568=1,#REF!,IF(BR$568=2,#REF!,IF(BR$568=3,#REF!,IF(BR$568=4,#REF!,BR517)))))/BR$569</f>
        <v>9.6184161842954655E-2</v>
      </c>
      <c r="BS632" s="1157">
        <f>IF(BS$568=0,BS517,IF(BS$568=1,#REF!,IF(BS$568=2,#REF!,IF(BS$568=3,#REF!,IF(BS$568=4,#REF!,BS517)))))/BS$569</f>
        <v>-5.3922649575410229E-3</v>
      </c>
      <c r="BT632" s="1157">
        <f>IF(BT$568=0,BT517,IF(BT$568=1,#REF!,IF(BT$568=2,#REF!,IF(BT$568=3,#REF!,IF(BT$568=4,#REF!,BT517)))))/BT$569</f>
        <v>0.59409599334102436</v>
      </c>
      <c r="BU632" s="1157">
        <f>IF(BU$568=0,BU517,IF(BU$568=1,#REF!,IF(BU$568=2,#REF!,IF(BU$568=3,#REF!,IF(BU$568=4,#REF!,BU517)))))/BU$569</f>
        <v>0.38774010117342361</v>
      </c>
      <c r="BV632" s="1157">
        <f>IF(BV$568=0,BV517,IF(BV$568=1,#REF!,IF(BV$568=2,#REF!,IF(BV$568=3,#REF!,IF(BV$568=4,#REF!,BV517)))))/BV$569</f>
        <v>0.354993462414121</v>
      </c>
      <c r="BW632" s="1157">
        <f>IF(BW$568=0,BW517,IF(BW$568=1,#REF!,IF(BW$568=2,#REF!,IF(BW$568=3,#REF!,IF(BW$568=4,#REF!,BW517)))))/BW$569</f>
        <v>0</v>
      </c>
      <c r="BX632" s="1157">
        <f>IF(BX$568=0,BX517,IF(BX$568=1,#REF!,IF(BX$568=2,#REF!,IF(BX$568=3,#REF!,IF(BX$568=4,#REF!,BX517)))))/BX$569</f>
        <v>0</v>
      </c>
      <c r="BY632" s="1157">
        <f>IF(BY$568=0,BY517,IF(BY$568=1,#REF!,IF(BY$568=2,#REF!,IF(BY$568=3,#REF!,IF(BY$568=4,#REF!,BY517)))))/BY$569</f>
        <v>0</v>
      </c>
      <c r="BZ632" s="1157">
        <f>IF(BZ$568=0,BZ517,IF(BZ$568=1,#REF!,IF(BZ$568=2,#REF!,IF(BZ$568=3,#REF!,IF(BZ$568=4,#REF!,BZ517)))))/BZ$569</f>
        <v>6.0202662990929558E-2</v>
      </c>
      <c r="CA632" s="1157">
        <f>IF(CA$568=0,CA517,IF(CA$568=1,#REF!,IF(CA$568=2,#REF!,IF(CA$568=3,#REF!,IF(CA$568=4,#REF!,CA517)))))/CA$569</f>
        <v>5.8488795228798188E-3</v>
      </c>
      <c r="CB632" s="1157">
        <f>IF(CB$568=0,CB517,IF(CB$568=1,#REF!,IF(CB$568=2,#REF!,IF(CB$568=3,#REF!,IF(CB$568=4,#REF!,CB517)))))/CB$569</f>
        <v>0.14673402856737808</v>
      </c>
      <c r="CC632" s="1157">
        <f>IF(CC$568=0,CC517,IF(CC$568=1,#REF!,IF(CC$568=2,#REF!,IF(CC$568=3,#REF!,IF(CC$568=4,#REF!,CC517)))))/CC$569</f>
        <v>0.39218373186148592</v>
      </c>
    </row>
    <row r="633" spans="1:81" ht="15" customHeight="1">
      <c r="A633" s="1148"/>
      <c r="B633" s="64"/>
      <c r="C633" s="64"/>
      <c r="D633" s="64" t="s">
        <v>637</v>
      </c>
      <c r="E633" s="64"/>
      <c r="F633" s="64"/>
      <c r="G633" s="1157">
        <f>IF(G$568=0,G518,IF(G$568=1,#REF!,IF(G$568=2,#REF!,IF(G$568=3,#REF!,IF(G$568=4,#REF!,G518)))))/G$569</f>
        <v>0</v>
      </c>
      <c r="H633" s="1157">
        <f>IF(H$568=0,H518,IF(H$568=1,#REF!,IF(H$568=2,#REF!,IF(H$568=3,#REF!,IF(H$568=4,#REF!,H518)))))/H$569</f>
        <v>0</v>
      </c>
      <c r="I633" s="1157">
        <f>IF(I$568=0,I518,IF(I$568=1,#REF!,IF(I$568=2,#REF!,IF(I$568=3,#REF!,IF(I$568=4,#REF!,I518)))))/I$569</f>
        <v>0</v>
      </c>
      <c r="J633" s="1157">
        <f>IF(J$568=0,J518,IF(J$568=1,#REF!,IF(J$568=2,#REF!,IF(J$568=3,#REF!,IF(J$568=4,#REF!,J518)))))/J$569</f>
        <v>0</v>
      </c>
      <c r="K633" s="1157">
        <f>IF(K$568=0,K518,IF(K$568=1,#REF!,IF(K$568=2,#REF!,IF(K$568=3,#REF!,IF(K$568=4,#REF!,K518)))))/K$569</f>
        <v>0</v>
      </c>
      <c r="L633" s="1157">
        <f>IF(L$568=0,L518,IF(L$568=1,#REF!,IF(L$568=2,#REF!,IF(L$568=3,#REF!,IF(L$568=4,#REF!,L518)))))/L$569</f>
        <v>0</v>
      </c>
      <c r="M633" s="1157">
        <f>IF(M$568=0,M518,IF(M$568=1,#REF!,IF(M$568=2,#REF!,IF(M$568=3,#REF!,IF(M$568=4,#REF!,M518)))))/M$569</f>
        <v>2.435226788613654E-15</v>
      </c>
      <c r="N633" s="1157">
        <f>IF(N$568=0,N518,IF(N$568=1,#REF!,IF(N$568=2,#REF!,IF(N$568=3,#REF!,IF(N$568=4,#REF!,N518)))))/N$569</f>
        <v>1.2222472924250726E-15</v>
      </c>
      <c r="O633" s="1157">
        <f>IF(O$568=0,O518,IF(O$568=1,#REF!,IF(O$568=2,#REF!,IF(O$568=3,#REF!,IF(O$568=4,#REF!,O518)))))/O$569</f>
        <v>1.2303976801211845E-15</v>
      </c>
      <c r="P633" s="1157">
        <f>IF(P$568=0,P518,IF(P$568=1,#REF!,IF(P$568=2,#REF!,IF(P$568=3,#REF!,IF(P$568=4,#REF!,P518)))))/P$569</f>
        <v>0</v>
      </c>
      <c r="Q633" s="1157">
        <f>IF(Q$568=0,Q518,IF(Q$568=1,#REF!,IF(Q$568=2,#REF!,IF(Q$568=3,#REF!,IF(Q$568=4,#REF!,Q518)))))/Q$569</f>
        <v>0</v>
      </c>
      <c r="R633" s="1157">
        <f>IF(R$568=0,R518,IF(R$568=1,#REF!,IF(R$568=2,#REF!,IF(R$568=3,#REF!,IF(R$568=4,#REF!,R518)))))/R$569</f>
        <v>0</v>
      </c>
      <c r="S633" s="1157">
        <f>IF(S$568=0,S518,IF(S$568=1,#REF!,IF(S$568=2,#REF!,IF(S$568=3,#REF!,IF(S$568=4,#REF!,S518)))))/S$569</f>
        <v>-1.361656446296776E-31</v>
      </c>
      <c r="T633" s="1157">
        <f>IF(T$568=0,T518,IF(T$568=1,#REF!,IF(T$568=2,#REF!,IF(T$568=3,#REF!,IF(T$568=4,#REF!,T518)))))/T$569</f>
        <v>0</v>
      </c>
      <c r="U633" s="1157">
        <f>IF(U$568=0,U518,IF(U$568=1,#REF!,IF(U$568=2,#REF!,IF(U$568=3,#REF!,IF(U$568=4,#REF!,U518)))))/U$569</f>
        <v>-1.40463603261582E-31</v>
      </c>
      <c r="V633" s="1157">
        <f>IF(V$568=0,V518,IF(V$568=1,#REF!,IF(V$568=2,#REF!,IF(V$568=3,#REF!,IF(V$568=4,#REF!,V518)))))/V$569</f>
        <v>2.8289227964465038E-31</v>
      </c>
      <c r="W633" s="1157">
        <f>IF(W$568=0,W518,IF(W$568=1,#REF!,IF(W$568=2,#REF!,IF(W$568=3,#REF!,IF(W$568=4,#REF!,W518)))))/W$569</f>
        <v>0</v>
      </c>
      <c r="X633" s="1157">
        <f>IF(X$568=0,X518,IF(X$568=1,#REF!,IF(X$568=2,#REF!,IF(X$568=3,#REF!,IF(X$568=4,#REF!,X518)))))/X$569</f>
        <v>0</v>
      </c>
      <c r="Y633" s="1157">
        <f>IF(Y$568=0,Y518,IF(Y$568=1,#REF!,IF(Y$568=2,#REF!,IF(Y$568=3,#REF!,IF(Y$568=4,#REF!,Y518)))))/Y$569</f>
        <v>6.3116249409107331E-16</v>
      </c>
      <c r="Z633" s="1157">
        <f>IF(Z$568=0,Z518,IF(Z$568=1,#REF!,IF(Z$568=2,#REF!,IF(Z$568=3,#REF!,IF(Z$568=4,#REF!,Z518)))))/Z$569</f>
        <v>0</v>
      </c>
      <c r="AA633" s="1157">
        <f>IF(AA$568=0,AA518,IF(AA$568=1,#REF!,IF(AA$568=2,#REF!,IF(AA$568=3,#REF!,IF(AA$568=4,#REF!,AA518)))))/AA$569</f>
        <v>1.3594710917097655E-15</v>
      </c>
      <c r="AB633" s="1157">
        <f>IF(AB$568=0,AB518,IF(AB$568=1,#REF!,IF(AB$568=2,#REF!,IF(AB$568=3,#REF!,IF(AB$568=4,#REF!,AB518)))))/AB$569</f>
        <v>0</v>
      </c>
      <c r="AC633" s="1157">
        <f>IF(AC$568=0,AC518,IF(AC$568=1,#REF!,IF(AC$568=2,#REF!,IF(AC$568=3,#REF!,IF(AC$568=4,#REF!,AC518)))))/AC$569</f>
        <v>6.9519500563685515E-16</v>
      </c>
      <c r="AD633" s="1157">
        <f>IF(AD$568=0,AD518,IF(AD$568=1,#REF!,IF(AD$568=2,#REF!,IF(AD$568=3,#REF!,IF(AD$568=4,#REF!,AD518)))))/AD$569</f>
        <v>6.3746089378052689E-16</v>
      </c>
      <c r="AE633" s="1157">
        <f>IF(AE$568=0,AE518,IF(AE$568=1,#REF!,IF(AE$568=2,#REF!,IF(AE$568=3,#REF!,IF(AE$568=4,#REF!,AE518)))))/AE$569</f>
        <v>1.3433475408346435E-15</v>
      </c>
      <c r="AF633" s="1157">
        <f>IF(AF$568=0,AF518,IF(AF$568=1,#REF!,IF(AF$568=2,#REF!,IF(AF$568=3,#REF!,IF(AF$568=4,#REF!,AF518)))))/AF$569</f>
        <v>0</v>
      </c>
      <c r="AG633" s="1157">
        <f>IF(AG$568=0,AG518,IF(AG$568=1,#REF!,IF(AG$568=2,#REF!,IF(AG$568=3,#REF!,IF(AG$568=4,#REF!,AG518)))))/AG$569</f>
        <v>6.6950773458710322E-16</v>
      </c>
      <c r="AH633" s="1157">
        <f>IF(AH$568=0,AH518,IF(AH$568=1,#REF!,IF(AH$568=2,#REF!,IF(AH$568=3,#REF!,IF(AH$568=4,#REF!,AH518)))))/AH$569</f>
        <v>0</v>
      </c>
      <c r="AI633" s="1157">
        <f>IF(AI$568=0,AI518,IF(AI$568=1,#REF!,IF(AI$568=2,#REF!,IF(AI$568=3,#REF!,IF(AI$568=4,#REF!,AI518)))))/AI$569</f>
        <v>0</v>
      </c>
      <c r="AJ633" s="1157">
        <f>IF(AJ$568=0,AJ518,IF(AJ$568=1,#REF!,IF(AJ$568=2,#REF!,IF(AJ$568=3,#REF!,IF(AJ$568=4,#REF!,AJ518)))))/AJ$569</f>
        <v>0</v>
      </c>
      <c r="AK633" s="1157">
        <f>IF(AK$568=0,AK518,IF(AK$568=1,#REF!,IF(AK$568=2,#REF!,IF(AK$568=3,#REF!,IF(AK$568=4,#REF!,AK518)))))/AK$569</f>
        <v>6.0498176290730811E-16</v>
      </c>
      <c r="AL633" s="1157">
        <f>IF(AL$568=0,AL518,IF(AL$568=1,#REF!,IF(AL$568=2,#REF!,IF(AL$568=3,#REF!,IF(AL$568=4,#REF!,AL518)))))/AL$569</f>
        <v>0</v>
      </c>
      <c r="AM633" s="1157">
        <f>IF(AM$568=0,AM518,IF(AM$568=1,#REF!,IF(AM$568=2,#REF!,IF(AM$568=3,#REF!,IF(AM$568=4,#REF!,AM518)))))/AM$569</f>
        <v>0</v>
      </c>
      <c r="AN633" s="1157">
        <f>IF(AN$568=0,AN518,IF(AN$568=1,#REF!,IF(AN$568=2,#REF!,IF(AN$568=3,#REF!,IF(AN$568=4,#REF!,AN518)))))/AN$569</f>
        <v>0</v>
      </c>
      <c r="AO633" s="1157">
        <f>IF(AO$568=0,AO518,IF(AO$568=1,#REF!,IF(AO$568=2,#REF!,IF(AO$568=3,#REF!,IF(AO$568=4,#REF!,AO518)))))/AO$569</f>
        <v>0</v>
      </c>
      <c r="AP633" s="1157">
        <f>IF(AP$568=0,AP518,IF(AP$568=1,#REF!,IF(AP$568=2,#REF!,IF(AP$568=3,#REF!,IF(AP$568=4,#REF!,AP518)))))/AP$569</f>
        <v>0</v>
      </c>
      <c r="AQ633" s="1157">
        <f>IF(AQ$568=0,AQ518,IF(AQ$568=1,#REF!,IF(AQ$568=2,#REF!,IF(AQ$568=3,#REF!,IF(AQ$568=4,#REF!,AQ518)))))/AQ$569</f>
        <v>0</v>
      </c>
      <c r="AR633" s="1157">
        <f>IF(AR$568=0,AR518,IF(AR$568=1,#REF!,IF(AR$568=2,#REF!,IF(AR$568=3,#REF!,IF(AR$568=4,#REF!,AR518)))))/AR$569</f>
        <v>0</v>
      </c>
      <c r="AS633" s="1157">
        <f>IF(AS$568=0,AS518,IF(AS$568=1,#REF!,IF(AS$568=2,#REF!,IF(AS$568=3,#REF!,IF(AS$568=4,#REF!,AS518)))))/AS$569</f>
        <v>0</v>
      </c>
      <c r="AT633" s="1157">
        <f>IF(AT$568=0,AT518,IF(AT$568=1,#REF!,IF(AT$568=2,#REF!,IF(AT$568=3,#REF!,IF(AT$568=4,#REF!,AT518)))))/AT$569</f>
        <v>-1.4406226888270272E-31</v>
      </c>
      <c r="AU633" s="1157">
        <f>IF(AU$568=0,AU518,IF(AU$568=1,#REF!,IF(AU$568=2,#REF!,IF(AU$568=3,#REF!,IF(AU$568=4,#REF!,AU518)))))/AU$569</f>
        <v>0</v>
      </c>
      <c r="AV633" s="1157">
        <f>IF(AV$568=0,AV518,IF(AV$568=1,#REF!,IF(AV$568=2,#REF!,IF(AV$568=3,#REF!,IF(AV$568=4,#REF!,AV518)))))/AV$569</f>
        <v>0</v>
      </c>
      <c r="AW633" s="1157">
        <f>IF(AW$568=0,AW518,IF(AW$568=1,#REF!,IF(AW$568=2,#REF!,IF(AW$568=3,#REF!,IF(AW$568=4,#REF!,AW518)))))/AW$569</f>
        <v>1.2518485161876698E-15</v>
      </c>
      <c r="AX633" s="1157">
        <f>IF(AX$568=0,AX518,IF(AX$568=1,#REF!,IF(AX$568=2,#REF!,IF(AX$568=3,#REF!,IF(AX$568=4,#REF!,AX518)))))/AX$569</f>
        <v>0</v>
      </c>
      <c r="AY633" s="1157">
        <f>IF(AY$568=0,AY518,IF(AY$568=1,#REF!,IF(AY$568=2,#REF!,IF(AY$568=3,#REF!,IF(AY$568=4,#REF!,AY518)))))/AY$569</f>
        <v>-1.3839857609286874E-31</v>
      </c>
      <c r="AZ633" s="1157">
        <f>IF(AZ$568=0,AZ518,IF(AZ$568=1,#REF!,IF(AZ$568=2,#REF!,IF(AZ$568=3,#REF!,IF(AZ$568=4,#REF!,AZ518)))))/AZ$569</f>
        <v>0</v>
      </c>
      <c r="BA633" s="1157">
        <f>IF(BA$568=0,BA518,IF(BA$568=1,#REF!,IF(BA$568=2,#REF!,IF(BA$568=3,#REF!,IF(BA$568=4,#REF!,BA518)))))/BA$569</f>
        <v>0</v>
      </c>
      <c r="BB633" s="1157">
        <f>IF(BB$568=0,BB518,IF(BB$568=1,#REF!,IF(BB$568=2,#REF!,IF(BB$568=3,#REF!,IF(BB$568=4,#REF!,BB518)))))/BB$569</f>
        <v>0</v>
      </c>
      <c r="BC633" s="1157">
        <f>IF(BC$568=0,BC518,IF(BC$568=1,#REF!,IF(BC$568=2,#REF!,IF(BC$568=3,#REF!,IF(BC$568=4,#REF!,BC518)))))/BC$569</f>
        <v>0</v>
      </c>
      <c r="BD633" s="1157">
        <f>IF(BD$568=0,BD518,IF(BD$568=1,#REF!,IF(BD$568=2,#REF!,IF(BD$568=3,#REF!,IF(BD$568=4,#REF!,BD518)))))/BD$569</f>
        <v>0</v>
      </c>
      <c r="BE633" s="1157">
        <f>IF(BE$568=0,BE518,IF(BE$568=1,#REF!,IF(BE$568=2,#REF!,IF(BE$568=3,#REF!,IF(BE$568=4,#REF!,BE518)))))/BE$569</f>
        <v>0</v>
      </c>
      <c r="BF633" s="1157">
        <f>IF(BF$568=0,BF518,IF(BF$568=1,#REF!,IF(BF$568=2,#REF!,IF(BF$568=3,#REF!,IF(BF$568=4,#REF!,BF518)))))/BF$569</f>
        <v>-2.8183431164963633E-31</v>
      </c>
      <c r="BG633" s="1157">
        <f>IF(BG$568=0,BG518,IF(BG$568=1,#REF!,IF(BG$568=2,#REF!,IF(BG$568=3,#REF!,IF(BG$568=4,#REF!,BG518)))))/BG$569</f>
        <v>0</v>
      </c>
      <c r="BH633" s="1157">
        <f>IF(BH$568=0,BH518,IF(BH$568=1,#REF!,IF(BH$568=2,#REF!,IF(BH$568=3,#REF!,IF(BH$568=4,#REF!,BH518)))))/BH$569</f>
        <v>0</v>
      </c>
      <c r="BI633" s="1157">
        <f>IF(BI$568=0,BI518,IF(BI$568=1,#REF!,IF(BI$568=2,#REF!,IF(BI$568=3,#REF!,IF(BI$568=4,#REF!,BI518)))))/BI$569</f>
        <v>0</v>
      </c>
      <c r="BJ633" s="1157">
        <f>IF(BJ$568=0,BJ518,IF(BJ$568=1,#REF!,IF(BJ$568=2,#REF!,IF(BJ$568=3,#REF!,IF(BJ$568=4,#REF!,BJ518)))))/BJ$569</f>
        <v>0</v>
      </c>
      <c r="BK633" s="1157">
        <f>IF(BK$568=0,BK518,IF(BK$568=1,#REF!,IF(BK$568=2,#REF!,IF(BK$568=3,#REF!,IF(BK$568=4,#REF!,BK518)))))/BK$569</f>
        <v>0</v>
      </c>
      <c r="BL633" s="1157">
        <f>IF(BL$568=0,BL518,IF(BL$568=1,#REF!,IF(BL$568=2,#REF!,IF(BL$568=3,#REF!,IF(BL$568=4,#REF!,BL518)))))/BL$569</f>
        <v>0</v>
      </c>
      <c r="BM633" s="1157">
        <f>IF(BM$568=0,BM518,IF(BM$568=1,#REF!,IF(BM$568=2,#REF!,IF(BM$568=3,#REF!,IF(BM$568=4,#REF!,BM518)))))/BM$569</f>
        <v>0</v>
      </c>
      <c r="BN633" s="1157">
        <f>IF(BN$568=0,BN518,IF(BN$568=1,#REF!,IF(BN$568=2,#REF!,IF(BN$568=3,#REF!,IF(BN$568=4,#REF!,BN518)))))/BN$569</f>
        <v>0</v>
      </c>
      <c r="BO633" s="1157">
        <f>IF(BO$568=0,BO518,IF(BO$568=1,#REF!,IF(BO$568=2,#REF!,IF(BO$568=3,#REF!,IF(BO$568=4,#REF!,BO518)))))/BO$569</f>
        <v>0</v>
      </c>
      <c r="BP633" s="1157">
        <f>IF(BP$568=0,BP518,IF(BP$568=1,#REF!,IF(BP$568=2,#REF!,IF(BP$568=3,#REF!,IF(BP$568=4,#REF!,BP518)))))/BP$569</f>
        <v>0</v>
      </c>
      <c r="BQ633" s="1157">
        <f>IF(BQ$568=0,BQ518,IF(BQ$568=1,#REF!,IF(BQ$568=2,#REF!,IF(BQ$568=3,#REF!,IF(BQ$568=4,#REF!,BQ518)))))/BQ$569</f>
        <v>0</v>
      </c>
      <c r="BR633" s="1157">
        <f>IF(BR$568=0,BR518,IF(BR$568=1,#REF!,IF(BR$568=2,#REF!,IF(BR$568=3,#REF!,IF(BR$568=4,#REF!,BR518)))))/BR$569</f>
        <v>0</v>
      </c>
      <c r="BS633" s="1157">
        <f>IF(BS$568=0,BS518,IF(BS$568=1,#REF!,IF(BS$568=2,#REF!,IF(BS$568=3,#REF!,IF(BS$568=4,#REF!,BS518)))))/BS$569</f>
        <v>-0.20026542141172601</v>
      </c>
      <c r="BT633" s="1157">
        <f>IF(BT$568=0,BT518,IF(BT$568=1,#REF!,IF(BT$568=2,#REF!,IF(BT$568=3,#REF!,IF(BT$568=4,#REF!,BT518)))))/BT$569</f>
        <v>2.4105645536945561E-15</v>
      </c>
      <c r="BU633" s="1157">
        <f>IF(BU$568=0,BU518,IF(BU$568=1,#REF!,IF(BU$568=2,#REF!,IF(BU$568=3,#REF!,IF(BU$568=4,#REF!,BU518)))))/BU$569</f>
        <v>2.4867971606434153E-15</v>
      </c>
      <c r="BV633" s="1157">
        <f>IF(BV$568=0,BV518,IF(BV$568=1,#REF!,IF(BV$568=2,#REF!,IF(BV$568=3,#REF!,IF(BV$568=4,#REF!,BV518)))))/BV$569</f>
        <v>0</v>
      </c>
      <c r="BW633" s="1157">
        <f>IF(BW$568=0,BW518,IF(BW$568=1,#REF!,IF(BW$568=2,#REF!,IF(BW$568=3,#REF!,IF(BW$568=4,#REF!,BW518)))))/BW$569</f>
        <v>0</v>
      </c>
      <c r="BX633" s="1157">
        <f>IF(BX$568=0,BX518,IF(BX$568=1,#REF!,IF(BX$568=2,#REF!,IF(BX$568=3,#REF!,IF(BX$568=4,#REF!,BX518)))))/BX$569</f>
        <v>0</v>
      </c>
      <c r="BY633" s="1157">
        <f>IF(BY$568=0,BY518,IF(BY$568=1,#REF!,IF(BY$568=2,#REF!,IF(BY$568=3,#REF!,IF(BY$568=4,#REF!,BY518)))))/BY$569</f>
        <v>0</v>
      </c>
      <c r="BZ633" s="1157">
        <f>IF(BZ$568=0,BZ518,IF(BZ$568=1,#REF!,IF(BZ$568=2,#REF!,IF(BZ$568=3,#REF!,IF(BZ$568=4,#REF!,BZ518)))))/BZ$569</f>
        <v>0</v>
      </c>
      <c r="CA633" s="1157">
        <f>IF(CA$568=0,CA518,IF(CA$568=1,#REF!,IF(CA$568=2,#REF!,IF(CA$568=3,#REF!,IF(CA$568=4,#REF!,CA518)))))/CA$569</f>
        <v>6.4987144807348579E-16</v>
      </c>
      <c r="CB633" s="1157">
        <f>IF(CB$568=0,CB518,IF(CB$568=1,#REF!,IF(CB$568=2,#REF!,IF(CB$568=3,#REF!,IF(CB$568=4,#REF!,CB518)))))/CB$569</f>
        <v>0</v>
      </c>
      <c r="CC633" s="1157">
        <f>IF(CC$568=0,CC518,IF(CC$568=1,#REF!,IF(CC$568=2,#REF!,IF(CC$568=3,#REF!,IF(CC$568=4,#REF!,CC518)))))/CC$569</f>
        <v>0</v>
      </c>
    </row>
    <row r="634" spans="1:81" ht="15" customHeight="1">
      <c r="A634" s="1148"/>
      <c r="B634" s="64"/>
      <c r="C634" s="64"/>
      <c r="D634" s="64" t="s">
        <v>638</v>
      </c>
      <c r="E634" s="64"/>
      <c r="F634" s="64"/>
      <c r="G634" s="1157">
        <f>IF(G$568=0,G519,IF(G$568=1,#REF!,IF(G$568=2,#REF!,IF(G$568=3,#REF!,IF(G$568=4,#REF!,G519)))))/G$569</f>
        <v>0</v>
      </c>
      <c r="H634" s="1157">
        <f>IF(H$568=0,H519,IF(H$568=1,#REF!,IF(H$568=2,#REF!,IF(H$568=3,#REF!,IF(H$568=4,#REF!,H519)))))/H$569</f>
        <v>4.0389738221647651</v>
      </c>
      <c r="I634" s="1157">
        <f>IF(I$568=0,I519,IF(I$568=1,#REF!,IF(I$568=2,#REF!,IF(I$568=3,#REF!,IF(I$568=4,#REF!,I519)))))/I$569</f>
        <v>19.452945285507948</v>
      </c>
      <c r="J634" s="1157">
        <f>IF(J$568=0,J519,IF(J$568=1,#REF!,IF(J$568=2,#REF!,IF(J$568=3,#REF!,IF(J$568=4,#REF!,J519)))))/J$569</f>
        <v>4.3049147547713087</v>
      </c>
      <c r="K634" s="1157">
        <f>IF(K$568=0,K519,IF(K$568=1,#REF!,IF(K$568=2,#REF!,IF(K$568=3,#REF!,IF(K$568=4,#REF!,K519)))))/K$569</f>
        <v>0</v>
      </c>
      <c r="L634" s="1157">
        <f>IF(L$568=0,L519,IF(L$568=1,#REF!,IF(L$568=2,#REF!,IF(L$568=3,#REF!,IF(L$568=4,#REF!,L519)))))/L$569</f>
        <v>0</v>
      </c>
      <c r="M634" s="1157">
        <f>IF(M$568=0,M519,IF(M$568=1,#REF!,IF(M$568=2,#REF!,IF(M$568=3,#REF!,IF(M$568=4,#REF!,M519)))))/M$569</f>
        <v>21.743317146816818</v>
      </c>
      <c r="N634" s="1157">
        <f>IF(N$568=0,N519,IF(N$568=1,#REF!,IF(N$568=2,#REF!,IF(N$568=3,#REF!,IF(N$568=4,#REF!,N519)))))/N$569</f>
        <v>9.7767020075184075</v>
      </c>
      <c r="O634" s="1157">
        <f>IF(O$568=0,O519,IF(O$568=1,#REF!,IF(O$568=2,#REF!,IF(O$568=3,#REF!,IF(O$568=4,#REF!,O519)))))/O$569</f>
        <v>2.8833786175668834</v>
      </c>
      <c r="P634" s="1157">
        <f>IF(P$568=0,P519,IF(P$568=1,#REF!,IF(P$568=2,#REF!,IF(P$568=3,#REF!,IF(P$568=4,#REF!,P519)))))/P$569</f>
        <v>16.865314705938179</v>
      </c>
      <c r="Q634" s="1157">
        <f>IF(Q$568=0,Q519,IF(Q$568=1,#REF!,IF(Q$568=2,#REF!,IF(Q$568=3,#REF!,IF(Q$568=4,#REF!,Q519)))))/Q$569</f>
        <v>0</v>
      </c>
      <c r="R634" s="1157">
        <f>IF(R$568=0,R519,IF(R$568=1,#REF!,IF(R$568=2,#REF!,IF(R$568=3,#REF!,IF(R$568=4,#REF!,R519)))))/R$569</f>
        <v>17.054808050122642</v>
      </c>
      <c r="S634" s="1157">
        <f>IF(S$568=0,S519,IF(S$568=1,#REF!,IF(S$568=2,#REF!,IF(S$568=3,#REF!,IF(S$568=4,#REF!,S519)))))/S$569</f>
        <v>3.0521417321559858</v>
      </c>
      <c r="T634" s="1157">
        <f>IF(T$568=0,T519,IF(T$568=1,#REF!,IF(T$568=2,#REF!,IF(T$568=3,#REF!,IF(T$568=4,#REF!,T519)))))/T$569</f>
        <v>3.9996547134488525</v>
      </c>
      <c r="U634" s="1157">
        <f>IF(U$568=0,U519,IF(U$568=1,#REF!,IF(U$568=2,#REF!,IF(U$568=3,#REF!,IF(U$568=4,#REF!,U519)))))/U$569</f>
        <v>3.9921126184118783</v>
      </c>
      <c r="V634" s="1157">
        <f>IF(V$568=0,V519,IF(V$568=1,#REF!,IF(V$568=2,#REF!,IF(V$568=3,#REF!,IF(V$568=4,#REF!,V519)))))/V$569</f>
        <v>0.29532920723466233</v>
      </c>
      <c r="W634" s="1157">
        <f>IF(W$568=0,W519,IF(W$568=1,#REF!,IF(W$568=2,#REF!,IF(W$568=3,#REF!,IF(W$568=4,#REF!,W519)))))/W$569</f>
        <v>23.247913773282392</v>
      </c>
      <c r="X634" s="1157">
        <f>IF(X$568=0,X519,IF(X$568=1,#REF!,IF(X$568=2,#REF!,IF(X$568=3,#REF!,IF(X$568=4,#REF!,X519)))))/X$569</f>
        <v>0</v>
      </c>
      <c r="Y634" s="1157">
        <f>IF(Y$568=0,Y519,IF(Y$568=1,#REF!,IF(Y$568=2,#REF!,IF(Y$568=3,#REF!,IF(Y$568=4,#REF!,Y519)))))/Y$569</f>
        <v>4.5481160732950316</v>
      </c>
      <c r="Z634" s="1157">
        <f>IF(Z$568=0,Z519,IF(Z$568=1,#REF!,IF(Z$568=2,#REF!,IF(Z$568=3,#REF!,IF(Z$568=4,#REF!,Z519)))))/Z$569</f>
        <v>3.8807759839095066</v>
      </c>
      <c r="AA634" s="1157">
        <f>IF(AA$568=0,AA519,IF(AA$568=1,#REF!,IF(AA$568=2,#REF!,IF(AA$568=3,#REF!,IF(AA$568=4,#REF!,AA519)))))/AA$569</f>
        <v>7.2658481226544893</v>
      </c>
      <c r="AB634" s="1157">
        <f>IF(AB$568=0,AB519,IF(AB$568=1,#REF!,IF(AB$568=2,#REF!,IF(AB$568=3,#REF!,IF(AB$568=4,#REF!,AB519)))))/AB$569</f>
        <v>3.3065544481372475</v>
      </c>
      <c r="AC634" s="1157">
        <f>IF(AC$568=0,AC519,IF(AC$568=1,#REF!,IF(AC$568=2,#REF!,IF(AC$568=3,#REF!,IF(AC$568=4,#REF!,AC519)))))/AC$569</f>
        <v>4.7812299747754006</v>
      </c>
      <c r="AD634" s="1157">
        <f>IF(AD$568=0,AD519,IF(AD$568=1,#REF!,IF(AD$568=2,#REF!,IF(AD$568=3,#REF!,IF(AD$568=4,#REF!,AD519)))))/AD$569</f>
        <v>4.254120354430011</v>
      </c>
      <c r="AE634" s="1157">
        <f>IF(AE$568=0,AE519,IF(AE$568=1,#REF!,IF(AE$568=2,#REF!,IF(AE$568=3,#REF!,IF(AE$568=4,#REF!,AE519)))))/AE$569</f>
        <v>1.966580085286616</v>
      </c>
      <c r="AF634" s="1157">
        <f>IF(AF$568=0,AF519,IF(AF$568=1,#REF!,IF(AF$568=2,#REF!,IF(AF$568=3,#REF!,IF(AF$568=4,#REF!,AF519)))))/AF$569</f>
        <v>8.3309177254379545</v>
      </c>
      <c r="AG634" s="1157">
        <f>IF(AG$568=0,AG519,IF(AG$568=1,#REF!,IF(AG$568=2,#REF!,IF(AG$568=3,#REF!,IF(AG$568=4,#REF!,AG519)))))/AG$569</f>
        <v>2.8436914393683099</v>
      </c>
      <c r="AH634" s="1157">
        <f>IF(AH$568=0,AH519,IF(AH$568=1,#REF!,IF(AH$568=2,#REF!,IF(AH$568=3,#REF!,IF(AH$568=4,#REF!,AH519)))))/AH$569</f>
        <v>4.0496349473315636</v>
      </c>
      <c r="AI634" s="1157">
        <f>IF(AI$568=0,AI519,IF(AI$568=1,#REF!,IF(AI$568=2,#REF!,IF(AI$568=3,#REF!,IF(AI$568=4,#REF!,AI519)))))/AI$569</f>
        <v>0.62564139576892441</v>
      </c>
      <c r="AJ634" s="1157">
        <f>IF(AJ$568=0,AJ519,IF(AJ$568=1,#REF!,IF(AJ$568=2,#REF!,IF(AJ$568=3,#REF!,IF(AJ$568=4,#REF!,AJ519)))))/AJ$569</f>
        <v>0</v>
      </c>
      <c r="AK634" s="1157">
        <f>IF(AK$568=0,AK519,IF(AK$568=1,#REF!,IF(AK$568=2,#REF!,IF(AK$568=3,#REF!,IF(AK$568=4,#REF!,AK519)))))/AK$569</f>
        <v>1.4176418815301202</v>
      </c>
      <c r="AL634" s="1157">
        <f>IF(AL$568=0,AL519,IF(AL$568=1,#REF!,IF(AL$568=2,#REF!,IF(AL$568=3,#REF!,IF(AL$568=4,#REF!,AL519)))))/AL$569</f>
        <v>2.0029762581144959</v>
      </c>
      <c r="AM634" s="1157">
        <f>IF(AM$568=0,AM519,IF(AM$568=1,#REF!,IF(AM$568=2,#REF!,IF(AM$568=3,#REF!,IF(AM$568=4,#REF!,AM519)))))/AM$569</f>
        <v>0</v>
      </c>
      <c r="AN634" s="1157">
        <f>IF(AN$568=0,AN519,IF(AN$568=1,#REF!,IF(AN$568=2,#REF!,IF(AN$568=3,#REF!,IF(AN$568=4,#REF!,AN519)))))/AN$569</f>
        <v>2.0029762581144959</v>
      </c>
      <c r="AO634" s="1157">
        <f>IF(AO$568=0,AO519,IF(AO$568=1,#REF!,IF(AO$568=2,#REF!,IF(AO$568=3,#REF!,IF(AO$568=4,#REF!,AO519)))))/AO$569</f>
        <v>0</v>
      </c>
      <c r="AP634" s="1157">
        <f>IF(AP$568=0,AP519,IF(AP$568=1,#REF!,IF(AP$568=2,#REF!,IF(AP$568=3,#REF!,IF(AP$568=4,#REF!,AP519)))))/AP$569</f>
        <v>5.8421073887124466</v>
      </c>
      <c r="AQ634" s="1157">
        <f>IF(AQ$568=0,AQ519,IF(AQ$568=1,#REF!,IF(AQ$568=2,#REF!,IF(AQ$568=3,#REF!,IF(AQ$568=4,#REF!,AQ519)))))/AQ$569</f>
        <v>0</v>
      </c>
      <c r="AR634" s="1157">
        <f>IF(AR$568=0,AR519,IF(AR$568=1,#REF!,IF(AR$568=2,#REF!,IF(AR$568=3,#REF!,IF(AR$568=4,#REF!,AR519)))))/AR$569</f>
        <v>0</v>
      </c>
      <c r="AS634" s="1157">
        <f>IF(AS$568=0,AS519,IF(AS$568=1,#REF!,IF(AS$568=2,#REF!,IF(AS$568=3,#REF!,IF(AS$568=4,#REF!,AS519)))))/AS$569</f>
        <v>5.8797246276114787</v>
      </c>
      <c r="AT634" s="1157">
        <f>IF(AT$568=0,AT519,IF(AT$568=1,#REF!,IF(AT$568=2,#REF!,IF(AT$568=3,#REF!,IF(AT$568=4,#REF!,AT519)))))/AT$569</f>
        <v>2.2965957133481805</v>
      </c>
      <c r="AU634" s="1157">
        <f>IF(AU$568=0,AU519,IF(AU$568=1,#REF!,IF(AU$568=2,#REF!,IF(AU$568=3,#REF!,IF(AU$568=4,#REF!,AU519)))))/AU$569</f>
        <v>3.5995552743916219</v>
      </c>
      <c r="AV634" s="1157">
        <f>IF(AV$568=0,AV519,IF(AV$568=1,#REF!,IF(AV$568=2,#REF!,IF(AV$568=3,#REF!,IF(AV$568=4,#REF!,AV519)))))/AV$569</f>
        <v>0</v>
      </c>
      <c r="AW634" s="1157">
        <f>IF(AW$568=0,AW519,IF(AW$568=1,#REF!,IF(AW$568=2,#REF!,IF(AW$568=3,#REF!,IF(AW$568=4,#REF!,AW519)))))/AW$569</f>
        <v>3.1800262294832549</v>
      </c>
      <c r="AX634" s="1157">
        <f>IF(AX$568=0,AX519,IF(AX$568=1,#REF!,IF(AX$568=2,#REF!,IF(AX$568=3,#REF!,IF(AX$568=4,#REF!,AX519)))))/AX$569</f>
        <v>2.8035347866593203</v>
      </c>
      <c r="AY634" s="1157">
        <f>IF(AY$568=0,AY519,IF(AY$568=1,#REF!,IF(AY$568=2,#REF!,IF(AY$568=3,#REF!,IF(AY$568=4,#REF!,AY519)))))/AY$569</f>
        <v>3.2181819207916922</v>
      </c>
      <c r="AZ634" s="1157">
        <f>IF(AZ$568=0,AZ519,IF(AZ$568=1,#REF!,IF(AZ$568=2,#REF!,IF(AZ$568=3,#REF!,IF(AZ$568=4,#REF!,AZ519)))))/AZ$569</f>
        <v>7.8155138163127615</v>
      </c>
      <c r="BA634" s="1157">
        <f>IF(BA$568=0,BA519,IF(BA$568=1,#REF!,IF(BA$568=2,#REF!,IF(BA$568=3,#REF!,IF(BA$568=4,#REF!,BA519)))))/BA$569</f>
        <v>2.2895292118268786</v>
      </c>
      <c r="BB634" s="1157">
        <f>IF(BB$568=0,BB519,IF(BB$568=1,#REF!,IF(BB$568=2,#REF!,IF(BB$568=3,#REF!,IF(BB$568=4,#REF!,BB519)))))/BB$569</f>
        <v>2.2782941903120038</v>
      </c>
      <c r="BC634" s="1157">
        <f>IF(BC$568=0,BC519,IF(BC$568=1,#REF!,IF(BC$568=2,#REF!,IF(BC$568=3,#REF!,IF(BC$568=4,#REF!,BC519)))))/BC$569</f>
        <v>0</v>
      </c>
      <c r="BD634" s="1157">
        <f>IF(BD$568=0,BD519,IF(BD$568=1,#REF!,IF(BD$568=2,#REF!,IF(BD$568=3,#REF!,IF(BD$568=4,#REF!,BD519)))))/BD$569</f>
        <v>0</v>
      </c>
      <c r="BE634" s="1157">
        <f>IF(BE$568=0,BE519,IF(BE$568=1,#REF!,IF(BE$568=2,#REF!,IF(BE$568=3,#REF!,IF(BE$568=4,#REF!,BE519)))))/BE$569</f>
        <v>0</v>
      </c>
      <c r="BF634" s="1157">
        <f>IF(BF$568=0,BF519,IF(BF$568=1,#REF!,IF(BF$568=2,#REF!,IF(BF$568=3,#REF!,IF(BF$568=4,#REF!,BF519)))))/BF$569</f>
        <v>2.8205631537159362E-31</v>
      </c>
      <c r="BG634" s="1157">
        <f>IF(BG$568=0,BG519,IF(BG$568=1,#REF!,IF(BG$568=2,#REF!,IF(BG$568=3,#REF!,IF(BG$568=4,#REF!,BG519)))))/BG$569</f>
        <v>0</v>
      </c>
      <c r="BH634" s="1157">
        <f>IF(BH$568=0,BH519,IF(BH$568=1,#REF!,IF(BH$568=2,#REF!,IF(BH$568=3,#REF!,IF(BH$568=4,#REF!,BH519)))))/BH$569</f>
        <v>0</v>
      </c>
      <c r="BI634" s="1157">
        <f>IF(BI$568=0,BI519,IF(BI$568=1,#REF!,IF(BI$568=2,#REF!,IF(BI$568=3,#REF!,IF(BI$568=4,#REF!,BI519)))))/BI$569</f>
        <v>0</v>
      </c>
      <c r="BJ634" s="1157">
        <f>IF(BJ$568=0,BJ519,IF(BJ$568=1,#REF!,IF(BJ$568=2,#REF!,IF(BJ$568=3,#REF!,IF(BJ$568=4,#REF!,BJ519)))))/BJ$569</f>
        <v>3.702083553392288</v>
      </c>
      <c r="BK634" s="1157">
        <f>IF(BK$568=0,BK519,IF(BK$568=1,#REF!,IF(BK$568=2,#REF!,IF(BK$568=3,#REF!,IF(BK$568=4,#REF!,BK519)))))/BK$569</f>
        <v>21.036061235697833</v>
      </c>
      <c r="BL634" s="1157">
        <f>IF(BL$568=0,BL519,IF(BL$568=1,#REF!,IF(BL$568=2,#REF!,IF(BL$568=3,#REF!,IF(BL$568=4,#REF!,BL519)))))/BL$569</f>
        <v>0</v>
      </c>
      <c r="BM634" s="1157">
        <f>IF(BM$568=0,BM519,IF(BM$568=1,#REF!,IF(BM$568=2,#REF!,IF(BM$568=3,#REF!,IF(BM$568=4,#REF!,BM519)))))/BM$569</f>
        <v>28.023916366215293</v>
      </c>
      <c r="BN634" s="1157">
        <f>IF(BN$568=0,BN519,IF(BN$568=1,#REF!,IF(BN$568=2,#REF!,IF(BN$568=3,#REF!,IF(BN$568=4,#REF!,BN519)))))/BN$569</f>
        <v>0</v>
      </c>
      <c r="BO634" s="1157">
        <f>IF(BO$568=0,BO519,IF(BO$568=1,#REF!,IF(BO$568=2,#REF!,IF(BO$568=3,#REF!,IF(BO$568=4,#REF!,BO519)))))/BO$569</f>
        <v>4.1716753152864108</v>
      </c>
      <c r="BP634" s="1157">
        <f>IF(BP$568=0,BP519,IF(BP$568=1,#REF!,IF(BP$568=2,#REF!,IF(BP$568=3,#REF!,IF(BP$568=4,#REF!,BP519)))))/BP$569</f>
        <v>0</v>
      </c>
      <c r="BQ634" s="1157">
        <f>IF(BQ$568=0,BQ519,IF(BQ$568=1,#REF!,IF(BQ$568=2,#REF!,IF(BQ$568=3,#REF!,IF(BQ$568=4,#REF!,BQ519)))))/BQ$569</f>
        <v>25.180180224396594</v>
      </c>
      <c r="BR634" s="1157">
        <f>IF(BR$568=0,BR519,IF(BR$568=1,#REF!,IF(BR$568=2,#REF!,IF(BR$568=3,#REF!,IF(BR$568=4,#REF!,BR519)))))/BR$569</f>
        <v>3.7664500740580498</v>
      </c>
      <c r="BS634" s="1157">
        <f>IF(BS$568=0,BS519,IF(BS$568=1,#REF!,IF(BS$568=2,#REF!,IF(BS$568=3,#REF!,IF(BS$568=4,#REF!,BS519)))))/BS$569</f>
        <v>0</v>
      </c>
      <c r="BT634" s="1157">
        <f>IF(BT$568=0,BT519,IF(BT$568=1,#REF!,IF(BT$568=2,#REF!,IF(BT$568=3,#REF!,IF(BT$568=4,#REF!,BT519)))))/BT$569</f>
        <v>23.264047377887454</v>
      </c>
      <c r="BU634" s="1157">
        <f>IF(BU$568=0,BU519,IF(BU$568=1,#REF!,IF(BU$568=2,#REF!,IF(BU$568=3,#REF!,IF(BU$568=4,#REF!,BU519)))))/BU$569</f>
        <v>15.183411746773869</v>
      </c>
      <c r="BV634" s="1157">
        <f>IF(BV$568=0,BV519,IF(BV$568=1,#REF!,IF(BV$568=2,#REF!,IF(BV$568=3,#REF!,IF(BV$568=4,#REF!,BV519)))))/BV$569</f>
        <v>13.901094807925777</v>
      </c>
      <c r="BW634" s="1157">
        <f>IF(BW$568=0,BW519,IF(BW$568=1,#REF!,IF(BW$568=2,#REF!,IF(BW$568=3,#REF!,IF(BW$568=4,#REF!,BW519)))))/BW$569</f>
        <v>0</v>
      </c>
      <c r="BX634" s="1157">
        <f>IF(BX$568=0,BX519,IF(BX$568=1,#REF!,IF(BX$568=2,#REF!,IF(BX$568=3,#REF!,IF(BX$568=4,#REF!,BX519)))))/BX$569</f>
        <v>0</v>
      </c>
      <c r="BY634" s="1157">
        <f>IF(BY$568=0,BY519,IF(BY$568=1,#REF!,IF(BY$568=2,#REF!,IF(BY$568=3,#REF!,IF(BY$568=4,#REF!,BY519)))))/BY$569</f>
        <v>0</v>
      </c>
      <c r="BZ634" s="1157">
        <f>IF(BZ$568=0,BZ519,IF(BZ$568=1,#REF!,IF(BZ$568=2,#REF!,IF(BZ$568=3,#REF!,IF(BZ$568=4,#REF!,BZ519)))))/BZ$569</f>
        <v>2.3574601071110504</v>
      </c>
      <c r="CA634" s="1157">
        <f>IF(CA$568=0,CA519,IF(CA$568=1,#REF!,IF(CA$568=2,#REF!,IF(CA$568=3,#REF!,IF(CA$568=4,#REF!,CA519)))))/CA$569</f>
        <v>0.22903472141365722</v>
      </c>
      <c r="CB634" s="1157">
        <f>IF(CB$568=0,CB519,IF(CB$568=1,#REF!,IF(CB$568=2,#REF!,IF(CB$568=3,#REF!,IF(CB$568=4,#REF!,CB519)))))/CB$569</f>
        <v>5.7459188932457197</v>
      </c>
      <c r="CC634" s="1157">
        <f>IF(CC$568=0,CC519,IF(CC$568=1,#REF!,IF(CC$568=2,#REF!,IF(CC$568=3,#REF!,IF(CC$568=4,#REF!,CC519)))))/CC$569</f>
        <v>15.357418701905077</v>
      </c>
    </row>
    <row r="635" spans="1:81" ht="15" customHeight="1">
      <c r="A635" s="1148"/>
      <c r="B635" s="64"/>
      <c r="C635" s="64"/>
      <c r="D635" s="64" t="s">
        <v>639</v>
      </c>
      <c r="E635" s="64"/>
      <c r="F635" s="64"/>
      <c r="G635" s="1157">
        <f>IF(G$568=0,G520,IF(G$568=1,#REF!,IF(G$568=2,#REF!,IF(G$568=3,#REF!,IF(G$568=4,#REF!,G520)))))/G$569</f>
        <v>0</v>
      </c>
      <c r="H635" s="1157">
        <f>IF(H$568=0,H520,IF(H$568=1,#REF!,IF(H$568=2,#REF!,IF(H$568=3,#REF!,IF(H$568=4,#REF!,H520)))))/H$569</f>
        <v>0</v>
      </c>
      <c r="I635" s="1157">
        <f>IF(I$568=0,I520,IF(I$568=1,#REF!,IF(I$568=2,#REF!,IF(I$568=3,#REF!,IF(I$568=4,#REF!,I520)))))/I$569</f>
        <v>0</v>
      </c>
      <c r="J635" s="1157">
        <f>IF(J$568=0,J520,IF(J$568=1,#REF!,IF(J$568=2,#REF!,IF(J$568=3,#REF!,IF(J$568=4,#REF!,J520)))))/J$569</f>
        <v>0</v>
      </c>
      <c r="K635" s="1157">
        <f>IF(K$568=0,K520,IF(K$568=1,#REF!,IF(K$568=2,#REF!,IF(K$568=3,#REF!,IF(K$568=4,#REF!,K520)))))/K$569</f>
        <v>0</v>
      </c>
      <c r="L635" s="1157">
        <f>IF(L$568=0,L520,IF(L$568=1,#REF!,IF(L$568=2,#REF!,IF(L$568=3,#REF!,IF(L$568=4,#REF!,L520)))))/L$569</f>
        <v>0</v>
      </c>
      <c r="M635" s="1157">
        <f>IF(M$568=0,M520,IF(M$568=1,#REF!,IF(M$568=2,#REF!,IF(M$568=3,#REF!,IF(M$568=4,#REF!,M520)))))/M$569</f>
        <v>4.7422365138844231E-31</v>
      </c>
      <c r="N635" s="1157">
        <f>IF(N$568=0,N520,IF(N$568=1,#REF!,IF(N$568=2,#REF!,IF(N$568=3,#REF!,IF(N$568=4,#REF!,N520)))))/N$569</f>
        <v>-2.8795737550036428E-31</v>
      </c>
      <c r="O635" s="1157">
        <f>IF(O$568=0,O520,IF(O$568=1,#REF!,IF(O$568=2,#REF!,IF(O$568=3,#REF!,IF(O$568=4,#REF!,O520)))))/O$569</f>
        <v>-2.80159120405252E-31</v>
      </c>
      <c r="P635" s="1157">
        <f>IF(P$568=0,P520,IF(P$568=1,#REF!,IF(P$568=2,#REF!,IF(P$568=3,#REF!,IF(P$568=4,#REF!,P520)))))/P$569</f>
        <v>0</v>
      </c>
      <c r="Q635" s="1157">
        <f>IF(Q$568=0,Q520,IF(Q$568=1,#REF!,IF(Q$568=2,#REF!,IF(Q$568=3,#REF!,IF(Q$568=4,#REF!,Q520)))))/Q$569</f>
        <v>0</v>
      </c>
      <c r="R635" s="1157">
        <f>IF(R$568=0,R520,IF(R$568=1,#REF!,IF(R$568=2,#REF!,IF(R$568=3,#REF!,IF(R$568=4,#REF!,R520)))))/R$569</f>
        <v>0</v>
      </c>
      <c r="S635" s="1157">
        <f>IF(S$568=0,S520,IF(S$568=1,#REF!,IF(S$568=2,#REF!,IF(S$568=3,#REF!,IF(S$568=4,#REF!,S520)))))/S$569</f>
        <v>-1.5443860260948379E-47</v>
      </c>
      <c r="T635" s="1157">
        <f>IF(T$568=0,T520,IF(T$568=1,#REF!,IF(T$568=2,#REF!,IF(T$568=3,#REF!,IF(T$568=4,#REF!,T520)))))/T$569</f>
        <v>0</v>
      </c>
      <c r="U635" s="1157">
        <f>IF(U$568=0,U520,IF(U$568=1,#REF!,IF(U$568=2,#REF!,IF(U$568=3,#REF!,IF(U$568=4,#REF!,U520)))))/U$569</f>
        <v>-1.6647090106081649E-47</v>
      </c>
      <c r="V635" s="1157">
        <f>IF(V$568=0,V520,IF(V$568=1,#REF!,IF(V$568=2,#REF!,IF(V$568=3,#REF!,IF(V$568=4,#REF!,V520)))))/V$569</f>
        <v>-6.7681347143739411E-47</v>
      </c>
      <c r="W635" s="1157">
        <f>IF(W$568=0,W520,IF(W$568=1,#REF!,IF(W$568=2,#REF!,IF(W$568=3,#REF!,IF(W$568=4,#REF!,W520)))))/W$569</f>
        <v>0</v>
      </c>
      <c r="X635" s="1157">
        <f>IF(X$568=0,X520,IF(X$568=1,#REF!,IF(X$568=2,#REF!,IF(X$568=3,#REF!,IF(X$568=4,#REF!,X520)))))/X$569</f>
        <v>0</v>
      </c>
      <c r="Y635" s="1157">
        <f>IF(Y$568=0,Y520,IF(Y$568=1,#REF!,IF(Y$568=2,#REF!,IF(Y$568=3,#REF!,IF(Y$568=4,#REF!,Y520)))))/Y$569</f>
        <v>7.4585807338212405E-32</v>
      </c>
      <c r="Z635" s="1157">
        <f>IF(Z$568=0,Z520,IF(Z$568=1,#REF!,IF(Z$568=2,#REF!,IF(Z$568=3,#REF!,IF(Z$568=4,#REF!,Z520)))))/Z$569</f>
        <v>0</v>
      </c>
      <c r="AA635" s="1157">
        <f>IF(AA$568=0,AA520,IF(AA$568=1,#REF!,IF(AA$568=2,#REF!,IF(AA$568=3,#REF!,IF(AA$568=4,#REF!,AA520)))))/AA$569</f>
        <v>0</v>
      </c>
      <c r="AB635" s="1157">
        <f>IF(AB$568=0,AB520,IF(AB$568=1,#REF!,IF(AB$568=2,#REF!,IF(AB$568=3,#REF!,IF(AB$568=4,#REF!,AB520)))))/AB$569</f>
        <v>0</v>
      </c>
      <c r="AC635" s="1157">
        <f>IF(AC$568=0,AC520,IF(AC$568=1,#REF!,IF(AC$568=2,#REF!,IF(AC$568=3,#REF!,IF(AC$568=4,#REF!,AC520)))))/AC$569</f>
        <v>0</v>
      </c>
      <c r="AD635" s="1157">
        <f>IF(AD$568=0,AD520,IF(AD$568=1,#REF!,IF(AD$568=2,#REF!,IF(AD$568=3,#REF!,IF(AD$568=4,#REF!,AD520)))))/AD$569</f>
        <v>0</v>
      </c>
      <c r="AE635" s="1157">
        <f>IF(AE$568=0,AE520,IF(AE$568=1,#REF!,IF(AE$568=2,#REF!,IF(AE$568=3,#REF!,IF(AE$568=4,#REF!,AE520)))))/AE$569</f>
        <v>1.5434285366285793E-31</v>
      </c>
      <c r="AF635" s="1157">
        <f>IF(AF$568=0,AF520,IF(AF$568=1,#REF!,IF(AF$568=2,#REF!,IF(AF$568=3,#REF!,IF(AF$568=4,#REF!,AF520)))))/AF$569</f>
        <v>0</v>
      </c>
      <c r="AG635" s="1157">
        <f>IF(AG$568=0,AG520,IF(AG$568=1,#REF!,IF(AG$568=2,#REF!,IF(AG$568=3,#REF!,IF(AG$568=4,#REF!,AG520)))))/AG$569</f>
        <v>0</v>
      </c>
      <c r="AH635" s="1157">
        <f>IF(AH$568=0,AH520,IF(AH$568=1,#REF!,IF(AH$568=2,#REF!,IF(AH$568=3,#REF!,IF(AH$568=4,#REF!,AH520)))))/AH$569</f>
        <v>0</v>
      </c>
      <c r="AI635" s="1157">
        <f>IF(AI$568=0,AI520,IF(AI$568=1,#REF!,IF(AI$568=2,#REF!,IF(AI$568=3,#REF!,IF(AI$568=4,#REF!,AI520)))))/AI$569</f>
        <v>0</v>
      </c>
      <c r="AJ635" s="1157">
        <f>IF(AJ$568=0,AJ520,IF(AJ$568=1,#REF!,IF(AJ$568=2,#REF!,IF(AJ$568=3,#REF!,IF(AJ$568=4,#REF!,AJ520)))))/AJ$569</f>
        <v>0</v>
      </c>
      <c r="AK635" s="1157">
        <f>IF(AK$568=0,AK520,IF(AK$568=1,#REF!,IF(AK$568=2,#REF!,IF(AK$568=3,#REF!,IF(AK$568=4,#REF!,AK520)))))/AK$569</f>
        <v>0</v>
      </c>
      <c r="AL635" s="1157">
        <f>IF(AL$568=0,AL520,IF(AL$568=1,#REF!,IF(AL$568=2,#REF!,IF(AL$568=3,#REF!,IF(AL$568=4,#REF!,AL520)))))/AL$569</f>
        <v>0</v>
      </c>
      <c r="AM635" s="1157">
        <f>IF(AM$568=0,AM520,IF(AM$568=1,#REF!,IF(AM$568=2,#REF!,IF(AM$568=3,#REF!,IF(AM$568=4,#REF!,AM520)))))/AM$569</f>
        <v>0</v>
      </c>
      <c r="AN635" s="1157">
        <f>IF(AN$568=0,AN520,IF(AN$568=1,#REF!,IF(AN$568=2,#REF!,IF(AN$568=3,#REF!,IF(AN$568=4,#REF!,AN520)))))/AN$569</f>
        <v>0</v>
      </c>
      <c r="AO635" s="1157">
        <f>IF(AO$568=0,AO520,IF(AO$568=1,#REF!,IF(AO$568=2,#REF!,IF(AO$568=3,#REF!,IF(AO$568=4,#REF!,AO520)))))/AO$569</f>
        <v>0</v>
      </c>
      <c r="AP635" s="1157">
        <f>IF(AP$568=0,AP520,IF(AP$568=1,#REF!,IF(AP$568=2,#REF!,IF(AP$568=3,#REF!,IF(AP$568=4,#REF!,AP520)))))/AP$569</f>
        <v>0</v>
      </c>
      <c r="AQ635" s="1157">
        <f>IF(AQ$568=0,AQ520,IF(AQ$568=1,#REF!,IF(AQ$568=2,#REF!,IF(AQ$568=3,#REF!,IF(AQ$568=4,#REF!,AQ520)))))/AQ$569</f>
        <v>0</v>
      </c>
      <c r="AR635" s="1157">
        <f>IF(AR$568=0,AR520,IF(AR$568=1,#REF!,IF(AR$568=2,#REF!,IF(AR$568=3,#REF!,IF(AR$568=4,#REF!,AR520)))))/AR$569</f>
        <v>0</v>
      </c>
      <c r="AS635" s="1157">
        <f>IF(AS$568=0,AS520,IF(AS$568=1,#REF!,IF(AS$568=2,#REF!,IF(AS$568=3,#REF!,IF(AS$568=4,#REF!,AS520)))))/AS$569</f>
        <v>0</v>
      </c>
      <c r="AT635" s="1157">
        <f>IF(AT$568=0,AT520,IF(AT$568=1,#REF!,IF(AT$568=2,#REF!,IF(AT$568=3,#REF!,IF(AT$568=4,#REF!,AT520)))))/AT$569</f>
        <v>-1.6506511220855747E-47</v>
      </c>
      <c r="AU635" s="1157">
        <f>IF(AU$568=0,AU520,IF(AU$568=1,#REF!,IF(AU$568=2,#REF!,IF(AU$568=3,#REF!,IF(AU$568=4,#REF!,AU520)))))/AU$569</f>
        <v>0</v>
      </c>
      <c r="AV635" s="1157">
        <f>IF(AV$568=0,AV520,IF(AV$568=1,#REF!,IF(AV$568=2,#REF!,IF(AV$568=3,#REF!,IF(AV$568=4,#REF!,AV520)))))/AV$569</f>
        <v>0</v>
      </c>
      <c r="AW635" s="1157">
        <f>IF(AW$568=0,AW520,IF(AW$568=1,#REF!,IF(AW$568=2,#REF!,IF(AW$568=3,#REF!,IF(AW$568=4,#REF!,AW520)))))/AW$569</f>
        <v>0</v>
      </c>
      <c r="AX635" s="1157">
        <f>IF(AX$568=0,AX520,IF(AX$568=1,#REF!,IF(AX$568=2,#REF!,IF(AX$568=3,#REF!,IF(AX$568=4,#REF!,AX520)))))/AX$569</f>
        <v>0</v>
      </c>
      <c r="AY635" s="1157">
        <f>IF(AY$568=0,AY520,IF(AY$568=1,#REF!,IF(AY$568=2,#REF!,IF(AY$568=3,#REF!,IF(AY$568=4,#REF!,AY520)))))/AY$569</f>
        <v>-1.6382700806036609E-47</v>
      </c>
      <c r="AZ635" s="1157">
        <f>IF(AZ$568=0,AZ520,IF(AZ$568=1,#REF!,IF(AZ$568=2,#REF!,IF(AZ$568=3,#REF!,IF(AZ$568=4,#REF!,AZ520)))))/AZ$569</f>
        <v>0</v>
      </c>
      <c r="BA635" s="1157">
        <f>IF(BA$568=0,BA520,IF(BA$568=1,#REF!,IF(BA$568=2,#REF!,IF(BA$568=3,#REF!,IF(BA$568=4,#REF!,BA520)))))/BA$569</f>
        <v>0</v>
      </c>
      <c r="BB635" s="1157">
        <f>IF(BB$568=0,BB520,IF(BB$568=1,#REF!,IF(BB$568=2,#REF!,IF(BB$568=3,#REF!,IF(BB$568=4,#REF!,BB520)))))/BB$569</f>
        <v>0</v>
      </c>
      <c r="BC635" s="1157">
        <f>IF(BC$568=0,BC520,IF(BC$568=1,#REF!,IF(BC$568=2,#REF!,IF(BC$568=3,#REF!,IF(BC$568=4,#REF!,BC520)))))/BC$569</f>
        <v>0</v>
      </c>
      <c r="BD635" s="1157">
        <f>IF(BD$568=0,BD520,IF(BD$568=1,#REF!,IF(BD$568=2,#REF!,IF(BD$568=3,#REF!,IF(BD$568=4,#REF!,BD520)))))/BD$569</f>
        <v>0</v>
      </c>
      <c r="BE635" s="1157">
        <f>IF(BE$568=0,BE520,IF(BE$568=1,#REF!,IF(BE$568=2,#REF!,IF(BE$568=3,#REF!,IF(BE$568=4,#REF!,BE520)))))/BE$569</f>
        <v>0</v>
      </c>
      <c r="BF635" s="1157">
        <f>IF(BF$568=0,BF520,IF(BF$568=1,#REF!,IF(BF$568=2,#REF!,IF(BF$568=3,#REF!,IF(BF$568=4,#REF!,BF520)))))/BF$569</f>
        <v>-6.7500972587333498E-47</v>
      </c>
      <c r="BG635" s="1157">
        <f>IF(BG$568=0,BG520,IF(BG$568=1,#REF!,IF(BG$568=2,#REF!,IF(BG$568=3,#REF!,IF(BG$568=4,#REF!,BG520)))))/BG$569</f>
        <v>0</v>
      </c>
      <c r="BH635" s="1157">
        <f>IF(BH$568=0,BH520,IF(BH$568=1,#REF!,IF(BH$568=2,#REF!,IF(BH$568=3,#REF!,IF(BH$568=4,#REF!,BH520)))))/BH$569</f>
        <v>0</v>
      </c>
      <c r="BI635" s="1157">
        <f>IF(BI$568=0,BI520,IF(BI$568=1,#REF!,IF(BI$568=2,#REF!,IF(BI$568=3,#REF!,IF(BI$568=4,#REF!,BI520)))))/BI$569</f>
        <v>0</v>
      </c>
      <c r="BJ635" s="1157">
        <f>IF(BJ$568=0,BJ520,IF(BJ$568=1,#REF!,IF(BJ$568=2,#REF!,IF(BJ$568=3,#REF!,IF(BJ$568=4,#REF!,BJ520)))))/BJ$569</f>
        <v>0</v>
      </c>
      <c r="BK635" s="1157">
        <f>IF(BK$568=0,BK520,IF(BK$568=1,#REF!,IF(BK$568=2,#REF!,IF(BK$568=3,#REF!,IF(BK$568=4,#REF!,BK520)))))/BK$569</f>
        <v>0</v>
      </c>
      <c r="BL635" s="1157">
        <f>IF(BL$568=0,BL520,IF(BL$568=1,#REF!,IF(BL$568=2,#REF!,IF(BL$568=3,#REF!,IF(BL$568=4,#REF!,BL520)))))/BL$569</f>
        <v>0</v>
      </c>
      <c r="BM635" s="1157">
        <f>IF(BM$568=0,BM520,IF(BM$568=1,#REF!,IF(BM$568=2,#REF!,IF(BM$568=3,#REF!,IF(BM$568=4,#REF!,BM520)))))/BM$569</f>
        <v>0</v>
      </c>
      <c r="BN635" s="1157">
        <f>IF(BN$568=0,BN520,IF(BN$568=1,#REF!,IF(BN$568=2,#REF!,IF(BN$568=3,#REF!,IF(BN$568=4,#REF!,BN520)))))/BN$569</f>
        <v>0</v>
      </c>
      <c r="BO635" s="1157">
        <f>IF(BO$568=0,BO520,IF(BO$568=1,#REF!,IF(BO$568=2,#REF!,IF(BO$568=3,#REF!,IF(BO$568=4,#REF!,BO520)))))/BO$569</f>
        <v>0</v>
      </c>
      <c r="BP635" s="1157">
        <f>IF(BP$568=0,BP520,IF(BP$568=1,#REF!,IF(BP$568=2,#REF!,IF(BP$568=3,#REF!,IF(BP$568=4,#REF!,BP520)))))/BP$569</f>
        <v>0</v>
      </c>
      <c r="BQ635" s="1157">
        <f>IF(BQ$568=0,BQ520,IF(BQ$568=1,#REF!,IF(BQ$568=2,#REF!,IF(BQ$568=3,#REF!,IF(BQ$568=4,#REF!,BQ520)))))/BQ$569</f>
        <v>0</v>
      </c>
      <c r="BR635" s="1157">
        <f>IF(BR$568=0,BR520,IF(BR$568=1,#REF!,IF(BR$568=2,#REF!,IF(BR$568=3,#REF!,IF(BR$568=4,#REF!,BR520)))))/BR$569</f>
        <v>0</v>
      </c>
      <c r="BS635" s="1157">
        <f>IF(BS$568=0,BS520,IF(BS$568=1,#REF!,IF(BS$568=2,#REF!,IF(BS$568=3,#REF!,IF(BS$568=4,#REF!,BS520)))))/BS$569</f>
        <v>-0.13777224607867838</v>
      </c>
      <c r="BT635" s="1157">
        <f>IF(BT$568=0,BT520,IF(BT$568=1,#REF!,IF(BT$568=2,#REF!,IF(BT$568=3,#REF!,IF(BT$568=4,#REF!,BT520)))))/BT$569</f>
        <v>-5.594852256093016E-31</v>
      </c>
      <c r="BU635" s="1157">
        <f>IF(BU$568=0,BU520,IF(BU$568=1,#REF!,IF(BU$568=2,#REF!,IF(BU$568=3,#REF!,IF(BU$568=4,#REF!,BU520)))))/BU$569</f>
        <v>0</v>
      </c>
      <c r="BV635" s="1157">
        <f>IF(BV$568=0,BV520,IF(BV$568=1,#REF!,IF(BV$568=2,#REF!,IF(BV$568=3,#REF!,IF(BV$568=4,#REF!,BV520)))))/BV$569</f>
        <v>0</v>
      </c>
      <c r="BW635" s="1157">
        <f>IF(BW$568=0,BW520,IF(BW$568=1,#REF!,IF(BW$568=2,#REF!,IF(BW$568=3,#REF!,IF(BW$568=4,#REF!,BW520)))))/BW$569</f>
        <v>0</v>
      </c>
      <c r="BX635" s="1157">
        <f>IF(BX$568=0,BX520,IF(BX$568=1,#REF!,IF(BX$568=2,#REF!,IF(BX$568=3,#REF!,IF(BX$568=4,#REF!,BX520)))))/BX$569</f>
        <v>0</v>
      </c>
      <c r="BY635" s="1157">
        <f>IF(BY$568=0,BY520,IF(BY$568=1,#REF!,IF(BY$568=2,#REF!,IF(BY$568=3,#REF!,IF(BY$568=4,#REF!,BY520)))))/BY$569</f>
        <v>0</v>
      </c>
      <c r="BZ635" s="1157">
        <f>IF(BZ$568=0,BZ520,IF(BZ$568=1,#REF!,IF(BZ$568=2,#REF!,IF(BZ$568=3,#REF!,IF(BZ$568=4,#REF!,BZ520)))))/BZ$569</f>
        <v>0</v>
      </c>
      <c r="CA635" s="1157">
        <f>IF(CA$568=0,CA520,IF(CA$568=1,#REF!,IF(CA$568=2,#REF!,IF(CA$568=3,#REF!,IF(CA$568=4,#REF!,CA520)))))/CA$569</f>
        <v>0</v>
      </c>
      <c r="CB635" s="1157">
        <f>IF(CB$568=0,CB520,IF(CB$568=1,#REF!,IF(CB$568=2,#REF!,IF(CB$568=3,#REF!,IF(CB$568=4,#REF!,CB520)))))/CB$569</f>
        <v>0</v>
      </c>
      <c r="CC635" s="1157">
        <f>IF(CC$568=0,CC520,IF(CC$568=1,#REF!,IF(CC$568=2,#REF!,IF(CC$568=3,#REF!,IF(CC$568=4,#REF!,CC520)))))/CC$569</f>
        <v>0</v>
      </c>
    </row>
    <row r="636" spans="1:81" ht="15" customHeight="1">
      <c r="A636" s="1148"/>
      <c r="B636" s="64"/>
      <c r="C636" s="64"/>
      <c r="D636" s="64" t="s">
        <v>640</v>
      </c>
      <c r="E636" s="64"/>
      <c r="F636" s="64"/>
      <c r="G636" s="1157">
        <f>IF(G$568=0,G521,IF(G$568=1,#REF!,IF(G$568=2,#REF!,IF(G$568=3,#REF!,IF(G$568=4,#REF!,G521)))))/G$569</f>
        <v>0</v>
      </c>
      <c r="H636" s="1157">
        <f>IF(H$568=0,H521,IF(H$568=1,#REF!,IF(H$568=2,#REF!,IF(H$568=3,#REF!,IF(H$568=4,#REF!,H521)))))/H$569</f>
        <v>3.5610210718467328</v>
      </c>
      <c r="I636" s="1157">
        <f>IF(I$568=0,I521,IF(I$568=1,#REF!,IF(I$568=2,#REF!,IF(I$568=3,#REF!,IF(I$568=4,#REF!,I521)))))/I$569</f>
        <v>17.150977233629984</v>
      </c>
      <c r="J636" s="1157">
        <f>IF(J$568=0,J521,IF(J$568=1,#REF!,IF(J$568=2,#REF!,IF(J$568=3,#REF!,IF(J$568=4,#REF!,J521)))))/J$569</f>
        <v>3.7954918326329214</v>
      </c>
      <c r="K636" s="1157">
        <f>IF(K$568=0,K521,IF(K$568=1,#REF!,IF(K$568=2,#REF!,IF(K$568=3,#REF!,IF(K$568=4,#REF!,K521)))))/K$569</f>
        <v>0</v>
      </c>
      <c r="L636" s="1157">
        <f>IF(L$568=0,L521,IF(L$568=1,#REF!,IF(L$568=2,#REF!,IF(L$568=3,#REF!,IF(L$568=4,#REF!,L521)))))/L$569</f>
        <v>0</v>
      </c>
      <c r="M636" s="1157">
        <f>IF(M$568=0,M521,IF(M$568=1,#REF!,IF(M$568=2,#REF!,IF(M$568=3,#REF!,IF(M$568=4,#REF!,M521)))))/M$569</f>
        <v>19.170317496675892</v>
      </c>
      <c r="N636" s="1157">
        <f>IF(N$568=0,N521,IF(N$568=1,#REF!,IF(N$568=2,#REF!,IF(N$568=3,#REF!,IF(N$568=4,#REF!,N521)))))/N$569</f>
        <v>8.6197740799616103</v>
      </c>
      <c r="O636" s="1157">
        <f>IF(O$568=0,O521,IF(O$568=1,#REF!,IF(O$568=2,#REF!,IF(O$568=3,#REF!,IF(O$568=4,#REF!,O521)))))/O$569</f>
        <v>2.5421734498305733</v>
      </c>
      <c r="P636" s="1157">
        <f>IF(P$568=0,P521,IF(P$568=1,#REF!,IF(P$568=2,#REF!,IF(P$568=3,#REF!,IF(P$568=4,#REF!,P521)))))/P$569</f>
        <v>14.869554420380803</v>
      </c>
      <c r="Q636" s="1157">
        <f>IF(Q$568=0,Q521,IF(Q$568=1,#REF!,IF(Q$568=2,#REF!,IF(Q$568=3,#REF!,IF(Q$568=4,#REF!,Q521)))))/Q$569</f>
        <v>0</v>
      </c>
      <c r="R636" s="1157">
        <f>IF(R$568=0,R521,IF(R$568=1,#REF!,IF(R$568=2,#REF!,IF(R$568=3,#REF!,IF(R$568=4,#REF!,R521)))))/R$569</f>
        <v>15.03662403294242</v>
      </c>
      <c r="S636" s="1157">
        <f>IF(S$568=0,S521,IF(S$568=1,#REF!,IF(S$568=2,#REF!,IF(S$568=3,#REF!,IF(S$568=4,#REF!,S521)))))/S$569</f>
        <v>2.6909659485351516</v>
      </c>
      <c r="T636" s="1157">
        <f>IF(T$568=0,T521,IF(T$568=1,#REF!,IF(T$568=2,#REF!,IF(T$568=3,#REF!,IF(T$568=4,#REF!,T521)))))/T$569</f>
        <v>3.526354797483866</v>
      </c>
      <c r="U636" s="1157">
        <f>IF(U$568=0,U521,IF(U$568=1,#REF!,IF(U$568=2,#REF!,IF(U$568=3,#REF!,IF(U$568=4,#REF!,U521)))))/U$569</f>
        <v>3.5197051977253477</v>
      </c>
      <c r="V636" s="1157">
        <f>IF(V$568=0,V521,IF(V$568=1,#REF!,IF(V$568=2,#REF!,IF(V$568=3,#REF!,IF(V$568=4,#REF!,V521)))))/V$569</f>
        <v>0.26038136823842017</v>
      </c>
      <c r="W636" s="1157">
        <f>IF(W$568=0,W521,IF(W$568=1,#REF!,IF(W$568=2,#REF!,IF(W$568=3,#REF!,IF(W$568=4,#REF!,W521)))))/W$569</f>
        <v>20.496867389638979</v>
      </c>
      <c r="X636" s="1157">
        <f>IF(X$568=0,X521,IF(X$568=1,#REF!,IF(X$568=2,#REF!,IF(X$568=3,#REF!,IF(X$568=4,#REF!,X521)))))/X$569</f>
        <v>0</v>
      </c>
      <c r="Y636" s="1157">
        <f>IF(Y$568=0,Y521,IF(Y$568=1,#REF!,IF(Y$568=2,#REF!,IF(Y$568=3,#REF!,IF(Y$568=4,#REF!,Y521)))))/Y$569</f>
        <v>4.0099138759775155</v>
      </c>
      <c r="Z636" s="1157">
        <f>IF(Z$568=0,Z521,IF(Z$568=1,#REF!,IF(Z$568=2,#REF!,IF(Z$568=3,#REF!,IF(Z$568=4,#REF!,Z521)))))/Z$569</f>
        <v>3.4215436054526478</v>
      </c>
      <c r="AA636" s="1157">
        <f>IF(AA$568=0,AA521,IF(AA$568=1,#REF!,IF(AA$568=2,#REF!,IF(AA$568=3,#REF!,IF(AA$568=4,#REF!,AA521)))))/AA$569</f>
        <v>6.406042576364877</v>
      </c>
      <c r="AB636" s="1157">
        <f>IF(AB$568=0,AB521,IF(AB$568=1,#REF!,IF(AB$568=2,#REF!,IF(AB$568=3,#REF!,IF(AB$568=4,#REF!,AB521)))))/AB$569</f>
        <v>2.9152726864454901</v>
      </c>
      <c r="AC636" s="1157">
        <f>IF(AC$568=0,AC521,IF(AC$568=1,#REF!,IF(AC$568=2,#REF!,IF(AC$568=3,#REF!,IF(AC$568=4,#REF!,AC521)))))/AC$569</f>
        <v>4.215442198730317</v>
      </c>
      <c r="AD636" s="1157">
        <f>IF(AD$568=0,AD521,IF(AD$568=1,#REF!,IF(AD$568=2,#REF!,IF(AD$568=3,#REF!,IF(AD$568=4,#REF!,AD521)))))/AD$569</f>
        <v>3.7507081975039789</v>
      </c>
      <c r="AE636" s="1157">
        <f>IF(AE$568=0,AE521,IF(AE$568=1,#REF!,IF(AE$568=2,#REF!,IF(AE$568=3,#REF!,IF(AE$568=4,#REF!,AE521)))))/AE$569</f>
        <v>1.733864449615665</v>
      </c>
      <c r="AF636" s="1157">
        <f>IF(AF$568=0,AF521,IF(AF$568=1,#REF!,IF(AF$568=2,#REF!,IF(AF$568=3,#REF!,IF(AF$568=4,#REF!,AF521)))))/AF$569</f>
        <v>7.3450769612083411</v>
      </c>
      <c r="AG636" s="1157">
        <f>IF(AG$568=0,AG521,IF(AG$568=1,#REF!,IF(AG$568=2,#REF!,IF(AG$568=3,#REF!,IF(AG$568=4,#REF!,AG521)))))/AG$569</f>
        <v>2.5071826615586379</v>
      </c>
      <c r="AH636" s="1157">
        <f>IF(AH$568=0,AH521,IF(AH$568=1,#REF!,IF(AH$568=2,#REF!,IF(AH$568=3,#REF!,IF(AH$568=4,#REF!,AH521)))))/AH$569</f>
        <v>3.5704206106999505</v>
      </c>
      <c r="AI636" s="1157">
        <f>IF(AI$568=0,AI521,IF(AI$568=1,#REF!,IF(AI$568=2,#REF!,IF(AI$568=3,#REF!,IF(AI$568=4,#REF!,AI521)))))/AI$569</f>
        <v>0.55160599990188697</v>
      </c>
      <c r="AJ636" s="1157">
        <f>IF(AJ$568=0,AJ521,IF(AJ$568=1,#REF!,IF(AJ$568=2,#REF!,IF(AJ$568=3,#REF!,IF(AJ$568=4,#REF!,AJ521)))))/AJ$569</f>
        <v>0</v>
      </c>
      <c r="AK636" s="1157">
        <f>IF(AK$568=0,AK521,IF(AK$568=1,#REF!,IF(AK$568=2,#REF!,IF(AK$568=3,#REF!,IF(AK$568=4,#REF!,AK521)))))/AK$569</f>
        <v>1.2498849546282784</v>
      </c>
      <c r="AL636" s="1157">
        <f>IF(AL$568=0,AL521,IF(AL$568=1,#REF!,IF(AL$568=2,#REF!,IF(AL$568=3,#REF!,IF(AL$568=4,#REF!,AL521)))))/AL$569</f>
        <v>1.7659536742755035</v>
      </c>
      <c r="AM636" s="1157">
        <f>IF(AM$568=0,AM521,IF(AM$568=1,#REF!,IF(AM$568=2,#REF!,IF(AM$568=3,#REF!,IF(AM$568=4,#REF!,AM521)))))/AM$569</f>
        <v>0</v>
      </c>
      <c r="AN636" s="1157">
        <f>IF(AN$568=0,AN521,IF(AN$568=1,#REF!,IF(AN$568=2,#REF!,IF(AN$568=3,#REF!,IF(AN$568=4,#REF!,AN521)))))/AN$569</f>
        <v>1.7659536742755035</v>
      </c>
      <c r="AO636" s="1157">
        <f>IF(AO$568=0,AO521,IF(AO$568=1,#REF!,IF(AO$568=2,#REF!,IF(AO$568=3,#REF!,IF(AO$568=4,#REF!,AO521)))))/AO$569</f>
        <v>0</v>
      </c>
      <c r="AP636" s="1157">
        <f>IF(AP$568=0,AP521,IF(AP$568=1,#REF!,IF(AP$568=2,#REF!,IF(AP$568=3,#REF!,IF(AP$568=4,#REF!,AP521)))))/AP$569</f>
        <v>5.1507804782072828</v>
      </c>
      <c r="AQ636" s="1157">
        <f>IF(AQ$568=0,AQ521,IF(AQ$568=1,#REF!,IF(AQ$568=2,#REF!,IF(AQ$568=3,#REF!,IF(AQ$568=4,#REF!,AQ521)))))/AQ$569</f>
        <v>0</v>
      </c>
      <c r="AR636" s="1157">
        <f>IF(AR$568=0,AR521,IF(AR$568=1,#REF!,IF(AR$568=2,#REF!,IF(AR$568=3,#REF!,IF(AR$568=4,#REF!,AR521)))))/AR$569</f>
        <v>0</v>
      </c>
      <c r="AS636" s="1157">
        <f>IF(AS$568=0,AS521,IF(AS$568=1,#REF!,IF(AS$568=2,#REF!,IF(AS$568=3,#REF!,IF(AS$568=4,#REF!,AS521)))))/AS$569</f>
        <v>5.1839462738480035</v>
      </c>
      <c r="AT636" s="1157">
        <f>IF(AT$568=0,AT521,IF(AT$568=1,#REF!,IF(AT$568=2,#REF!,IF(AT$568=3,#REF!,IF(AT$568=4,#REF!,AT521)))))/AT$569</f>
        <v>2.0248276143474668</v>
      </c>
      <c r="AU636" s="1157">
        <f>IF(AU$568=0,AU521,IF(AU$568=1,#REF!,IF(AU$568=2,#REF!,IF(AU$568=3,#REF!,IF(AU$568=4,#REF!,AU521)))))/AU$569</f>
        <v>3.1736012031183489</v>
      </c>
      <c r="AV636" s="1157">
        <f>IF(AV$568=0,AV521,IF(AV$568=1,#REF!,IF(AV$568=2,#REF!,IF(AV$568=3,#REF!,IF(AV$568=4,#REF!,AV521)))))/AV$569</f>
        <v>0</v>
      </c>
      <c r="AW636" s="1157">
        <f>IF(AW$568=0,AW521,IF(AW$568=1,#REF!,IF(AW$568=2,#REF!,IF(AW$568=3,#REF!,IF(AW$568=4,#REF!,AW521)))))/AW$569</f>
        <v>2.8037172090770808</v>
      </c>
      <c r="AX636" s="1157">
        <f>IF(AX$568=0,AX521,IF(AX$568=1,#REF!,IF(AX$568=2,#REF!,IF(AX$568=3,#REF!,IF(AX$568=4,#REF!,AX521)))))/AX$569</f>
        <v>2.471777954133497</v>
      </c>
      <c r="AY636" s="1157">
        <f>IF(AY$568=0,AY521,IF(AY$568=1,#REF!,IF(AY$568=2,#REF!,IF(AY$568=3,#REF!,IF(AY$568=4,#REF!,AY521)))))/AY$569</f>
        <v>2.837357739256948</v>
      </c>
      <c r="AZ636" s="1157">
        <f>IF(AZ$568=0,AZ521,IF(AZ$568=1,#REF!,IF(AZ$568=2,#REF!,IF(AZ$568=3,#REF!,IF(AZ$568=4,#REF!,AZ521)))))/AZ$569</f>
        <v>6.8906634735954677</v>
      </c>
      <c r="BA636" s="1157">
        <f>IF(BA$568=0,BA521,IF(BA$568=1,#REF!,IF(BA$568=2,#REF!,IF(BA$568=3,#REF!,IF(BA$568=4,#REF!,BA521)))))/BA$569</f>
        <v>2.0185973286537338</v>
      </c>
      <c r="BB636" s="1157">
        <f>IF(BB$568=0,BB521,IF(BB$568=1,#REF!,IF(BB$568=2,#REF!,IF(BB$568=3,#REF!,IF(BB$568=4,#REF!,BB521)))))/BB$569</f>
        <v>2.008691805588056</v>
      </c>
      <c r="BC636" s="1157">
        <f>IF(BC$568=0,BC521,IF(BC$568=1,#REF!,IF(BC$568=2,#REF!,IF(BC$568=3,#REF!,IF(BC$568=4,#REF!,BC521)))))/BC$569</f>
        <v>0</v>
      </c>
      <c r="BD636" s="1157">
        <f>IF(BD$568=0,BD521,IF(BD$568=1,#REF!,IF(BD$568=2,#REF!,IF(BD$568=3,#REF!,IF(BD$568=4,#REF!,BD521)))))/BD$569</f>
        <v>0</v>
      </c>
      <c r="BE636" s="1157">
        <f>IF(BE$568=0,BE521,IF(BE$568=1,#REF!,IF(BE$568=2,#REF!,IF(BE$568=3,#REF!,IF(BE$568=4,#REF!,BE521)))))/BE$569</f>
        <v>0</v>
      </c>
      <c r="BF636" s="1157">
        <f>IF(BF$568=0,BF521,IF(BF$568=1,#REF!,IF(BF$568=2,#REF!,IF(BF$568=3,#REF!,IF(BF$568=4,#REF!,BF521)))))/BF$569</f>
        <v>6.2330813774022713E-47</v>
      </c>
      <c r="BG636" s="1157">
        <f>IF(BG$568=0,BG521,IF(BG$568=1,#REF!,IF(BG$568=2,#REF!,IF(BG$568=3,#REF!,IF(BG$568=4,#REF!,BG521)))))/BG$569</f>
        <v>0</v>
      </c>
      <c r="BH636" s="1157">
        <f>IF(BH$568=0,BH521,IF(BH$568=1,#REF!,IF(BH$568=2,#REF!,IF(BH$568=3,#REF!,IF(BH$568=4,#REF!,BH521)))))/BH$569</f>
        <v>0</v>
      </c>
      <c r="BI636" s="1157">
        <f>IF(BI$568=0,BI521,IF(BI$568=1,#REF!,IF(BI$568=2,#REF!,IF(BI$568=3,#REF!,IF(BI$568=4,#REF!,BI521)))))/BI$569</f>
        <v>0</v>
      </c>
      <c r="BJ636" s="1157">
        <f>IF(BJ$568=0,BJ521,IF(BJ$568=1,#REF!,IF(BJ$568=2,#REF!,IF(BJ$568=3,#REF!,IF(BJ$568=4,#REF!,BJ521)))))/BJ$569</f>
        <v>3.2639967783453923</v>
      </c>
      <c r="BK636" s="1157">
        <f>IF(BK$568=0,BK521,IF(BK$568=1,#REF!,IF(BK$568=2,#REF!,IF(BK$568=3,#REF!,IF(BK$568=4,#REF!,BK521)))))/BK$569</f>
        <v>18.546754850921225</v>
      </c>
      <c r="BL636" s="1157">
        <f>IF(BL$568=0,BL521,IF(BL$568=1,#REF!,IF(BL$568=2,#REF!,IF(BL$568=3,#REF!,IF(BL$568=4,#REF!,BL521)))))/BL$569</f>
        <v>0</v>
      </c>
      <c r="BM636" s="1157">
        <f>IF(BM$568=0,BM521,IF(BM$568=1,#REF!,IF(BM$568=2,#REF!,IF(BM$568=3,#REF!,IF(BM$568=4,#REF!,BM521)))))/BM$569</f>
        <v>24.707700789770616</v>
      </c>
      <c r="BN636" s="1157">
        <f>IF(BN$568=0,BN521,IF(BN$568=1,#REF!,IF(BN$568=2,#REF!,IF(BN$568=3,#REF!,IF(BN$568=4,#REF!,BN521)))))/BN$569</f>
        <v>0</v>
      </c>
      <c r="BO636" s="1157">
        <f>IF(BO$568=0,BO521,IF(BO$568=1,#REF!,IF(BO$568=2,#REF!,IF(BO$568=3,#REF!,IF(BO$568=4,#REF!,BO521)))))/BO$569</f>
        <v>3.6780193080517969</v>
      </c>
      <c r="BP636" s="1157">
        <f>IF(BP$568=0,BP521,IF(BP$568=1,#REF!,IF(BP$568=2,#REF!,IF(BP$568=3,#REF!,IF(BP$568=4,#REF!,BP521)))))/BP$569</f>
        <v>0</v>
      </c>
      <c r="BQ636" s="1157">
        <f>IF(BQ$568=0,BQ521,IF(BQ$568=1,#REF!,IF(BQ$568=2,#REF!,IF(BQ$568=3,#REF!,IF(BQ$568=4,#REF!,BQ521)))))/BQ$569</f>
        <v>22.20047871563472</v>
      </c>
      <c r="BR636" s="1157">
        <f>IF(BR$568=0,BR521,IF(BR$568=1,#REF!,IF(BR$568=2,#REF!,IF(BR$568=3,#REF!,IF(BR$568=4,#REF!,BR521)))))/BR$569</f>
        <v>3.3207464743088559</v>
      </c>
      <c r="BS636" s="1157">
        <f>IF(BS$568=0,BS521,IF(BS$568=1,#REF!,IF(BS$568=2,#REF!,IF(BS$568=3,#REF!,IF(BS$568=4,#REF!,BS521)))))/BS$569</f>
        <v>0</v>
      </c>
      <c r="BT636" s="1157">
        <f>IF(BT$568=0,BT521,IF(BT$568=1,#REF!,IF(BT$568=2,#REF!,IF(BT$568=3,#REF!,IF(BT$568=4,#REF!,BT521)))))/BT$569</f>
        <v>20.511091821015143</v>
      </c>
      <c r="BU636" s="1157">
        <f>IF(BU$568=0,BU521,IF(BU$568=1,#REF!,IF(BU$568=2,#REF!,IF(BU$568=3,#REF!,IF(BU$568=4,#REF!,BU521)))))/BU$569</f>
        <v>13.386679773974853</v>
      </c>
      <c r="BV636" s="1157">
        <f>IF(BV$568=0,BV521,IF(BV$568=1,#REF!,IF(BV$568=2,#REF!,IF(BV$568=3,#REF!,IF(BV$568=4,#REF!,BV521)))))/BV$569</f>
        <v>12.256106058699659</v>
      </c>
      <c r="BW636" s="1157">
        <f>IF(BW$568=0,BW521,IF(BW$568=1,#REF!,IF(BW$568=2,#REF!,IF(BW$568=3,#REF!,IF(BW$568=4,#REF!,BW521)))))/BW$569</f>
        <v>0</v>
      </c>
      <c r="BX636" s="1157">
        <f>IF(BX$568=0,BX521,IF(BX$568=1,#REF!,IF(BX$568=2,#REF!,IF(BX$568=3,#REF!,IF(BX$568=4,#REF!,BX521)))))/BX$569</f>
        <v>0</v>
      </c>
      <c r="BY636" s="1157">
        <f>IF(BY$568=0,BY521,IF(BY$568=1,#REF!,IF(BY$568=2,#REF!,IF(BY$568=3,#REF!,IF(BY$568=4,#REF!,BY521)))))/BY$569</f>
        <v>0</v>
      </c>
      <c r="BZ636" s="1157">
        <f>IF(BZ$568=0,BZ521,IF(BZ$568=1,#REF!,IF(BZ$568=2,#REF!,IF(BZ$568=3,#REF!,IF(BZ$568=4,#REF!,BZ521)))))/BZ$569</f>
        <v>2.0784896082740802</v>
      </c>
      <c r="CA636" s="1157">
        <f>IF(CA$568=0,CA521,IF(CA$568=1,#REF!,IF(CA$568=2,#REF!,IF(CA$568=3,#REF!,IF(CA$568=4,#REF!,CA521)))))/CA$569</f>
        <v>0.20193185325015231</v>
      </c>
      <c r="CB636" s="1157">
        <f>IF(CB$568=0,CB521,IF(CB$568=1,#REF!,IF(CB$568=2,#REF!,IF(CB$568=3,#REF!,IF(CB$568=4,#REF!,CB521)))))/CB$569</f>
        <v>5.0659744670005358</v>
      </c>
      <c r="CC636" s="1157">
        <f>IF(CC$568=0,CC521,IF(CC$568=1,#REF!,IF(CC$568=2,#REF!,IF(CC$568=3,#REF!,IF(CC$568=4,#REF!,CC521)))))/CC$569</f>
        <v>13.540095582334315</v>
      </c>
    </row>
    <row r="637" spans="1:81" ht="15" customHeight="1">
      <c r="A637" s="1148"/>
      <c r="B637" s="73"/>
      <c r="C637" s="73"/>
      <c r="D637" s="73" t="s">
        <v>28</v>
      </c>
      <c r="E637" s="73"/>
      <c r="F637" s="73"/>
      <c r="G637" s="1157">
        <f>IF(G$568=0,G522,IF(G$568=1,#REF!,IF(G$568=2,#REF!,IF(G$568=3,#REF!,IF(G$568=4,#REF!,G522)))))/G$569</f>
        <v>0</v>
      </c>
      <c r="H637" s="1157">
        <f>IF(H$568=0,H522,IF(H$568=1,#REF!,IF(H$568=2,#REF!,IF(H$568=3,#REF!,IF(H$568=4,#REF!,H522)))))/H$569</f>
        <v>0</v>
      </c>
      <c r="I637" s="1157">
        <f>IF(I$568=0,I522,IF(I$568=1,#REF!,IF(I$568=2,#REF!,IF(I$568=3,#REF!,IF(I$568=4,#REF!,I522)))))/I$569</f>
        <v>0</v>
      </c>
      <c r="J637" s="1157">
        <f>IF(J$568=0,J522,IF(J$568=1,#REF!,IF(J$568=2,#REF!,IF(J$568=3,#REF!,IF(J$568=4,#REF!,J522)))))/J$569</f>
        <v>0</v>
      </c>
      <c r="K637" s="1157">
        <f>IF(K$568=0,K522,IF(K$568=1,#REF!,IF(K$568=2,#REF!,IF(K$568=3,#REF!,IF(K$568=4,#REF!,K522)))))/K$569</f>
        <v>0</v>
      </c>
      <c r="L637" s="1157">
        <f>IF(L$568=0,L522,IF(L$568=1,#REF!,IF(L$568=2,#REF!,IF(L$568=3,#REF!,IF(L$568=4,#REF!,L522)))))/L$569</f>
        <v>0</v>
      </c>
      <c r="M637" s="1157">
        <f>IF(M$568=0,M522,IF(M$568=1,#REF!,IF(M$568=2,#REF!,IF(M$568=3,#REF!,IF(M$568=4,#REF!,M522)))))/M$569</f>
        <v>0</v>
      </c>
      <c r="N637" s="1157">
        <f>IF(N$568=0,N522,IF(N$568=1,#REF!,IF(N$568=2,#REF!,IF(N$568=3,#REF!,IF(N$568=4,#REF!,N522)))))/N$569</f>
        <v>0</v>
      </c>
      <c r="O637" s="1157">
        <f>IF(O$568=0,O522,IF(O$568=1,#REF!,IF(O$568=2,#REF!,IF(O$568=3,#REF!,IF(O$568=4,#REF!,O522)))))/O$569</f>
        <v>0</v>
      </c>
      <c r="P637" s="1157">
        <f>IF(P$568=0,P522,IF(P$568=1,#REF!,IF(P$568=2,#REF!,IF(P$568=3,#REF!,IF(P$568=4,#REF!,P522)))))/P$569</f>
        <v>0</v>
      </c>
      <c r="Q637" s="1157">
        <f>IF(Q$568=0,Q522,IF(Q$568=1,#REF!,IF(Q$568=2,#REF!,IF(Q$568=3,#REF!,IF(Q$568=4,#REF!,Q522)))))/Q$569</f>
        <v>0</v>
      </c>
      <c r="R637" s="1157">
        <f>IF(R$568=0,R522,IF(R$568=1,#REF!,IF(R$568=2,#REF!,IF(R$568=3,#REF!,IF(R$568=4,#REF!,R522)))))/R$569</f>
        <v>0</v>
      </c>
      <c r="S637" s="1157">
        <f>IF(S$568=0,S522,IF(S$568=1,#REF!,IF(S$568=2,#REF!,IF(S$568=3,#REF!,IF(S$568=4,#REF!,S522)))))/S$569</f>
        <v>0</v>
      </c>
      <c r="T637" s="1157">
        <f>IF(T$568=0,T522,IF(T$568=1,#REF!,IF(T$568=2,#REF!,IF(T$568=3,#REF!,IF(T$568=4,#REF!,T522)))))/T$569</f>
        <v>0</v>
      </c>
      <c r="U637" s="1157">
        <f>IF(U$568=0,U522,IF(U$568=1,#REF!,IF(U$568=2,#REF!,IF(U$568=3,#REF!,IF(U$568=4,#REF!,U522)))))/U$569</f>
        <v>0</v>
      </c>
      <c r="V637" s="1157">
        <f>IF(V$568=0,V522,IF(V$568=1,#REF!,IF(V$568=2,#REF!,IF(V$568=3,#REF!,IF(V$568=4,#REF!,V522)))))/V$569</f>
        <v>0</v>
      </c>
      <c r="W637" s="1157">
        <f>IF(W$568=0,W522,IF(W$568=1,#REF!,IF(W$568=2,#REF!,IF(W$568=3,#REF!,IF(W$568=4,#REF!,W522)))))/W$569</f>
        <v>0</v>
      </c>
      <c r="X637" s="1157">
        <f>IF(X$568=0,X522,IF(X$568=1,#REF!,IF(X$568=2,#REF!,IF(X$568=3,#REF!,IF(X$568=4,#REF!,X522)))))/X$569</f>
        <v>0</v>
      </c>
      <c r="Y637" s="1157">
        <f>IF(Y$568=0,Y522,IF(Y$568=1,#REF!,IF(Y$568=2,#REF!,IF(Y$568=3,#REF!,IF(Y$568=4,#REF!,Y522)))))/Y$569</f>
        <v>0</v>
      </c>
      <c r="Z637" s="1157">
        <f>IF(Z$568=0,Z522,IF(Z$568=1,#REF!,IF(Z$568=2,#REF!,IF(Z$568=3,#REF!,IF(Z$568=4,#REF!,Z522)))))/Z$569</f>
        <v>0</v>
      </c>
      <c r="AA637" s="1157">
        <f>IF(AA$568=0,AA522,IF(AA$568=1,#REF!,IF(AA$568=2,#REF!,IF(AA$568=3,#REF!,IF(AA$568=4,#REF!,AA522)))))/AA$569</f>
        <v>0</v>
      </c>
      <c r="AB637" s="1157">
        <f>IF(AB$568=0,AB522,IF(AB$568=1,#REF!,IF(AB$568=2,#REF!,IF(AB$568=3,#REF!,IF(AB$568=4,#REF!,AB522)))))/AB$569</f>
        <v>0</v>
      </c>
      <c r="AC637" s="1157">
        <f>IF(AC$568=0,AC522,IF(AC$568=1,#REF!,IF(AC$568=2,#REF!,IF(AC$568=3,#REF!,IF(AC$568=4,#REF!,AC522)))))/AC$569</f>
        <v>0</v>
      </c>
      <c r="AD637" s="1157">
        <f>IF(AD$568=0,AD522,IF(AD$568=1,#REF!,IF(AD$568=2,#REF!,IF(AD$568=3,#REF!,IF(AD$568=4,#REF!,AD522)))))/AD$569</f>
        <v>0</v>
      </c>
      <c r="AE637" s="1157">
        <f>IF(AE$568=0,AE522,IF(AE$568=1,#REF!,IF(AE$568=2,#REF!,IF(AE$568=3,#REF!,IF(AE$568=4,#REF!,AE522)))))/AE$569</f>
        <v>0</v>
      </c>
      <c r="AF637" s="1157">
        <f>IF(AF$568=0,AF522,IF(AF$568=1,#REF!,IF(AF$568=2,#REF!,IF(AF$568=3,#REF!,IF(AF$568=4,#REF!,AF522)))))/AF$569</f>
        <v>0</v>
      </c>
      <c r="AG637" s="1157">
        <f>IF(AG$568=0,AG522,IF(AG$568=1,#REF!,IF(AG$568=2,#REF!,IF(AG$568=3,#REF!,IF(AG$568=4,#REF!,AG522)))))/AG$569</f>
        <v>0</v>
      </c>
      <c r="AH637" s="1157">
        <f>IF(AH$568=0,AH522,IF(AH$568=1,#REF!,IF(AH$568=2,#REF!,IF(AH$568=3,#REF!,IF(AH$568=4,#REF!,AH522)))))/AH$569</f>
        <v>0</v>
      </c>
      <c r="AI637" s="1157">
        <f>IF(AI$568=0,AI522,IF(AI$568=1,#REF!,IF(AI$568=2,#REF!,IF(AI$568=3,#REF!,IF(AI$568=4,#REF!,AI522)))))/AI$569</f>
        <v>0</v>
      </c>
      <c r="AJ637" s="1157">
        <f>IF(AJ$568=0,AJ522,IF(AJ$568=1,#REF!,IF(AJ$568=2,#REF!,IF(AJ$568=3,#REF!,IF(AJ$568=4,#REF!,AJ522)))))/AJ$569</f>
        <v>0</v>
      </c>
      <c r="AK637" s="1157">
        <f>IF(AK$568=0,AK522,IF(AK$568=1,#REF!,IF(AK$568=2,#REF!,IF(AK$568=3,#REF!,IF(AK$568=4,#REF!,AK522)))))/AK$569</f>
        <v>0</v>
      </c>
      <c r="AL637" s="1157">
        <f>IF(AL$568=0,AL522,IF(AL$568=1,#REF!,IF(AL$568=2,#REF!,IF(AL$568=3,#REF!,IF(AL$568=4,#REF!,AL522)))))/AL$569</f>
        <v>0</v>
      </c>
      <c r="AM637" s="1157">
        <f>IF(AM$568=0,AM522,IF(AM$568=1,#REF!,IF(AM$568=2,#REF!,IF(AM$568=3,#REF!,IF(AM$568=4,#REF!,AM522)))))/AM$569</f>
        <v>0</v>
      </c>
      <c r="AN637" s="1157">
        <f>IF(AN$568=0,AN522,IF(AN$568=1,#REF!,IF(AN$568=2,#REF!,IF(AN$568=3,#REF!,IF(AN$568=4,#REF!,AN522)))))/AN$569</f>
        <v>0</v>
      </c>
      <c r="AO637" s="1157">
        <f>IF(AO$568=0,AO522,IF(AO$568=1,#REF!,IF(AO$568=2,#REF!,IF(AO$568=3,#REF!,IF(AO$568=4,#REF!,AO522)))))/AO$569</f>
        <v>0</v>
      </c>
      <c r="AP637" s="1157">
        <f>IF(AP$568=0,AP522,IF(AP$568=1,#REF!,IF(AP$568=2,#REF!,IF(AP$568=3,#REF!,IF(AP$568=4,#REF!,AP522)))))/AP$569</f>
        <v>0</v>
      </c>
      <c r="AQ637" s="1157">
        <f>IF(AQ$568=0,AQ522,IF(AQ$568=1,#REF!,IF(AQ$568=2,#REF!,IF(AQ$568=3,#REF!,IF(AQ$568=4,#REF!,AQ522)))))/AQ$569</f>
        <v>0</v>
      </c>
      <c r="AR637" s="1157">
        <f>IF(AR$568=0,AR522,IF(AR$568=1,#REF!,IF(AR$568=2,#REF!,IF(AR$568=3,#REF!,IF(AR$568=4,#REF!,AR522)))))/AR$569</f>
        <v>0</v>
      </c>
      <c r="AS637" s="1157">
        <f>IF(AS$568=0,AS522,IF(AS$568=1,#REF!,IF(AS$568=2,#REF!,IF(AS$568=3,#REF!,IF(AS$568=4,#REF!,AS522)))))/AS$569</f>
        <v>0</v>
      </c>
      <c r="AT637" s="1157">
        <f>IF(AT$568=0,AT522,IF(AT$568=1,#REF!,IF(AT$568=2,#REF!,IF(AT$568=3,#REF!,IF(AT$568=4,#REF!,AT522)))))/AT$569</f>
        <v>0</v>
      </c>
      <c r="AU637" s="1157">
        <f>IF(AU$568=0,AU522,IF(AU$568=1,#REF!,IF(AU$568=2,#REF!,IF(AU$568=3,#REF!,IF(AU$568=4,#REF!,AU522)))))/AU$569</f>
        <v>0</v>
      </c>
      <c r="AV637" s="1157">
        <f>IF(AV$568=0,AV522,IF(AV$568=1,#REF!,IF(AV$568=2,#REF!,IF(AV$568=3,#REF!,IF(AV$568=4,#REF!,AV522)))))/AV$569</f>
        <v>0</v>
      </c>
      <c r="AW637" s="1157">
        <f>IF(AW$568=0,AW522,IF(AW$568=1,#REF!,IF(AW$568=2,#REF!,IF(AW$568=3,#REF!,IF(AW$568=4,#REF!,AW522)))))/AW$569</f>
        <v>0</v>
      </c>
      <c r="AX637" s="1157">
        <f>IF(AX$568=0,AX522,IF(AX$568=1,#REF!,IF(AX$568=2,#REF!,IF(AX$568=3,#REF!,IF(AX$568=4,#REF!,AX522)))))/AX$569</f>
        <v>0</v>
      </c>
      <c r="AY637" s="1157">
        <f>IF(AY$568=0,AY522,IF(AY$568=1,#REF!,IF(AY$568=2,#REF!,IF(AY$568=3,#REF!,IF(AY$568=4,#REF!,AY522)))))/AY$569</f>
        <v>0</v>
      </c>
      <c r="AZ637" s="1157">
        <f>IF(AZ$568=0,AZ522,IF(AZ$568=1,#REF!,IF(AZ$568=2,#REF!,IF(AZ$568=3,#REF!,IF(AZ$568=4,#REF!,AZ522)))))/AZ$569</f>
        <v>0</v>
      </c>
      <c r="BA637" s="1157">
        <f>IF(BA$568=0,BA522,IF(BA$568=1,#REF!,IF(BA$568=2,#REF!,IF(BA$568=3,#REF!,IF(BA$568=4,#REF!,BA522)))))/BA$569</f>
        <v>0</v>
      </c>
      <c r="BB637" s="1157">
        <f>IF(BB$568=0,BB522,IF(BB$568=1,#REF!,IF(BB$568=2,#REF!,IF(BB$568=3,#REF!,IF(BB$568=4,#REF!,BB522)))))/BB$569</f>
        <v>0</v>
      </c>
      <c r="BC637" s="1157">
        <f>IF(BC$568=0,BC522,IF(BC$568=1,#REF!,IF(BC$568=2,#REF!,IF(BC$568=3,#REF!,IF(BC$568=4,#REF!,BC522)))))/BC$569</f>
        <v>0</v>
      </c>
      <c r="BD637" s="1157">
        <f>IF(BD$568=0,BD522,IF(BD$568=1,#REF!,IF(BD$568=2,#REF!,IF(BD$568=3,#REF!,IF(BD$568=4,#REF!,BD522)))))/BD$569</f>
        <v>0</v>
      </c>
      <c r="BE637" s="1157">
        <f>IF(BE$568=0,BE522,IF(BE$568=1,#REF!,IF(BE$568=2,#REF!,IF(BE$568=3,#REF!,IF(BE$568=4,#REF!,BE522)))))/BE$569</f>
        <v>0</v>
      </c>
      <c r="BF637" s="1157">
        <f>IF(BF$568=0,BF522,IF(BF$568=1,#REF!,IF(BF$568=2,#REF!,IF(BF$568=3,#REF!,IF(BF$568=4,#REF!,BF522)))))/BF$569</f>
        <v>0</v>
      </c>
      <c r="BG637" s="1157">
        <f>IF(BG$568=0,BG522,IF(BG$568=1,#REF!,IF(BG$568=2,#REF!,IF(BG$568=3,#REF!,IF(BG$568=4,#REF!,BG522)))))/BG$569</f>
        <v>0</v>
      </c>
      <c r="BH637" s="1157">
        <f>IF(BH$568=0,BH522,IF(BH$568=1,#REF!,IF(BH$568=2,#REF!,IF(BH$568=3,#REF!,IF(BH$568=4,#REF!,BH522)))))/BH$569</f>
        <v>0</v>
      </c>
      <c r="BI637" s="1157">
        <f>IF(BI$568=0,BI522,IF(BI$568=1,#REF!,IF(BI$568=2,#REF!,IF(BI$568=3,#REF!,IF(BI$568=4,#REF!,BI522)))))/BI$569</f>
        <v>0</v>
      </c>
      <c r="BJ637" s="1157">
        <f>IF(BJ$568=0,BJ522,IF(BJ$568=1,#REF!,IF(BJ$568=2,#REF!,IF(BJ$568=3,#REF!,IF(BJ$568=4,#REF!,BJ522)))))/BJ$569</f>
        <v>0</v>
      </c>
      <c r="BK637" s="1157">
        <f>IF(BK$568=0,BK522,IF(BK$568=1,#REF!,IF(BK$568=2,#REF!,IF(BK$568=3,#REF!,IF(BK$568=4,#REF!,BK522)))))/BK$569</f>
        <v>0</v>
      </c>
      <c r="BL637" s="1157">
        <f>IF(BL$568=0,BL522,IF(BL$568=1,#REF!,IF(BL$568=2,#REF!,IF(BL$568=3,#REF!,IF(BL$568=4,#REF!,BL522)))))/BL$569</f>
        <v>0</v>
      </c>
      <c r="BM637" s="1157">
        <f>IF(BM$568=0,BM522,IF(BM$568=1,#REF!,IF(BM$568=2,#REF!,IF(BM$568=3,#REF!,IF(BM$568=4,#REF!,BM522)))))/BM$569</f>
        <v>0</v>
      </c>
      <c r="BN637" s="1157">
        <f>IF(BN$568=0,BN522,IF(BN$568=1,#REF!,IF(BN$568=2,#REF!,IF(BN$568=3,#REF!,IF(BN$568=4,#REF!,BN522)))))/BN$569</f>
        <v>0</v>
      </c>
      <c r="BO637" s="1157">
        <f>IF(BO$568=0,BO522,IF(BO$568=1,#REF!,IF(BO$568=2,#REF!,IF(BO$568=3,#REF!,IF(BO$568=4,#REF!,BO522)))))/BO$569</f>
        <v>0</v>
      </c>
      <c r="BP637" s="1157">
        <f>IF(BP$568=0,BP522,IF(BP$568=1,#REF!,IF(BP$568=2,#REF!,IF(BP$568=3,#REF!,IF(BP$568=4,#REF!,BP522)))))/BP$569</f>
        <v>0</v>
      </c>
      <c r="BQ637" s="1157">
        <f>IF(BQ$568=0,BQ522,IF(BQ$568=1,#REF!,IF(BQ$568=2,#REF!,IF(BQ$568=3,#REF!,IF(BQ$568=4,#REF!,BQ522)))))/BQ$569</f>
        <v>0</v>
      </c>
      <c r="BR637" s="1157">
        <f>IF(BR$568=0,BR522,IF(BR$568=1,#REF!,IF(BR$568=2,#REF!,IF(BR$568=3,#REF!,IF(BR$568=4,#REF!,BR522)))))/BR$569</f>
        <v>0</v>
      </c>
      <c r="BS637" s="1157">
        <f>IF(BS$568=0,BS522,IF(BS$568=1,#REF!,IF(BS$568=2,#REF!,IF(BS$568=3,#REF!,IF(BS$568=4,#REF!,BS522)))))/BS$569</f>
        <v>0</v>
      </c>
      <c r="BT637" s="1157">
        <f>IF(BT$568=0,BT522,IF(BT$568=1,#REF!,IF(BT$568=2,#REF!,IF(BT$568=3,#REF!,IF(BT$568=4,#REF!,BT522)))))/BT$569</f>
        <v>0</v>
      </c>
      <c r="BU637" s="1157">
        <f>IF(BU$568=0,BU522,IF(BU$568=1,#REF!,IF(BU$568=2,#REF!,IF(BU$568=3,#REF!,IF(BU$568=4,#REF!,BU522)))))/BU$569</f>
        <v>0</v>
      </c>
      <c r="BV637" s="1157">
        <f>IF(BV$568=0,BV522,IF(BV$568=1,#REF!,IF(BV$568=2,#REF!,IF(BV$568=3,#REF!,IF(BV$568=4,#REF!,BV522)))))/BV$569</f>
        <v>0</v>
      </c>
      <c r="BW637" s="1157">
        <f>IF(BW$568=0,BW522,IF(BW$568=1,#REF!,IF(BW$568=2,#REF!,IF(BW$568=3,#REF!,IF(BW$568=4,#REF!,BW522)))))/BW$569</f>
        <v>0</v>
      </c>
      <c r="BX637" s="1157">
        <f>IF(BX$568=0,BX522,IF(BX$568=1,#REF!,IF(BX$568=2,#REF!,IF(BX$568=3,#REF!,IF(BX$568=4,#REF!,BX522)))))/BX$569</f>
        <v>0</v>
      </c>
      <c r="BY637" s="1157">
        <f>IF(BY$568=0,BY522,IF(BY$568=1,#REF!,IF(BY$568=2,#REF!,IF(BY$568=3,#REF!,IF(BY$568=4,#REF!,BY522)))))/BY$569</f>
        <v>0</v>
      </c>
      <c r="BZ637" s="1157">
        <f>IF(BZ$568=0,BZ522,IF(BZ$568=1,#REF!,IF(BZ$568=2,#REF!,IF(BZ$568=3,#REF!,IF(BZ$568=4,#REF!,BZ522)))))/BZ$569</f>
        <v>0</v>
      </c>
      <c r="CA637" s="1157">
        <f>IF(CA$568=0,CA522,IF(CA$568=1,#REF!,IF(CA$568=2,#REF!,IF(CA$568=3,#REF!,IF(CA$568=4,#REF!,CA522)))))/CA$569</f>
        <v>0</v>
      </c>
      <c r="CB637" s="1157">
        <f>IF(CB$568=0,CB522,IF(CB$568=1,#REF!,IF(CB$568=2,#REF!,IF(CB$568=3,#REF!,IF(CB$568=4,#REF!,CB522)))))/CB$569</f>
        <v>0</v>
      </c>
      <c r="CC637" s="1157">
        <f>IF(CC$568=0,CC522,IF(CC$568=1,#REF!,IF(CC$568=2,#REF!,IF(CC$568=3,#REF!,IF(CC$568=4,#REF!,CC522)))))/CC$569</f>
        <v>0</v>
      </c>
    </row>
    <row r="638" spans="1:81" ht="15" customHeight="1">
      <c r="A638" s="1148"/>
      <c r="B638" s="73"/>
      <c r="C638" s="73"/>
      <c r="D638" s="73" t="s">
        <v>641</v>
      </c>
      <c r="E638" s="73"/>
      <c r="F638" s="73"/>
      <c r="G638" s="1157">
        <f>IF(G$568=0,G523,IF(G$568=1,#REF!,IF(G$568=2,#REF!,IF(G$568=3,#REF!,IF(G$568=4,#REF!,G523)))))/G$569</f>
        <v>-6.9348240879834724E-19</v>
      </c>
      <c r="H638" s="1157">
        <f>IF(H$568=0,H523,IF(H$568=1,#REF!,IF(H$568=2,#REF!,IF(H$568=3,#REF!,IF(H$568=4,#REF!,H523)))))/H$569</f>
        <v>2.995440554761239</v>
      </c>
      <c r="I638" s="1157">
        <f>IF(I$568=0,I523,IF(I$568=1,#REF!,IF(I$568=2,#REF!,IF(I$568=3,#REF!,IF(I$568=4,#REF!,I523)))))/I$569</f>
        <v>5.7816585949416091</v>
      </c>
      <c r="J638" s="1157">
        <f>IF(J$568=0,J523,IF(J$568=1,#REF!,IF(J$568=2,#REF!,IF(J$568=3,#REF!,IF(J$568=4,#REF!,J523)))))/J$569</f>
        <v>3.045759552958466</v>
      </c>
      <c r="K638" s="1157">
        <f>IF(K$568=0,K523,IF(K$568=1,#REF!,IF(K$568=2,#REF!,IF(K$568=3,#REF!,IF(K$568=4,#REF!,K523)))))/K$569</f>
        <v>3.7640136012831686E-20</v>
      </c>
      <c r="L638" s="1157">
        <f>IF(L$568=0,L523,IF(L$568=1,#REF!,IF(L$568=2,#REF!,IF(L$568=3,#REF!,IF(L$568=4,#REF!,L523)))))/L$569</f>
        <v>4.1761907069774383E-20</v>
      </c>
      <c r="M638" s="1157">
        <f>IF(M$568=0,M523,IF(M$568=1,#REF!,IF(M$568=2,#REF!,IF(M$568=3,#REF!,IF(M$568=4,#REF!,M523)))))/M$569</f>
        <v>6.1542971223831033</v>
      </c>
      <c r="N638" s="1157">
        <f>IF(N$568=0,N523,IF(N$568=1,#REF!,IF(N$568=2,#REF!,IF(N$568=3,#REF!,IF(N$568=4,#REF!,N523)))))/N$569</f>
        <v>4.7698708514166226</v>
      </c>
      <c r="O638" s="1157">
        <f>IF(O$568=0,O523,IF(O$568=1,#REF!,IF(O$568=2,#REF!,IF(O$568=3,#REF!,IF(O$568=4,#REF!,O523)))))/O$569</f>
        <v>2.2516820467726553</v>
      </c>
      <c r="P638" s="1157">
        <f>IF(P$568=0,P523,IF(P$568=1,#REF!,IF(P$568=2,#REF!,IF(P$568=3,#REF!,IF(P$568=4,#REF!,P523)))))/P$569</f>
        <v>6.178560857426727</v>
      </c>
      <c r="Q638" s="1157">
        <f>IF(Q$568=0,Q523,IF(Q$568=1,#REF!,IF(Q$568=2,#REF!,IF(Q$568=3,#REF!,IF(Q$568=4,#REF!,Q523)))))/Q$569</f>
        <v>3.9248410623526511E-20</v>
      </c>
      <c r="R638" s="1157">
        <f>IF(R$568=0,R523,IF(R$568=1,#REF!,IF(R$568=2,#REF!,IF(R$568=3,#REF!,IF(R$568=4,#REF!,R523)))))/R$569</f>
        <v>6.3209455310593032</v>
      </c>
      <c r="S638" s="1157">
        <f>IF(S$568=0,S523,IF(S$568=1,#REF!,IF(S$568=2,#REF!,IF(S$568=3,#REF!,IF(S$568=4,#REF!,S523)))))/S$569</f>
        <v>2.5755183642471873</v>
      </c>
      <c r="T638" s="1157">
        <f>IF(T$568=0,T523,IF(T$568=1,#REF!,IF(T$568=2,#REF!,IF(T$568=3,#REF!,IF(T$568=4,#REF!,T523)))))/T$569</f>
        <v>2.7311803058478166</v>
      </c>
      <c r="U638" s="1157">
        <f>IF(U$568=0,U523,IF(U$568=1,#REF!,IF(U$568=2,#REF!,IF(U$568=3,#REF!,IF(U$568=4,#REF!,U523)))))/U$569</f>
        <v>2.1040283203522527</v>
      </c>
      <c r="V638" s="1157">
        <f>IF(V$568=0,V523,IF(V$568=1,#REF!,IF(V$568=2,#REF!,IF(V$568=3,#REF!,IF(V$568=4,#REF!,V523)))))/V$569</f>
        <v>3.9538406219534771E-20</v>
      </c>
      <c r="W638" s="1157">
        <f>IF(W$568=0,W523,IF(W$568=1,#REF!,IF(W$568=2,#REF!,IF(W$568=3,#REF!,IF(W$568=4,#REF!,W523)))))/W$569</f>
        <v>6.3266016912481966</v>
      </c>
      <c r="X638" s="1157">
        <f>IF(X$568=0,X523,IF(X$568=1,#REF!,IF(X$568=2,#REF!,IF(X$568=3,#REF!,IF(X$568=4,#REF!,X523)))))/X$569</f>
        <v>3.9748633959764546E-20</v>
      </c>
      <c r="Y638" s="1157">
        <f>IF(Y$568=0,Y523,IF(Y$568=1,#REF!,IF(Y$568=2,#REF!,IF(Y$568=3,#REF!,IF(Y$568=4,#REF!,Y523)))))/Y$569</f>
        <v>2.501890012181553</v>
      </c>
      <c r="Z638" s="1157">
        <f>IF(Z$568=0,Z523,IF(Z$568=1,#REF!,IF(Z$568=2,#REF!,IF(Z$568=3,#REF!,IF(Z$568=4,#REF!,Z523)))))/Z$569</f>
        <v>2.3544931480339617</v>
      </c>
      <c r="AA638" s="1157">
        <f>IF(AA$568=0,AA523,IF(AA$568=1,#REF!,IF(AA$568=2,#REF!,IF(AA$568=3,#REF!,IF(AA$568=4,#REF!,AA523)))))/AA$569</f>
        <v>2.560620900901772</v>
      </c>
      <c r="AB638" s="1157">
        <f>IF(AB$568=0,AB523,IF(AB$568=1,#REF!,IF(AB$568=2,#REF!,IF(AB$568=3,#REF!,IF(AB$568=4,#REF!,AB523)))))/AB$569</f>
        <v>2.3939298919306893</v>
      </c>
      <c r="AC638" s="1157">
        <f>IF(AC$568=0,AC523,IF(AC$568=1,#REF!,IF(AC$568=2,#REF!,IF(AC$568=3,#REF!,IF(AC$568=4,#REF!,AC523)))))/AC$569</f>
        <v>2.4190898689167919</v>
      </c>
      <c r="AD638" s="1157">
        <f>IF(AD$568=0,AD523,IF(AD$568=1,#REF!,IF(AD$568=2,#REF!,IF(AD$568=3,#REF!,IF(AD$568=4,#REF!,AD523)))))/AD$569</f>
        <v>2.5145307703017057</v>
      </c>
      <c r="AE638" s="1157">
        <f>IF(AE$568=0,AE523,IF(AE$568=1,#REF!,IF(AE$568=2,#REF!,IF(AE$568=3,#REF!,IF(AE$568=4,#REF!,AE523)))))/AE$569</f>
        <v>2.294628937971122</v>
      </c>
      <c r="AF638" s="1157">
        <f>IF(AF$568=0,AF523,IF(AF$568=1,#REF!,IF(AF$568=2,#REF!,IF(AF$568=3,#REF!,IF(AF$568=4,#REF!,AF523)))))/AF$569</f>
        <v>3.3098805751616482</v>
      </c>
      <c r="AG638" s="1157">
        <f>IF(AG$568=0,AG523,IF(AG$568=1,#REF!,IF(AG$568=2,#REF!,IF(AG$568=3,#REF!,IF(AG$568=4,#REF!,AG523)))))/AG$569</f>
        <v>2.008769448646003</v>
      </c>
      <c r="AH638" s="1157">
        <f>IF(AH$568=0,AH523,IF(AH$568=1,#REF!,IF(AH$568=2,#REF!,IF(AH$568=3,#REF!,IF(AH$568=4,#REF!,AH523)))))/AH$569</f>
        <v>2.1953661060112686</v>
      </c>
      <c r="AI638" s="1157">
        <f>IF(AI$568=0,AI523,IF(AI$568=1,#REF!,IF(AI$568=2,#REF!,IF(AI$568=3,#REF!,IF(AI$568=4,#REF!,AI523)))))/AI$569</f>
        <v>2.3894987131219594</v>
      </c>
      <c r="AJ638" s="1157">
        <f>IF(AJ$568=0,AJ523,IF(AJ$568=1,#REF!,IF(AJ$568=2,#REF!,IF(AJ$568=3,#REF!,IF(AJ$568=4,#REF!,AJ523)))))/AJ$569</f>
        <v>4.4067391261792163E-20</v>
      </c>
      <c r="AK638" s="1157">
        <f>IF(AK$568=0,AK523,IF(AK$568=1,#REF!,IF(AK$568=2,#REF!,IF(AK$568=3,#REF!,IF(AK$568=4,#REF!,AK523)))))/AK$569</f>
        <v>0.64802862809611628</v>
      </c>
      <c r="AL638" s="1157">
        <f>IF(AL$568=0,AL523,IF(AL$568=1,#REF!,IF(AL$568=2,#REF!,IF(AL$568=3,#REF!,IF(AL$568=4,#REF!,AL523)))))/AL$569</f>
        <v>4.0611883084801668E-20</v>
      </c>
      <c r="AM638" s="1157">
        <f>IF(AM$568=0,AM523,IF(AM$568=1,#REF!,IF(AM$568=2,#REF!,IF(AM$568=3,#REF!,IF(AM$568=4,#REF!,AM523)))))/AM$569</f>
        <v>4.4613210494702666E-20</v>
      </c>
      <c r="AN638" s="1157">
        <f>IF(AN$568=0,AN523,IF(AN$568=1,#REF!,IF(AN$568=2,#REF!,IF(AN$568=3,#REF!,IF(AN$568=4,#REF!,AN523)))))/AN$569</f>
        <v>4.0611883084801668E-20</v>
      </c>
      <c r="AO638" s="1157">
        <f>IF(AO$568=0,AO523,IF(AO$568=1,#REF!,IF(AO$568=2,#REF!,IF(AO$568=3,#REF!,IF(AO$568=4,#REF!,AO523)))))/AO$569</f>
        <v>4.1913311261318808E-20</v>
      </c>
      <c r="AP638" s="1157">
        <f>IF(AP$568=0,AP523,IF(AP$568=1,#REF!,IF(AP$568=2,#REF!,IF(AP$568=3,#REF!,IF(AP$568=4,#REF!,AP523)))))/AP$569</f>
        <v>4.1723569445579753E-20</v>
      </c>
      <c r="AQ638" s="1157">
        <f>IF(AQ$568=0,AQ523,IF(AQ$568=1,#REF!,IF(AQ$568=2,#REF!,IF(AQ$568=3,#REF!,IF(AQ$568=4,#REF!,AQ523)))))/AQ$569</f>
        <v>3.9723579316981253E-20</v>
      </c>
      <c r="AR638" s="1157">
        <f>IF(AR$568=0,AR523,IF(AR$568=1,#REF!,IF(AR$568=2,#REF!,IF(AR$568=3,#REF!,IF(AR$568=4,#REF!,AR523)))))/AR$569</f>
        <v>3.9925843960353474E-20</v>
      </c>
      <c r="AS638" s="1157">
        <f>IF(AS$568=0,AS523,IF(AS$568=1,#REF!,IF(AS$568=2,#REF!,IF(AS$568=3,#REF!,IF(AS$568=4,#REF!,AS523)))))/AS$569</f>
        <v>2.352879945870578</v>
      </c>
      <c r="AT638" s="1157">
        <f>IF(AT$568=0,AT523,IF(AT$568=1,#REF!,IF(AT$568=2,#REF!,IF(AT$568=3,#REF!,IF(AT$568=4,#REF!,AT523)))))/AT$569</f>
        <v>2.1301182322918626</v>
      </c>
      <c r="AU638" s="1157">
        <f>IF(AU$568=0,AU523,IF(AU$568=1,#REF!,IF(AU$568=2,#REF!,IF(AU$568=3,#REF!,IF(AU$568=4,#REF!,AU523)))))/AU$569</f>
        <v>2.5367015218589546</v>
      </c>
      <c r="AV638" s="1157">
        <f>IF(AV$568=0,AV523,IF(AV$568=1,#REF!,IF(AV$568=2,#REF!,IF(AV$568=3,#REF!,IF(AV$568=4,#REF!,AV523)))))/AV$569</f>
        <v>3.8737072604261953E-20</v>
      </c>
      <c r="AW638" s="1157">
        <f>IF(AW$568=0,AW523,IF(AW$568=1,#REF!,IF(AW$568=2,#REF!,IF(AW$568=3,#REF!,IF(AW$568=4,#REF!,AW523)))))/AW$569</f>
        <v>2.4972586461458155</v>
      </c>
      <c r="AX638" s="1157">
        <f>IF(AX$568=0,AX523,IF(AX$568=1,#REF!,IF(AX$568=2,#REF!,IF(AX$568=3,#REF!,IF(AX$568=4,#REF!,AX523)))))/AX$569</f>
        <v>2.4511727111193755</v>
      </c>
      <c r="AY638" s="1157">
        <f>IF(AY$568=0,AY523,IF(AY$568=1,#REF!,IF(AY$568=2,#REF!,IF(AY$568=3,#REF!,IF(AY$568=4,#REF!,AY523)))))/AY$569</f>
        <v>2.5158528959716264</v>
      </c>
      <c r="AZ638" s="1157">
        <f>IF(AZ$568=0,AZ523,IF(AZ$568=1,#REF!,IF(AZ$568=2,#REF!,IF(AZ$568=3,#REF!,IF(AZ$568=4,#REF!,AZ523)))))/AZ$569</f>
        <v>2.8356895808743019</v>
      </c>
      <c r="BA638" s="1157">
        <f>IF(BA$568=0,BA523,IF(BA$568=1,#REF!,IF(BA$568=2,#REF!,IF(BA$568=3,#REF!,IF(BA$568=4,#REF!,BA523)))))/BA$569</f>
        <v>2.4455573986616024</v>
      </c>
      <c r="BB638" s="1157">
        <f>IF(BB$568=0,BB523,IF(BB$568=1,#REF!,IF(BB$568=2,#REF!,IF(BB$568=3,#REF!,IF(BB$568=4,#REF!,BB523)))))/BB$569</f>
        <v>2.2627740556138214</v>
      </c>
      <c r="BC638" s="1157">
        <f>IF(BC$568=0,BC523,IF(BC$568=1,#REF!,IF(BC$568=2,#REF!,IF(BC$568=3,#REF!,IF(BC$568=4,#REF!,BC523)))))/BC$569</f>
        <v>3.9751625196409937E-20</v>
      </c>
      <c r="BD638" s="1157">
        <f>IF(BD$568=0,BD523,IF(BD$568=1,#REF!,IF(BD$568=2,#REF!,IF(BD$568=3,#REF!,IF(BD$568=4,#REF!,BD523)))))/BD$569</f>
        <v>3.9751625196409937E-20</v>
      </c>
      <c r="BE638" s="1157">
        <f>IF(BE$568=0,BE523,IF(BE$568=1,#REF!,IF(BE$568=2,#REF!,IF(BE$568=3,#REF!,IF(BE$568=4,#REF!,BE523)))))/BE$569</f>
        <v>4.3448554494487134E-20</v>
      </c>
      <c r="BF638" s="1157">
        <f>IF(BF$568=0,BF523,IF(BF$568=1,#REF!,IF(BF$568=2,#REF!,IF(BF$568=3,#REF!,IF(BF$568=4,#REF!,BF523)))))/BF$569</f>
        <v>4.3493345920467772E-20</v>
      </c>
      <c r="BG638" s="1157">
        <f>IF(BG$568=0,BG523,IF(BG$568=1,#REF!,IF(BG$568=2,#REF!,IF(BG$568=3,#REF!,IF(BG$568=4,#REF!,BG523)))))/BG$569</f>
        <v>4.3397968972109816E-20</v>
      </c>
      <c r="BH638" s="1157">
        <f>IF(BH$568=0,BH523,IF(BH$568=1,#REF!,IF(BH$568=2,#REF!,IF(BH$568=3,#REF!,IF(BH$568=4,#REF!,BH523)))))/BH$569</f>
        <v>3.9836996594222171E-20</v>
      </c>
      <c r="BI638" s="1157">
        <f>IF(BI$568=0,BI523,IF(BI$568=1,#REF!,IF(BI$568=2,#REF!,IF(BI$568=3,#REF!,IF(BI$568=4,#REF!,BI523)))))/BI$569</f>
        <v>4.0745541574780704E-20</v>
      </c>
      <c r="BJ638" s="1157">
        <f>IF(BJ$568=0,BJ523,IF(BJ$568=1,#REF!,IF(BJ$568=2,#REF!,IF(BJ$568=3,#REF!,IF(BJ$568=4,#REF!,BJ523)))))/BJ$569</f>
        <v>2.2896890154537193</v>
      </c>
      <c r="BK638" s="1157">
        <f>IF(BK$568=0,BK523,IF(BK$568=1,#REF!,IF(BK$568=2,#REF!,IF(BK$568=3,#REF!,IF(BK$568=4,#REF!,BK523)))))/BK$569</f>
        <v>4.957893798225208</v>
      </c>
      <c r="BL638" s="1157">
        <f>IF(BL$568=0,BL523,IF(BL$568=1,#REF!,IF(BL$568=2,#REF!,IF(BL$568=3,#REF!,IF(BL$568=4,#REF!,BL523)))))/BL$569</f>
        <v>3.965830819362563E-20</v>
      </c>
      <c r="BM638" s="1157">
        <f>IF(BM$568=0,BM523,IF(BM$568=1,#REF!,IF(BM$568=2,#REF!,IF(BM$568=3,#REF!,IF(BM$568=4,#REF!,BM523)))))/BM$569</f>
        <v>6.4870520873658757</v>
      </c>
      <c r="BN638" s="1157">
        <f>IF(BN$568=0,BN523,IF(BN$568=1,#REF!,IF(BN$568=2,#REF!,IF(BN$568=3,#REF!,IF(BN$568=4,#REF!,BN523)))))/BN$569</f>
        <v>4.1679588528038263E-20</v>
      </c>
      <c r="BO638" s="1157">
        <f>IF(BO$568=0,BO523,IF(BO$568=1,#REF!,IF(BO$568=2,#REF!,IF(BO$568=3,#REF!,IF(BO$568=4,#REF!,BO523)))))/BO$569</f>
        <v>2.625659793436252</v>
      </c>
      <c r="BP638" s="1157">
        <f>IF(BP$568=0,BP523,IF(BP$568=1,#REF!,IF(BP$568=2,#REF!,IF(BP$568=3,#REF!,IF(BP$568=4,#REF!,BP523)))))/BP$569</f>
        <v>3.965830819362563E-20</v>
      </c>
      <c r="BQ638" s="1157">
        <f>IF(BQ$568=0,BQ523,IF(BQ$568=1,#REF!,IF(BQ$568=2,#REF!,IF(BQ$568=3,#REF!,IF(BQ$568=4,#REF!,BQ523)))))/BQ$569</f>
        <v>5.3183140133645166</v>
      </c>
      <c r="BR638" s="1157">
        <f>IF(BR$568=0,BR523,IF(BR$568=1,#REF!,IF(BR$568=2,#REF!,IF(BR$568=3,#REF!,IF(BR$568=4,#REF!,BR523)))))/BR$569</f>
        <v>2.6762798368398535</v>
      </c>
      <c r="BS638" s="1157">
        <f>IF(BS$568=0,BS523,IF(BS$568=1,#REF!,IF(BS$568=2,#REF!,IF(BS$568=3,#REF!,IF(BS$568=4,#REF!,BS523)))))/BS$569</f>
        <v>2.8928093990910204</v>
      </c>
      <c r="BT638" s="1157">
        <f>IF(BT$568=0,BT523,IF(BT$568=1,#REF!,IF(BT$568=2,#REF!,IF(BT$568=3,#REF!,IF(BT$568=4,#REF!,BT523)))))/BT$569</f>
        <v>5.3742349027809544</v>
      </c>
      <c r="BU638" s="1157">
        <f>IF(BU$568=0,BU523,IF(BU$568=1,#REF!,IF(BU$568=2,#REF!,IF(BU$568=3,#REF!,IF(BU$568=4,#REF!,BU523)))))/BU$569</f>
        <v>3.7278138566908883</v>
      </c>
      <c r="BV638" s="1157">
        <f>IF(BV$568=0,BV523,IF(BV$568=1,#REF!,IF(BV$568=2,#REF!,IF(BV$568=3,#REF!,IF(BV$568=4,#REF!,BV523)))))/BV$569</f>
        <v>3.7059164140172114</v>
      </c>
      <c r="BW638" s="1157">
        <f>IF(BW$568=0,BW523,IF(BW$568=1,#REF!,IF(BW$568=2,#REF!,IF(BW$568=3,#REF!,IF(BW$568=4,#REF!,BW523)))))/BW$569</f>
        <v>4.3195758413883821E-20</v>
      </c>
      <c r="BX638" s="1157">
        <f>IF(BX$568=0,BX523,IF(BX$568=1,#REF!,IF(BX$568=2,#REF!,IF(BX$568=3,#REF!,IF(BX$568=4,#REF!,BX523)))))/BX$569</f>
        <v>4.2009153750634911E-20</v>
      </c>
      <c r="BY638" s="1157">
        <f>IF(BY$568=0,BY523,IF(BY$568=1,#REF!,IF(BY$568=2,#REF!,IF(BY$568=3,#REF!,IF(BY$568=4,#REF!,BY523)))))/BY$569</f>
        <v>4.3284375129577561E-20</v>
      </c>
      <c r="BZ638" s="1157">
        <f>IF(BZ$568=0,BZ523,IF(BZ$568=1,#REF!,IF(BZ$568=2,#REF!,IF(BZ$568=3,#REF!,IF(BZ$568=4,#REF!,BZ523)))))/BZ$569</f>
        <v>1.927097298700662</v>
      </c>
      <c r="CA638" s="1157">
        <f>IF(CA$568=0,CA523,IF(CA$568=1,#REF!,IF(CA$568=2,#REF!,IF(CA$568=3,#REF!,IF(CA$568=4,#REF!,CA523)))))/CA$569</f>
        <v>4.2496983081600597E-20</v>
      </c>
      <c r="CB638" s="1157">
        <f>IF(CB$568=0,CB523,IF(CB$568=1,#REF!,IF(CB$568=2,#REF!,IF(CB$568=3,#REF!,IF(CB$568=4,#REF!,CB523)))))/CB$569</f>
        <v>2.2956836144597337</v>
      </c>
      <c r="CC638" s="1157">
        <f>IF(CC$568=0,CC523,IF(CC$568=1,#REF!,IF(CC$568=2,#REF!,IF(CC$568=3,#REF!,IF(CC$568=4,#REF!,CC523)))))/CC$569</f>
        <v>4.6425876400825761</v>
      </c>
    </row>
    <row r="639" spans="1:81" ht="15" customHeight="1">
      <c r="A639" s="1148"/>
      <c r="B639" s="73"/>
      <c r="C639" s="73"/>
      <c r="D639" s="73" t="s">
        <v>30</v>
      </c>
      <c r="E639" s="73"/>
      <c r="F639" s="73"/>
      <c r="G639" s="1157">
        <f>IF(G$568=0,G524,IF(G$568=1,#REF!,IF(G$568=2,#REF!,IF(G$568=3,#REF!,IF(G$568=4,#REF!,G524)))))/G$569</f>
        <v>0</v>
      </c>
      <c r="H639" s="1157">
        <f>IF(H$568=0,H524,IF(H$568=1,#REF!,IF(H$568=2,#REF!,IF(H$568=3,#REF!,IF(H$568=4,#REF!,H524)))))/H$569</f>
        <v>0</v>
      </c>
      <c r="I639" s="1157">
        <f>IF(I$568=0,I524,IF(I$568=1,#REF!,IF(I$568=2,#REF!,IF(I$568=3,#REF!,IF(I$568=4,#REF!,I524)))))/I$569</f>
        <v>0</v>
      </c>
      <c r="J639" s="1157">
        <f>IF(J$568=0,J524,IF(J$568=1,#REF!,IF(J$568=2,#REF!,IF(J$568=3,#REF!,IF(J$568=4,#REF!,J524)))))/J$569</f>
        <v>0</v>
      </c>
      <c r="K639" s="1157">
        <f>IF(K$568=0,K524,IF(K$568=1,#REF!,IF(K$568=2,#REF!,IF(K$568=3,#REF!,IF(K$568=4,#REF!,K524)))))/K$569</f>
        <v>0</v>
      </c>
      <c r="L639" s="1157">
        <f>IF(L$568=0,L524,IF(L$568=1,#REF!,IF(L$568=2,#REF!,IF(L$568=3,#REF!,IF(L$568=4,#REF!,L524)))))/L$569</f>
        <v>0</v>
      </c>
      <c r="M639" s="1157">
        <f>IF(M$568=0,M524,IF(M$568=1,#REF!,IF(M$568=2,#REF!,IF(M$568=3,#REF!,IF(M$568=4,#REF!,M524)))))/M$569</f>
        <v>0</v>
      </c>
      <c r="N639" s="1157">
        <f>IF(N$568=0,N524,IF(N$568=1,#REF!,IF(N$568=2,#REF!,IF(N$568=3,#REF!,IF(N$568=4,#REF!,N524)))))/N$569</f>
        <v>0</v>
      </c>
      <c r="O639" s="1157">
        <f>IF(O$568=0,O524,IF(O$568=1,#REF!,IF(O$568=2,#REF!,IF(O$568=3,#REF!,IF(O$568=4,#REF!,O524)))))/O$569</f>
        <v>0</v>
      </c>
      <c r="P639" s="1157">
        <f>IF(P$568=0,P524,IF(P$568=1,#REF!,IF(P$568=2,#REF!,IF(P$568=3,#REF!,IF(P$568=4,#REF!,P524)))))/P$569</f>
        <v>0</v>
      </c>
      <c r="Q639" s="1157">
        <f>IF(Q$568=0,Q524,IF(Q$568=1,#REF!,IF(Q$568=2,#REF!,IF(Q$568=3,#REF!,IF(Q$568=4,#REF!,Q524)))))/Q$569</f>
        <v>0</v>
      </c>
      <c r="R639" s="1157">
        <f>IF(R$568=0,R524,IF(R$568=1,#REF!,IF(R$568=2,#REF!,IF(R$568=3,#REF!,IF(R$568=4,#REF!,R524)))))/R$569</f>
        <v>0</v>
      </c>
      <c r="S639" s="1157">
        <f>IF(S$568=0,S524,IF(S$568=1,#REF!,IF(S$568=2,#REF!,IF(S$568=3,#REF!,IF(S$568=4,#REF!,S524)))))/S$569</f>
        <v>0</v>
      </c>
      <c r="T639" s="1157">
        <f>IF(T$568=0,T524,IF(T$568=1,#REF!,IF(T$568=2,#REF!,IF(T$568=3,#REF!,IF(T$568=4,#REF!,T524)))))/T$569</f>
        <v>0</v>
      </c>
      <c r="U639" s="1157">
        <f>IF(U$568=0,U524,IF(U$568=1,#REF!,IF(U$568=2,#REF!,IF(U$568=3,#REF!,IF(U$568=4,#REF!,U524)))))/U$569</f>
        <v>0</v>
      </c>
      <c r="V639" s="1157">
        <f>IF(V$568=0,V524,IF(V$568=1,#REF!,IF(V$568=2,#REF!,IF(V$568=3,#REF!,IF(V$568=4,#REF!,V524)))))/V$569</f>
        <v>0</v>
      </c>
      <c r="W639" s="1157">
        <f>IF(W$568=0,W524,IF(W$568=1,#REF!,IF(W$568=2,#REF!,IF(W$568=3,#REF!,IF(W$568=4,#REF!,W524)))))/W$569</f>
        <v>0</v>
      </c>
      <c r="X639" s="1157">
        <f>IF(X$568=0,X524,IF(X$568=1,#REF!,IF(X$568=2,#REF!,IF(X$568=3,#REF!,IF(X$568=4,#REF!,X524)))))/X$569</f>
        <v>0</v>
      </c>
      <c r="Y639" s="1157">
        <f>IF(Y$568=0,Y524,IF(Y$568=1,#REF!,IF(Y$568=2,#REF!,IF(Y$568=3,#REF!,IF(Y$568=4,#REF!,Y524)))))/Y$569</f>
        <v>0</v>
      </c>
      <c r="Z639" s="1157">
        <f>IF(Z$568=0,Z524,IF(Z$568=1,#REF!,IF(Z$568=2,#REF!,IF(Z$568=3,#REF!,IF(Z$568=4,#REF!,Z524)))))/Z$569</f>
        <v>0</v>
      </c>
      <c r="AA639" s="1157">
        <f>IF(AA$568=0,AA524,IF(AA$568=1,#REF!,IF(AA$568=2,#REF!,IF(AA$568=3,#REF!,IF(AA$568=4,#REF!,AA524)))))/AA$569</f>
        <v>0</v>
      </c>
      <c r="AB639" s="1157">
        <f>IF(AB$568=0,AB524,IF(AB$568=1,#REF!,IF(AB$568=2,#REF!,IF(AB$568=3,#REF!,IF(AB$568=4,#REF!,AB524)))))/AB$569</f>
        <v>0</v>
      </c>
      <c r="AC639" s="1157">
        <f>IF(AC$568=0,AC524,IF(AC$568=1,#REF!,IF(AC$568=2,#REF!,IF(AC$568=3,#REF!,IF(AC$568=4,#REF!,AC524)))))/AC$569</f>
        <v>0</v>
      </c>
      <c r="AD639" s="1157">
        <f>IF(AD$568=0,AD524,IF(AD$568=1,#REF!,IF(AD$568=2,#REF!,IF(AD$568=3,#REF!,IF(AD$568=4,#REF!,AD524)))))/AD$569</f>
        <v>0</v>
      </c>
      <c r="AE639" s="1157">
        <f>IF(AE$568=0,AE524,IF(AE$568=1,#REF!,IF(AE$568=2,#REF!,IF(AE$568=3,#REF!,IF(AE$568=4,#REF!,AE524)))))/AE$569</f>
        <v>0</v>
      </c>
      <c r="AF639" s="1157">
        <f>IF(AF$568=0,AF524,IF(AF$568=1,#REF!,IF(AF$568=2,#REF!,IF(AF$568=3,#REF!,IF(AF$568=4,#REF!,AF524)))))/AF$569</f>
        <v>0</v>
      </c>
      <c r="AG639" s="1157">
        <f>IF(AG$568=0,AG524,IF(AG$568=1,#REF!,IF(AG$568=2,#REF!,IF(AG$568=3,#REF!,IF(AG$568=4,#REF!,AG524)))))/AG$569</f>
        <v>0</v>
      </c>
      <c r="AH639" s="1157">
        <f>IF(AH$568=0,AH524,IF(AH$568=1,#REF!,IF(AH$568=2,#REF!,IF(AH$568=3,#REF!,IF(AH$568=4,#REF!,AH524)))))/AH$569</f>
        <v>0</v>
      </c>
      <c r="AI639" s="1157">
        <f>IF(AI$568=0,AI524,IF(AI$568=1,#REF!,IF(AI$568=2,#REF!,IF(AI$568=3,#REF!,IF(AI$568=4,#REF!,AI524)))))/AI$569</f>
        <v>0</v>
      </c>
      <c r="AJ639" s="1157">
        <f>IF(AJ$568=0,AJ524,IF(AJ$568=1,#REF!,IF(AJ$568=2,#REF!,IF(AJ$568=3,#REF!,IF(AJ$568=4,#REF!,AJ524)))))/AJ$569</f>
        <v>0</v>
      </c>
      <c r="AK639" s="1157">
        <f>IF(AK$568=0,AK524,IF(AK$568=1,#REF!,IF(AK$568=2,#REF!,IF(AK$568=3,#REF!,IF(AK$568=4,#REF!,AK524)))))/AK$569</f>
        <v>0</v>
      </c>
      <c r="AL639" s="1157">
        <f>IF(AL$568=0,AL524,IF(AL$568=1,#REF!,IF(AL$568=2,#REF!,IF(AL$568=3,#REF!,IF(AL$568=4,#REF!,AL524)))))/AL$569</f>
        <v>0</v>
      </c>
      <c r="AM639" s="1157">
        <f>IF(AM$568=0,AM524,IF(AM$568=1,#REF!,IF(AM$568=2,#REF!,IF(AM$568=3,#REF!,IF(AM$568=4,#REF!,AM524)))))/AM$569</f>
        <v>0</v>
      </c>
      <c r="AN639" s="1157">
        <f>IF(AN$568=0,AN524,IF(AN$568=1,#REF!,IF(AN$568=2,#REF!,IF(AN$568=3,#REF!,IF(AN$568=4,#REF!,AN524)))))/AN$569</f>
        <v>0</v>
      </c>
      <c r="AO639" s="1157">
        <f>IF(AO$568=0,AO524,IF(AO$568=1,#REF!,IF(AO$568=2,#REF!,IF(AO$568=3,#REF!,IF(AO$568=4,#REF!,AO524)))))/AO$569</f>
        <v>0</v>
      </c>
      <c r="AP639" s="1157">
        <f>IF(AP$568=0,AP524,IF(AP$568=1,#REF!,IF(AP$568=2,#REF!,IF(AP$568=3,#REF!,IF(AP$568=4,#REF!,AP524)))))/AP$569</f>
        <v>0</v>
      </c>
      <c r="AQ639" s="1157">
        <f>IF(AQ$568=0,AQ524,IF(AQ$568=1,#REF!,IF(AQ$568=2,#REF!,IF(AQ$568=3,#REF!,IF(AQ$568=4,#REF!,AQ524)))))/AQ$569</f>
        <v>0</v>
      </c>
      <c r="AR639" s="1157">
        <f>IF(AR$568=0,AR524,IF(AR$568=1,#REF!,IF(AR$568=2,#REF!,IF(AR$568=3,#REF!,IF(AR$568=4,#REF!,AR524)))))/AR$569</f>
        <v>0</v>
      </c>
      <c r="AS639" s="1157">
        <f>IF(AS$568=0,AS524,IF(AS$568=1,#REF!,IF(AS$568=2,#REF!,IF(AS$568=3,#REF!,IF(AS$568=4,#REF!,AS524)))))/AS$569</f>
        <v>0</v>
      </c>
      <c r="AT639" s="1157">
        <f>IF(AT$568=0,AT524,IF(AT$568=1,#REF!,IF(AT$568=2,#REF!,IF(AT$568=3,#REF!,IF(AT$568=4,#REF!,AT524)))))/AT$569</f>
        <v>0</v>
      </c>
      <c r="AU639" s="1157">
        <f>IF(AU$568=0,AU524,IF(AU$568=1,#REF!,IF(AU$568=2,#REF!,IF(AU$568=3,#REF!,IF(AU$568=4,#REF!,AU524)))))/AU$569</f>
        <v>0</v>
      </c>
      <c r="AV639" s="1157">
        <f>IF(AV$568=0,AV524,IF(AV$568=1,#REF!,IF(AV$568=2,#REF!,IF(AV$568=3,#REF!,IF(AV$568=4,#REF!,AV524)))))/AV$569</f>
        <v>0</v>
      </c>
      <c r="AW639" s="1157">
        <f>IF(AW$568=0,AW524,IF(AW$568=1,#REF!,IF(AW$568=2,#REF!,IF(AW$568=3,#REF!,IF(AW$568=4,#REF!,AW524)))))/AW$569</f>
        <v>0</v>
      </c>
      <c r="AX639" s="1157">
        <f>IF(AX$568=0,AX524,IF(AX$568=1,#REF!,IF(AX$568=2,#REF!,IF(AX$568=3,#REF!,IF(AX$568=4,#REF!,AX524)))))/AX$569</f>
        <v>0</v>
      </c>
      <c r="AY639" s="1157">
        <f>IF(AY$568=0,AY524,IF(AY$568=1,#REF!,IF(AY$568=2,#REF!,IF(AY$568=3,#REF!,IF(AY$568=4,#REF!,AY524)))))/AY$569</f>
        <v>0</v>
      </c>
      <c r="AZ639" s="1157">
        <f>IF(AZ$568=0,AZ524,IF(AZ$568=1,#REF!,IF(AZ$568=2,#REF!,IF(AZ$568=3,#REF!,IF(AZ$568=4,#REF!,AZ524)))))/AZ$569</f>
        <v>0</v>
      </c>
      <c r="BA639" s="1157">
        <f>IF(BA$568=0,BA524,IF(BA$568=1,#REF!,IF(BA$568=2,#REF!,IF(BA$568=3,#REF!,IF(BA$568=4,#REF!,BA524)))))/BA$569</f>
        <v>0</v>
      </c>
      <c r="BB639" s="1157">
        <f>IF(BB$568=0,BB524,IF(BB$568=1,#REF!,IF(BB$568=2,#REF!,IF(BB$568=3,#REF!,IF(BB$568=4,#REF!,BB524)))))/BB$569</f>
        <v>0</v>
      </c>
      <c r="BC639" s="1157">
        <f>IF(BC$568=0,BC524,IF(BC$568=1,#REF!,IF(BC$568=2,#REF!,IF(BC$568=3,#REF!,IF(BC$568=4,#REF!,BC524)))))/BC$569</f>
        <v>0</v>
      </c>
      <c r="BD639" s="1157">
        <f>IF(BD$568=0,BD524,IF(BD$568=1,#REF!,IF(BD$568=2,#REF!,IF(BD$568=3,#REF!,IF(BD$568=4,#REF!,BD524)))))/BD$569</f>
        <v>0</v>
      </c>
      <c r="BE639" s="1157">
        <f>IF(BE$568=0,BE524,IF(BE$568=1,#REF!,IF(BE$568=2,#REF!,IF(BE$568=3,#REF!,IF(BE$568=4,#REF!,BE524)))))/BE$569</f>
        <v>0</v>
      </c>
      <c r="BF639" s="1157">
        <f>IF(BF$568=0,BF524,IF(BF$568=1,#REF!,IF(BF$568=2,#REF!,IF(BF$568=3,#REF!,IF(BF$568=4,#REF!,BF524)))))/BF$569</f>
        <v>0</v>
      </c>
      <c r="BG639" s="1157">
        <f>IF(BG$568=0,BG524,IF(BG$568=1,#REF!,IF(BG$568=2,#REF!,IF(BG$568=3,#REF!,IF(BG$568=4,#REF!,BG524)))))/BG$569</f>
        <v>0</v>
      </c>
      <c r="BH639" s="1157">
        <f>IF(BH$568=0,BH524,IF(BH$568=1,#REF!,IF(BH$568=2,#REF!,IF(BH$568=3,#REF!,IF(BH$568=4,#REF!,BH524)))))/BH$569</f>
        <v>0</v>
      </c>
      <c r="BI639" s="1157">
        <f>IF(BI$568=0,BI524,IF(BI$568=1,#REF!,IF(BI$568=2,#REF!,IF(BI$568=3,#REF!,IF(BI$568=4,#REF!,BI524)))))/BI$569</f>
        <v>0</v>
      </c>
      <c r="BJ639" s="1157">
        <f>IF(BJ$568=0,BJ524,IF(BJ$568=1,#REF!,IF(BJ$568=2,#REF!,IF(BJ$568=3,#REF!,IF(BJ$568=4,#REF!,BJ524)))))/BJ$569</f>
        <v>0</v>
      </c>
      <c r="BK639" s="1157">
        <f>IF(BK$568=0,BK524,IF(BK$568=1,#REF!,IF(BK$568=2,#REF!,IF(BK$568=3,#REF!,IF(BK$568=4,#REF!,BK524)))))/BK$569</f>
        <v>0</v>
      </c>
      <c r="BL639" s="1157">
        <f>IF(BL$568=0,BL524,IF(BL$568=1,#REF!,IF(BL$568=2,#REF!,IF(BL$568=3,#REF!,IF(BL$568=4,#REF!,BL524)))))/BL$569</f>
        <v>0</v>
      </c>
      <c r="BM639" s="1157">
        <f>IF(BM$568=0,BM524,IF(BM$568=1,#REF!,IF(BM$568=2,#REF!,IF(BM$568=3,#REF!,IF(BM$568=4,#REF!,BM524)))))/BM$569</f>
        <v>0</v>
      </c>
      <c r="BN639" s="1157">
        <f>IF(BN$568=0,BN524,IF(BN$568=1,#REF!,IF(BN$568=2,#REF!,IF(BN$568=3,#REF!,IF(BN$568=4,#REF!,BN524)))))/BN$569</f>
        <v>0</v>
      </c>
      <c r="BO639" s="1157">
        <f>IF(BO$568=0,BO524,IF(BO$568=1,#REF!,IF(BO$568=2,#REF!,IF(BO$568=3,#REF!,IF(BO$568=4,#REF!,BO524)))))/BO$569</f>
        <v>0</v>
      </c>
      <c r="BP639" s="1157">
        <f>IF(BP$568=0,BP524,IF(BP$568=1,#REF!,IF(BP$568=2,#REF!,IF(BP$568=3,#REF!,IF(BP$568=4,#REF!,BP524)))))/BP$569</f>
        <v>0</v>
      </c>
      <c r="BQ639" s="1157">
        <f>IF(BQ$568=0,BQ524,IF(BQ$568=1,#REF!,IF(BQ$568=2,#REF!,IF(BQ$568=3,#REF!,IF(BQ$568=4,#REF!,BQ524)))))/BQ$569</f>
        <v>0</v>
      </c>
      <c r="BR639" s="1157">
        <f>IF(BR$568=0,BR524,IF(BR$568=1,#REF!,IF(BR$568=2,#REF!,IF(BR$568=3,#REF!,IF(BR$568=4,#REF!,BR524)))))/BR$569</f>
        <v>0</v>
      </c>
      <c r="BS639" s="1157">
        <f>IF(BS$568=0,BS524,IF(BS$568=1,#REF!,IF(BS$568=2,#REF!,IF(BS$568=3,#REF!,IF(BS$568=4,#REF!,BS524)))))/BS$569</f>
        <v>0</v>
      </c>
      <c r="BT639" s="1157">
        <f>IF(BT$568=0,BT524,IF(BT$568=1,#REF!,IF(BT$568=2,#REF!,IF(BT$568=3,#REF!,IF(BT$568=4,#REF!,BT524)))))/BT$569</f>
        <v>0</v>
      </c>
      <c r="BU639" s="1157">
        <f>IF(BU$568=0,BU524,IF(BU$568=1,#REF!,IF(BU$568=2,#REF!,IF(BU$568=3,#REF!,IF(BU$568=4,#REF!,BU524)))))/BU$569</f>
        <v>0</v>
      </c>
      <c r="BV639" s="1157">
        <f>IF(BV$568=0,BV524,IF(BV$568=1,#REF!,IF(BV$568=2,#REF!,IF(BV$568=3,#REF!,IF(BV$568=4,#REF!,BV524)))))/BV$569</f>
        <v>0</v>
      </c>
      <c r="BW639" s="1157">
        <f>IF(BW$568=0,BW524,IF(BW$568=1,#REF!,IF(BW$568=2,#REF!,IF(BW$568=3,#REF!,IF(BW$568=4,#REF!,BW524)))))/BW$569</f>
        <v>0</v>
      </c>
      <c r="BX639" s="1157">
        <f>IF(BX$568=0,BX524,IF(BX$568=1,#REF!,IF(BX$568=2,#REF!,IF(BX$568=3,#REF!,IF(BX$568=4,#REF!,BX524)))))/BX$569</f>
        <v>0</v>
      </c>
      <c r="BY639" s="1157">
        <f>IF(BY$568=0,BY524,IF(BY$568=1,#REF!,IF(BY$568=2,#REF!,IF(BY$568=3,#REF!,IF(BY$568=4,#REF!,BY524)))))/BY$569</f>
        <v>0</v>
      </c>
      <c r="BZ639" s="1157">
        <f>IF(BZ$568=0,BZ524,IF(BZ$568=1,#REF!,IF(BZ$568=2,#REF!,IF(BZ$568=3,#REF!,IF(BZ$568=4,#REF!,BZ524)))))/BZ$569</f>
        <v>0</v>
      </c>
      <c r="CA639" s="1157">
        <f>IF(CA$568=0,CA524,IF(CA$568=1,#REF!,IF(CA$568=2,#REF!,IF(CA$568=3,#REF!,IF(CA$568=4,#REF!,CA524)))))/CA$569</f>
        <v>0</v>
      </c>
      <c r="CB639" s="1157">
        <f>IF(CB$568=0,CB524,IF(CB$568=1,#REF!,IF(CB$568=2,#REF!,IF(CB$568=3,#REF!,IF(CB$568=4,#REF!,CB524)))))/CB$569</f>
        <v>0</v>
      </c>
      <c r="CC639" s="1157">
        <f>IF(CC$568=0,CC524,IF(CC$568=1,#REF!,IF(CC$568=2,#REF!,IF(CC$568=3,#REF!,IF(CC$568=4,#REF!,CC524)))))/CC$569</f>
        <v>0</v>
      </c>
    </row>
    <row r="640" spans="1:81" ht="15.75" customHeight="1">
      <c r="A640" s="1148"/>
      <c r="B640" s="63"/>
      <c r="C640" s="63"/>
      <c r="D640" s="63" t="s">
        <v>401</v>
      </c>
      <c r="E640" s="63"/>
      <c r="F640" s="63"/>
      <c r="G640" s="1160">
        <f>IF(G$568=0,G525,IF(G$568=1,#REF!,IF(G$568=2,#REF!,IF(G$568=3,#REF!,IF(G$568=4,#REF!,G525)))))/G$569</f>
        <v>26.657066011253207</v>
      </c>
      <c r="H640" s="1160">
        <f>IF(H$568=0,H525,IF(H$568=1,#REF!,IF(H$568=2,#REF!,IF(H$568=3,#REF!,IF(H$568=4,#REF!,H525)))))/H$569</f>
        <v>28.131281402851116</v>
      </c>
      <c r="I640" s="1160">
        <f>IF(I$568=0,I525,IF(I$568=1,#REF!,IF(I$568=2,#REF!,IF(I$568=3,#REF!,IF(I$568=4,#REF!,I525)))))/I$569</f>
        <v>75.701122122058806</v>
      </c>
      <c r="J640" s="1160">
        <f>IF(J$568=0,J525,IF(J$568=1,#REF!,IF(J$568=2,#REF!,IF(J$568=3,#REF!,IF(J$568=4,#REF!,J525)))))/J$569</f>
        <v>28.752785137778005</v>
      </c>
      <c r="K640" s="1160">
        <f>IF(K$568=0,K525,IF(K$568=1,#REF!,IF(K$568=2,#REF!,IF(K$568=3,#REF!,IF(K$568=4,#REF!,K525)))))/K$569</f>
        <v>16.381820135337872</v>
      </c>
      <c r="L640" s="1160">
        <f>IF(L$568=0,L525,IF(L$568=1,#REF!,IF(L$568=2,#REF!,IF(L$568=3,#REF!,IF(L$568=4,#REF!,L525)))))/L$569</f>
        <v>13.740344974664616</v>
      </c>
      <c r="M640" s="1160">
        <f>IF(M$568=0,M525,IF(M$568=1,#REF!,IF(M$568=2,#REF!,IF(M$568=3,#REF!,IF(M$568=4,#REF!,M525)))))/M$569</f>
        <v>84.602661051967871</v>
      </c>
      <c r="N640" s="1160">
        <f>IF(N$568=0,N525,IF(N$568=1,#REF!,IF(N$568=2,#REF!,IF(N$568=3,#REF!,IF(N$568=4,#REF!,N525)))))/N$569</f>
        <v>47.420994410136927</v>
      </c>
      <c r="O640" s="1160">
        <f>IF(O$568=0,O525,IF(O$568=1,#REF!,IF(O$568=2,#REF!,IF(O$568=3,#REF!,IF(O$568=4,#REF!,O525)))))/O$569</f>
        <v>24.727457744549529</v>
      </c>
      <c r="P640" s="1160">
        <f>IF(P$568=0,P525,IF(P$568=1,#REF!,IF(P$568=2,#REF!,IF(P$568=3,#REF!,IF(P$568=4,#REF!,P525)))))/P$569</f>
        <v>67.152469067475863</v>
      </c>
      <c r="Q640" s="1160">
        <f>IF(Q$568=0,Q525,IF(Q$568=1,#REF!,IF(Q$568=2,#REF!,IF(Q$568=3,#REF!,IF(Q$568=4,#REF!,Q525)))))/Q$569</f>
        <v>13.335026473006003</v>
      </c>
      <c r="R640" s="1160">
        <f>IF(R$568=0,R525,IF(R$568=1,#REF!,IF(R$568=2,#REF!,IF(R$568=3,#REF!,IF(R$568=4,#REF!,R525)))))/R$569</f>
        <v>67.867217962468075</v>
      </c>
      <c r="S640" s="1160">
        <f>IF(S$568=0,S525,IF(S$568=1,#REF!,IF(S$568=2,#REF!,IF(S$568=3,#REF!,IF(S$568=4,#REF!,S525)))))/S$569</f>
        <v>26.171953722076591</v>
      </c>
      <c r="T640" s="1160">
        <f>IF(T$568=0,T525,IF(T$568=1,#REF!,IF(T$568=2,#REF!,IF(T$568=3,#REF!,IF(T$568=4,#REF!,T525)))))/T$569</f>
        <v>32.568250701787001</v>
      </c>
      <c r="U640" s="1160">
        <f>IF(U$568=0,U525,IF(U$568=1,#REF!,IF(U$568=2,#REF!,IF(U$568=3,#REF!,IF(U$568=4,#REF!,U525)))))/U$569</f>
        <v>28.038434858200926</v>
      </c>
      <c r="V640" s="1160">
        <f>IF(V$568=0,V525,IF(V$568=1,#REF!,IF(V$568=2,#REF!,IF(V$568=3,#REF!,IF(V$568=4,#REF!,V525)))))/V$569</f>
        <v>18.901722019655626</v>
      </c>
      <c r="W640" s="1160">
        <f>IF(W$568=0,W525,IF(W$568=1,#REF!,IF(W$568=2,#REF!,IF(W$568=3,#REF!,IF(W$568=4,#REF!,W525)))))/W$569</f>
        <v>87.984792577437617</v>
      </c>
      <c r="X640" s="1160">
        <f>IF(X$568=0,X525,IF(X$568=1,#REF!,IF(X$568=2,#REF!,IF(X$568=3,#REF!,IF(X$568=4,#REF!,X525)))))/X$569</f>
        <v>9.6951704797778451</v>
      </c>
      <c r="Y640" s="1160">
        <f>IF(Y$568=0,Y525,IF(Y$568=1,#REF!,IF(Y$568=2,#REF!,IF(Y$568=3,#REF!,IF(Y$568=4,#REF!,Y525)))))/Y$569</f>
        <v>28.040920151362318</v>
      </c>
      <c r="Z640" s="1160">
        <f>IF(Z$568=0,Z525,IF(Z$568=1,#REF!,IF(Z$568=2,#REF!,IF(Z$568=3,#REF!,IF(Z$568=4,#REF!,Z525)))))/Z$569</f>
        <v>28.779682701387681</v>
      </c>
      <c r="AA640" s="1160">
        <f>IF(AA$568=0,AA525,IF(AA$568=1,#REF!,IF(AA$568=2,#REF!,IF(AA$568=3,#REF!,IF(AA$568=4,#REF!,AA525)))))/AA$569</f>
        <v>39.048831145559042</v>
      </c>
      <c r="AB640" s="1160">
        <f>IF(AB$568=0,AB525,IF(AB$568=1,#REF!,IF(AB$568=2,#REF!,IF(AB$568=3,#REF!,IF(AB$568=4,#REF!,AB525)))))/AB$569</f>
        <v>27.248196233403917</v>
      </c>
      <c r="AC640" s="1160">
        <f>IF(AC$568=0,AC525,IF(AC$568=1,#REF!,IF(AC$568=2,#REF!,IF(AC$568=3,#REF!,IF(AC$568=4,#REF!,AC525)))))/AC$569</f>
        <v>27.95598347915077</v>
      </c>
      <c r="AD640" s="1160">
        <f>IF(AD$568=0,AD525,IF(AD$568=1,#REF!,IF(AD$568=2,#REF!,IF(AD$568=3,#REF!,IF(AD$568=4,#REF!,AD525)))))/AD$569</f>
        <v>29.983019808121004</v>
      </c>
      <c r="AE640" s="1160">
        <f>IF(AE$568=0,AE525,IF(AE$568=1,#REF!,IF(AE$568=2,#REF!,IF(AE$568=3,#REF!,IF(AE$568=4,#REF!,AE525)))))/AE$569</f>
        <v>29.739783151892098</v>
      </c>
      <c r="AF640" s="1160">
        <f>IF(AF$568=0,AF525,IF(AF$568=1,#REF!,IF(AF$568=2,#REF!,IF(AF$568=3,#REF!,IF(AF$568=4,#REF!,AF525)))))/AF$569</f>
        <v>39.061967150813032</v>
      </c>
      <c r="AG640" s="1160">
        <f>IF(AG$568=0,AG525,IF(AG$568=1,#REF!,IF(AG$568=2,#REF!,IF(AG$568=3,#REF!,IF(AG$568=4,#REF!,AG525)))))/AG$569</f>
        <v>21.289007681834796</v>
      </c>
      <c r="AH640" s="1160">
        <f>IF(AH$568=0,AH525,IF(AH$568=1,#REF!,IF(AH$568=2,#REF!,IF(AH$568=3,#REF!,IF(AH$568=4,#REF!,AH525)))))/AH$569</f>
        <v>29.761614509636381</v>
      </c>
      <c r="AI640" s="1160">
        <f>IF(AI$568=0,AI525,IF(AI$568=1,#REF!,IF(AI$568=2,#REF!,IF(AI$568=3,#REF!,IF(AI$568=4,#REF!,AI525)))))/AI$569</f>
        <v>22.694884106153449</v>
      </c>
      <c r="AJ640" s="1160">
        <f>IF(AJ$568=0,AJ525,IF(AJ$568=1,#REF!,IF(AJ$568=2,#REF!,IF(AJ$568=3,#REF!,IF(AJ$568=4,#REF!,AJ525)))))/AJ$569</f>
        <v>14.898212658864521</v>
      </c>
      <c r="AK640" s="1160">
        <f>IF(AK$568=0,AK525,IF(AK$568=1,#REF!,IF(AK$568=2,#REF!,IF(AK$568=3,#REF!,IF(AK$568=4,#REF!,AK525)))))/AK$569</f>
        <v>20.638184816530504</v>
      </c>
      <c r="AL640" s="1160">
        <f>IF(AL$568=0,AL525,IF(AL$568=1,#REF!,IF(AL$568=2,#REF!,IF(AL$568=3,#REF!,IF(AL$568=4,#REF!,AL525)))))/AL$569</f>
        <v>21.280808303958292</v>
      </c>
      <c r="AM640" s="1160">
        <f>IF(AM$568=0,AM525,IF(AM$568=1,#REF!,IF(AM$568=2,#REF!,IF(AM$568=3,#REF!,IF(AM$568=4,#REF!,AM525)))))/AM$569</f>
        <v>10.339131660404913</v>
      </c>
      <c r="AN640" s="1160">
        <f>IF(AN$568=0,AN525,IF(AN$568=1,#REF!,IF(AN$568=2,#REF!,IF(AN$568=3,#REF!,IF(AN$568=4,#REF!,AN525)))))/AN$569</f>
        <v>21.280808303958292</v>
      </c>
      <c r="AO640" s="1160">
        <f>IF(AO$568=0,AO525,IF(AO$568=1,#REF!,IF(AO$568=2,#REF!,IF(AO$568=3,#REF!,IF(AO$568=4,#REF!,AO525)))))/AO$569</f>
        <v>14.386539140139053</v>
      </c>
      <c r="AP640" s="1160">
        <f>IF(AP$568=0,AP525,IF(AP$568=1,#REF!,IF(AP$568=2,#REF!,IF(AP$568=3,#REF!,IF(AP$568=4,#REF!,AP525)))))/AP$569</f>
        <v>27.012286425260367</v>
      </c>
      <c r="AQ640" s="1160">
        <f>IF(AQ$568=0,AQ525,IF(AQ$568=1,#REF!,IF(AQ$568=2,#REF!,IF(AQ$568=3,#REF!,IF(AQ$568=4,#REF!,AQ525)))))/AQ$569</f>
        <v>18.270942159424322</v>
      </c>
      <c r="AR640" s="1160">
        <f>IF(AR$568=0,AR525,IF(AR$568=1,#REF!,IF(AR$568=2,#REF!,IF(AR$568=3,#REF!,IF(AR$568=4,#REF!,AR525)))))/AR$569</f>
        <v>16.417832984601539</v>
      </c>
      <c r="AS640" s="1160">
        <f>IF(AS$568=0,AS525,IF(AS$568=1,#REF!,IF(AS$568=2,#REF!,IF(AS$568=3,#REF!,IF(AS$568=4,#REF!,AS525)))))/AS$569</f>
        <v>32.871956517657289</v>
      </c>
      <c r="AT640" s="1160">
        <f>IF(AT$568=0,AT525,IF(AT$568=1,#REF!,IF(AT$568=2,#REF!,IF(AT$568=3,#REF!,IF(AT$568=4,#REF!,AT525)))))/AT$569</f>
        <v>27.949602281297203</v>
      </c>
      <c r="AU640" s="1160">
        <f>IF(AU$568=0,AU525,IF(AU$568=1,#REF!,IF(AU$568=2,#REF!,IF(AU$568=3,#REF!,IF(AU$568=4,#REF!,AU525)))))/AU$569</f>
        <v>28.116196295332298</v>
      </c>
      <c r="AV640" s="1160">
        <f>IF(AV$568=0,AV525,IF(AV$568=1,#REF!,IF(AV$568=2,#REF!,IF(AV$568=3,#REF!,IF(AV$568=4,#REF!,AV525)))))/AV$569</f>
        <v>16.199205603373116</v>
      </c>
      <c r="AW640" s="1160">
        <f>IF(AW$568=0,AW525,IF(AW$568=1,#REF!,IF(AW$568=2,#REF!,IF(AW$568=3,#REF!,IF(AW$568=4,#REF!,AW525)))))/AW$569</f>
        <v>27.954646719635839</v>
      </c>
      <c r="AX640" s="1160">
        <f>IF(AX$568=0,AX525,IF(AX$568=1,#REF!,IF(AX$568=2,#REF!,IF(AX$568=3,#REF!,IF(AX$568=4,#REF!,AX525)))))/AX$569</f>
        <v>24.159246737928616</v>
      </c>
      <c r="AY640" s="1160">
        <f>IF(AY$568=0,AY525,IF(AY$568=1,#REF!,IF(AY$568=2,#REF!,IF(AY$568=3,#REF!,IF(AY$568=4,#REF!,AY525)))))/AY$569</f>
        <v>26.640468372546131</v>
      </c>
      <c r="AZ640" s="1160">
        <f>IF(AZ$568=0,AZ525,IF(AZ$568=1,#REF!,IF(AZ$568=2,#REF!,IF(AZ$568=3,#REF!,IF(AZ$568=4,#REF!,AZ525)))))/AZ$569</f>
        <v>41.383860601444177</v>
      </c>
      <c r="BA640" s="1160">
        <f>IF(BA$568=0,BA525,IF(BA$568=1,#REF!,IF(BA$568=2,#REF!,IF(BA$568=3,#REF!,IF(BA$568=4,#REF!,BA525)))))/BA$569</f>
        <v>28.248075116713842</v>
      </c>
      <c r="BB640" s="1160">
        <f>IF(BB$568=0,BB525,IF(BB$568=1,#REF!,IF(BB$568=2,#REF!,IF(BB$568=3,#REF!,IF(BB$568=4,#REF!,BB525)))))/BB$569</f>
        <v>25.000180930367307</v>
      </c>
      <c r="BC640" s="1160">
        <f>IF(BC$568=0,BC525,IF(BC$568=1,#REF!,IF(BC$568=2,#REF!,IF(BC$568=3,#REF!,IF(BC$568=4,#REF!,BC525)))))/BC$569</f>
        <v>17.648745208170297</v>
      </c>
      <c r="BD640" s="916">
        <f>IF(BD$568=0,BD525,IF(BD$568=1,#REF!,IF(BD$568=2,#REF!,IF(BD$568=3,#REF!,IF(BD$568=4,#REF!,BD525)))))/BD$569</f>
        <v>17.648745208170297</v>
      </c>
      <c r="BE640" s="1160">
        <f>IF(BE$568=0,BE525,IF(BE$568=1,#REF!,IF(BE$568=2,#REF!,IF(BE$568=3,#REF!,IF(BE$568=4,#REF!,BE525)))))/BE$569</f>
        <v>16.335819821972557</v>
      </c>
      <c r="BF640" s="1160">
        <f>IF(BF$568=0,BF525,IF(BF$568=1,#REF!,IF(BF$568=2,#REF!,IF(BF$568=3,#REF!,IF(BF$568=4,#REF!,BF525)))))/BF$569</f>
        <v>22.913078072956619</v>
      </c>
      <c r="BG640" s="1160">
        <f>IF(BG$568=0,BG525,IF(BG$568=1,#REF!,IF(BG$568=2,#REF!,IF(BG$568=3,#REF!,IF(BG$568=4,#REF!,BG525)))))/BG$569</f>
        <v>28.104242866185277</v>
      </c>
      <c r="BH640" s="1160">
        <f>IF(BH$568=0,BH525,IF(BH$568=1,#REF!,IF(BH$568=2,#REF!,IF(BH$568=3,#REF!,IF(BH$568=4,#REF!,BH525)))))/BH$569</f>
        <v>15.807262076180685</v>
      </c>
      <c r="BI640" s="1160">
        <f>IF(BI$568=0,BI525,IF(BI$568=1,#REF!,IF(BI$568=2,#REF!,IF(BI$568=3,#REF!,IF(BI$568=4,#REF!,BI525)))))/BI$569</f>
        <v>15.848276251312008</v>
      </c>
      <c r="BJ640" s="1160">
        <f>IF(BJ$568=0,BJ525,IF(BJ$568=1,#REF!,IF(BJ$568=2,#REF!,IF(BJ$568=3,#REF!,IF(BJ$568=4,#REF!,BJ525)))))/BJ$569</f>
        <v>29.378522406694145</v>
      </c>
      <c r="BK640" s="1160">
        <f>IF(BK$568=0,BK525,IF(BK$568=1,#REF!,IF(BK$568=2,#REF!,IF(BK$568=3,#REF!,IF(BK$568=4,#REF!,BK525)))))/BK$569</f>
        <v>81.960463244485069</v>
      </c>
      <c r="BL640" s="1160">
        <f>IF(BL$568=0,BL525,IF(BL$568=1,#REF!,IF(BL$568=2,#REF!,IF(BL$568=3,#REF!,IF(BL$568=4,#REF!,BL525)))))/BL$569</f>
        <v>16.338086252917019</v>
      </c>
      <c r="BM640" s="1160">
        <f>IF(BM$568=0,BM525,IF(BM$568=1,#REF!,IF(BM$568=2,#REF!,IF(BM$568=3,#REF!,IF(BM$568=4,#REF!,BM525)))))/BM$569</f>
        <v>98.700198545185074</v>
      </c>
      <c r="BN640" s="1160">
        <f>IF(BN$568=0,BN525,IF(BN$568=1,#REF!,IF(BN$568=2,#REF!,IF(BN$568=3,#REF!,IF(BN$568=4,#REF!,BN525)))))/BN$569</f>
        <v>16.476604866422534</v>
      </c>
      <c r="BO640" s="1160">
        <f>IF(BO$568=0,BO525,IF(BO$568=1,#REF!,IF(BO$568=2,#REF!,IF(BO$568=3,#REF!,IF(BO$568=4,#REF!,BO525)))))/BO$569</f>
        <v>31.800452280059734</v>
      </c>
      <c r="BP640" s="1160">
        <f>IF(BP$568=0,BP525,IF(BP$568=1,#REF!,IF(BP$568=2,#REF!,IF(BP$568=3,#REF!,IF(BP$568=4,#REF!,BP525)))))/BP$569</f>
        <v>16.338086252917019</v>
      </c>
      <c r="BQ640" s="1160">
        <f>IF(BQ$568=0,BQ525,IF(BQ$568=1,#REF!,IF(BQ$568=2,#REF!,IF(BQ$568=3,#REF!,IF(BQ$568=4,#REF!,BQ525)))))/BQ$569</f>
        <v>90.82964916530517</v>
      </c>
      <c r="BR640" s="1160">
        <f>IF(BR$568=0,BR525,IF(BR$568=1,#REF!,IF(BR$568=2,#REF!,IF(BR$568=3,#REF!,IF(BR$568=4,#REF!,BR525)))))/BR$569</f>
        <v>30.849169567195695</v>
      </c>
      <c r="BS640" s="1160">
        <f>IF(BS$568=0,BS525,IF(BS$568=1,#REF!,IF(BS$568=2,#REF!,IF(BS$568=3,#REF!,IF(BS$568=4,#REF!,BS525)))))/BS$569</f>
        <v>19.995055934047333</v>
      </c>
      <c r="BT640" s="1160">
        <f>IF(BT$568=0,BT525,IF(BT$568=1,#REF!,IF(BT$568=2,#REF!,IF(BT$568=3,#REF!,IF(BT$568=4,#REF!,BT525)))))/BT$569</f>
        <v>83.712373906666144</v>
      </c>
      <c r="BU640" s="1160">
        <f>IF(BU$568=0,BU525,IF(BU$568=1,#REF!,IF(BU$568=2,#REF!,IF(BU$568=3,#REF!,IF(BU$568=4,#REF!,BU525)))))/BU$569</f>
        <v>63.98676108755518</v>
      </c>
      <c r="BV640" s="1160">
        <f>IF(BV$568=0,BV525,IF(BV$568=1,#REF!,IF(BV$568=2,#REF!,IF(BV$568=3,#REF!,IF(BV$568=4,#REF!,BV525)))))/BV$569</f>
        <v>60.407965995969057</v>
      </c>
      <c r="BW640" s="1160">
        <f>IF(BW$568=0,BW525,IF(BW$568=1,#REF!,IF(BW$568=2,#REF!,IF(BW$568=3,#REF!,IF(BW$568=4,#REF!,BW525)))))/BW$569</f>
        <v>13.270639179457737</v>
      </c>
      <c r="BX640" s="1160">
        <f>IF(BX$568=0,BX525,IF(BX$568=1,#REF!,IF(BX$568=2,#REF!,IF(BX$568=3,#REF!,IF(BX$568=4,#REF!,BX525)))))/BX$569</f>
        <v>13.274204607370224</v>
      </c>
      <c r="BY640" s="1160">
        <f>IF(BY$568=0,BY525,IF(BY$568=1,#REF!,IF(BY$568=2,#REF!,IF(BY$568=3,#REF!,IF(BY$568=4,#REF!,BY525)))))/BY$569</f>
        <v>12.836869094296871</v>
      </c>
      <c r="BZ640" s="1160">
        <f>IF(BZ$568=0,BZ525,IF(BZ$568=1,#REF!,IF(BZ$568=2,#REF!,IF(BZ$568=3,#REF!,IF(BZ$568=4,#REF!,BZ525)))))/BZ$569</f>
        <v>21.418455573468936</v>
      </c>
      <c r="CA640" s="1160">
        <f>IF(CA$568=0,CA525,IF(CA$568=1,#REF!,IF(CA$568=2,#REF!,IF(CA$568=3,#REF!,IF(CA$568=4,#REF!,CA525)))))/CA$569</f>
        <v>17.066180343565435</v>
      </c>
      <c r="CB640" s="1160">
        <f>IF(CB$568=0,CB525,IF(CB$568=1,#REF!,IF(CB$568=2,#REF!,IF(CB$568=3,#REF!,IF(CB$568=4,#REF!,CB525)))))/CB$569</f>
        <v>37.80231336360275</v>
      </c>
      <c r="CC640" s="1160">
        <f>IF(CC$568=0,CC525,IF(CC$568=1,#REF!,IF(CC$568=2,#REF!,IF(CC$568=3,#REF!,IF(CC$568=4,#REF!,CC525)))))/CC$569</f>
        <v>62.572360731435388</v>
      </c>
    </row>
    <row r="641" spans="1:81" ht="15.75" customHeight="1">
      <c r="A641" s="1148"/>
      <c r="B641" s="63"/>
      <c r="C641" s="63"/>
      <c r="D641" s="63"/>
      <c r="E641" s="63"/>
      <c r="F641" s="63"/>
      <c r="G641" s="1160"/>
      <c r="H641" s="1160"/>
      <c r="I641" s="1160"/>
      <c r="J641" s="1160"/>
      <c r="K641" s="1160"/>
      <c r="L641" s="1160"/>
      <c r="M641" s="1160"/>
      <c r="N641" s="1160"/>
      <c r="O641" s="1160"/>
      <c r="P641" s="1160"/>
      <c r="Q641" s="1160"/>
      <c r="R641" s="1160"/>
      <c r="S641" s="1160"/>
      <c r="T641" s="1160"/>
      <c r="U641" s="1160"/>
      <c r="V641" s="1160"/>
      <c r="W641" s="1160"/>
      <c r="X641" s="1160"/>
      <c r="Y641" s="1160"/>
      <c r="Z641" s="1160"/>
      <c r="AA641" s="1160"/>
      <c r="AB641" s="1160"/>
      <c r="AC641" s="1160"/>
      <c r="AD641" s="1160"/>
      <c r="AE641" s="1160"/>
      <c r="AF641" s="1160"/>
      <c r="AG641" s="1160"/>
      <c r="AH641" s="1160"/>
      <c r="AI641" s="1160"/>
      <c r="AJ641" s="1160"/>
      <c r="AK641" s="1160"/>
      <c r="AL641" s="1160"/>
      <c r="AM641" s="1160"/>
      <c r="AN641" s="1160"/>
      <c r="AO641" s="1160"/>
      <c r="AP641" s="1160"/>
      <c r="AQ641" s="1160"/>
      <c r="AR641" s="1160"/>
      <c r="AS641" s="1160"/>
      <c r="AT641" s="1160"/>
      <c r="AU641" s="1160"/>
      <c r="AV641" s="1160"/>
      <c r="AW641" s="1160"/>
      <c r="AX641" s="1160"/>
      <c r="AY641" s="1160"/>
      <c r="AZ641" s="1160"/>
      <c r="BA641" s="1160"/>
      <c r="BB641" s="1160"/>
      <c r="BC641" s="1160"/>
      <c r="BD641" s="916"/>
      <c r="BE641" s="1160"/>
      <c r="BF641" s="1160"/>
      <c r="BG641" s="1160"/>
      <c r="BH641" s="1160"/>
      <c r="BI641" s="1160"/>
      <c r="BJ641" s="1160"/>
      <c r="BK641" s="1160"/>
      <c r="BL641" s="1160"/>
      <c r="BM641" s="1160"/>
      <c r="BN641" s="1160"/>
      <c r="BO641" s="1160"/>
      <c r="BP641" s="1160"/>
      <c r="BQ641" s="1160"/>
      <c r="BR641" s="1160"/>
      <c r="BS641" s="1160"/>
      <c r="BT641" s="1160"/>
      <c r="BU641" s="1160"/>
      <c r="BV641" s="1160"/>
      <c r="BW641" s="1160"/>
      <c r="BX641" s="1160"/>
      <c r="BY641" s="1160"/>
      <c r="BZ641" s="1160"/>
      <c r="CA641" s="1160"/>
      <c r="CB641" s="1160"/>
      <c r="CC641" s="1160"/>
    </row>
    <row r="642" spans="1:81" ht="15" customHeight="1">
      <c r="A642" s="11"/>
      <c r="B642" s="7"/>
      <c r="C642" s="11"/>
      <c r="D642" s="57"/>
      <c r="E642" s="58"/>
      <c r="F642" s="58"/>
      <c r="G642" s="577"/>
      <c r="H642" s="1189"/>
      <c r="I642" s="1189"/>
      <c r="J642" s="1189"/>
      <c r="K642" s="1189"/>
      <c r="L642" s="1189"/>
      <c r="M642" s="1189"/>
      <c r="N642" s="1189"/>
      <c r="O642" s="1189"/>
      <c r="P642" s="1189"/>
      <c r="Q642" s="1189"/>
      <c r="R642" s="1189"/>
      <c r="S642" s="1189"/>
      <c r="T642" s="1189"/>
      <c r="U642" s="1189"/>
      <c r="V642" s="1189"/>
      <c r="W642" s="1189"/>
      <c r="X642" s="1189"/>
      <c r="Y642" s="1189"/>
      <c r="Z642" s="1189"/>
      <c r="AA642" s="1189"/>
      <c r="AB642" s="1189"/>
      <c r="AC642" s="1189"/>
      <c r="AD642" s="1189"/>
      <c r="AE642" s="1189"/>
      <c r="AF642" s="1189"/>
      <c r="AG642" s="1189"/>
      <c r="AH642" s="1189"/>
      <c r="AI642" s="1189"/>
      <c r="AJ642" s="1189"/>
      <c r="AK642" s="1189"/>
      <c r="AL642" s="1189"/>
      <c r="AM642" s="1189"/>
      <c r="AN642" s="1189"/>
      <c r="AO642" s="1189"/>
      <c r="AP642" s="1189"/>
      <c r="AQ642" s="1189"/>
      <c r="AR642" s="1189"/>
      <c r="AS642" s="1189"/>
      <c r="AT642" s="1189"/>
      <c r="AU642" s="1189"/>
      <c r="AV642" s="1189"/>
      <c r="AW642" s="1189"/>
      <c r="AX642" s="1189"/>
      <c r="AY642" s="1189"/>
      <c r="AZ642" s="1189"/>
      <c r="BA642" s="1189"/>
      <c r="BB642" s="1189"/>
      <c r="BC642" s="1189"/>
      <c r="BD642" s="1169"/>
      <c r="BE642" s="1189"/>
      <c r="BF642" s="1189"/>
      <c r="BG642" s="1189"/>
      <c r="BH642" s="1189"/>
      <c r="BI642" s="1189"/>
      <c r="BJ642" s="1189"/>
      <c r="BK642" s="1189"/>
      <c r="BL642" s="1189"/>
      <c r="BM642" s="1189"/>
      <c r="BN642" s="1189"/>
      <c r="BO642" s="1189"/>
      <c r="BP642" s="1189"/>
      <c r="BQ642" s="1189"/>
      <c r="BR642" s="1189"/>
      <c r="BS642" s="1189"/>
      <c r="BT642" s="1189"/>
      <c r="BU642" s="1189"/>
      <c r="BV642" s="1189"/>
      <c r="BW642" s="1189"/>
      <c r="BX642" s="1189"/>
      <c r="BY642" s="1189"/>
      <c r="BZ642" s="1189"/>
      <c r="CA642" s="1189"/>
      <c r="CB642" s="1189"/>
      <c r="CC642" s="1189"/>
    </row>
    <row r="643" spans="1:81" ht="15" customHeight="1">
      <c r="A643" s="11"/>
      <c r="B643" s="1083" t="s">
        <v>1382</v>
      </c>
      <c r="C643" s="11"/>
      <c r="D643" s="57"/>
      <c r="E643" s="58"/>
      <c r="F643" s="58"/>
      <c r="G643" s="1082" t="s">
        <v>1199</v>
      </c>
      <c r="H643" s="1189"/>
      <c r="I643" s="1189"/>
      <c r="J643" s="1189"/>
      <c r="K643" s="1189"/>
      <c r="L643" s="1189"/>
      <c r="M643" s="1189"/>
      <c r="N643" s="1189"/>
      <c r="O643" s="1189"/>
      <c r="P643" s="1189"/>
      <c r="Q643" s="1189"/>
      <c r="R643" s="1189"/>
      <c r="S643" s="1189"/>
      <c r="T643" s="1189"/>
      <c r="U643" s="1189"/>
      <c r="V643" s="1189"/>
      <c r="W643" s="1189"/>
      <c r="X643" s="1189"/>
      <c r="Y643" s="1189"/>
      <c r="Z643" s="1189"/>
      <c r="AA643" s="1189"/>
      <c r="AB643" s="1189"/>
      <c r="AC643" s="1189"/>
      <c r="AD643" s="1189"/>
      <c r="AE643" s="1189"/>
      <c r="AF643" s="1189"/>
      <c r="AG643" s="1189"/>
      <c r="AH643" s="1189"/>
      <c r="AI643" s="1189"/>
      <c r="AJ643" s="1189"/>
      <c r="AK643" s="1189"/>
      <c r="AL643" s="1189"/>
      <c r="AM643" s="1189"/>
      <c r="AN643" s="1189"/>
      <c r="AO643" s="1189"/>
      <c r="AP643" s="1189"/>
      <c r="AQ643" s="1189"/>
      <c r="AR643" s="1189"/>
      <c r="AS643" s="1189"/>
      <c r="AT643" s="1189"/>
      <c r="AU643" s="1189"/>
      <c r="AV643" s="1189"/>
      <c r="AW643" s="1189"/>
      <c r="AX643" s="1189"/>
      <c r="AY643" s="1189"/>
      <c r="AZ643" s="1189"/>
      <c r="BA643" s="1189"/>
      <c r="BB643" s="1189"/>
      <c r="BC643" s="1189"/>
      <c r="BD643" s="1169"/>
      <c r="BE643" s="1189"/>
      <c r="BF643" s="1189"/>
      <c r="BG643" s="1189"/>
      <c r="BH643" s="1189"/>
      <c r="BI643" s="1189"/>
      <c r="BJ643" s="1189"/>
      <c r="BK643" s="1189"/>
      <c r="BL643" s="1189"/>
      <c r="BM643" s="1189"/>
      <c r="BN643" s="1189"/>
      <c r="BO643" s="1189"/>
      <c r="BP643" s="1189"/>
      <c r="BQ643" s="1189"/>
      <c r="BR643" s="1189"/>
      <c r="BS643" s="1189"/>
      <c r="BT643" s="1189"/>
      <c r="BU643" s="1189"/>
      <c r="BV643" s="1189"/>
      <c r="BW643" s="1189"/>
      <c r="BX643" s="1189"/>
      <c r="BY643" s="1189"/>
      <c r="BZ643" s="1189"/>
      <c r="CA643" s="1189"/>
      <c r="CB643" s="1189"/>
      <c r="CC643" s="1189"/>
    </row>
    <row r="644" spans="1:81" ht="15" customHeight="1">
      <c r="A644" s="11"/>
      <c r="B644" s="139" t="s">
        <v>576</v>
      </c>
      <c r="D644" s="49"/>
      <c r="G644" s="1190"/>
      <c r="H644" s="1190"/>
      <c r="I644" s="1190"/>
      <c r="J644" s="1190"/>
      <c r="K644" s="1190"/>
      <c r="L644" s="1190"/>
      <c r="M644" s="1190"/>
      <c r="N644" s="1190"/>
      <c r="O644" s="1190"/>
      <c r="P644" s="1190"/>
      <c r="Q644" s="1190"/>
      <c r="R644" s="1190"/>
      <c r="S644" s="1190"/>
      <c r="T644" s="1190"/>
      <c r="U644" s="1190"/>
      <c r="V644" s="1190"/>
      <c r="W644" s="1190"/>
      <c r="X644" s="1190"/>
      <c r="Y644" s="1190"/>
      <c r="Z644" s="1190"/>
      <c r="AA644" s="1190"/>
      <c r="AB644" s="1190"/>
      <c r="AC644" s="1190"/>
      <c r="AD644" s="1190"/>
      <c r="AE644" s="1190"/>
      <c r="AF644" s="1190"/>
      <c r="AG644" s="1190"/>
      <c r="AH644" s="1190"/>
      <c r="AI644" s="1190"/>
      <c r="AJ644" s="1190"/>
      <c r="AK644" s="1190"/>
      <c r="AL644" s="1190"/>
      <c r="AM644" s="1190"/>
      <c r="AN644" s="1190"/>
      <c r="AO644" s="1190"/>
      <c r="AP644" s="1190"/>
      <c r="AQ644" s="1190"/>
      <c r="AR644" s="1190"/>
      <c r="AS644" s="1190"/>
      <c r="AT644" s="1190"/>
      <c r="AU644" s="1190"/>
      <c r="AV644" s="1190"/>
      <c r="AW644" s="1190"/>
      <c r="AX644" s="1190"/>
      <c r="AY644" s="1190"/>
      <c r="AZ644" s="1190"/>
      <c r="BA644" s="1190"/>
      <c r="BB644" s="1190"/>
      <c r="BC644" s="1190"/>
      <c r="BD644" s="1190"/>
      <c r="BE644" s="1190"/>
      <c r="BF644" s="1190"/>
      <c r="BG644" s="1190"/>
      <c r="BH644" s="1190"/>
      <c r="BI644" s="1190"/>
      <c r="BJ644" s="1190"/>
      <c r="BK644" s="1190"/>
      <c r="BL644" s="1190"/>
      <c r="BM644" s="1190"/>
      <c r="BN644" s="1190"/>
      <c r="BO644" s="1190"/>
      <c r="BP644" s="1190"/>
      <c r="BQ644" s="1190"/>
      <c r="BR644" s="1190"/>
      <c r="BS644" s="1190"/>
      <c r="BT644" s="1190"/>
      <c r="BU644" s="1190"/>
      <c r="BV644" s="1190"/>
      <c r="BW644" s="1190"/>
      <c r="BX644" s="1190"/>
      <c r="BY644" s="1190"/>
      <c r="BZ644" s="1190"/>
      <c r="CA644" s="1190"/>
      <c r="CB644" s="1190"/>
      <c r="CC644" s="1190"/>
    </row>
    <row r="645" spans="1:81" ht="15" customHeight="1">
      <c r="A645" s="11"/>
      <c r="B645" s="139" t="s">
        <v>574</v>
      </c>
      <c r="D645" s="49"/>
      <c r="F645" s="1144"/>
      <c r="G645" s="1169"/>
      <c r="H645" s="1169"/>
      <c r="I645" s="1169"/>
      <c r="J645" s="1169"/>
      <c r="K645" s="1169"/>
      <c r="L645" s="1169"/>
      <c r="M645" s="1169"/>
      <c r="N645" s="1169"/>
      <c r="O645" s="1169"/>
      <c r="P645" s="1169"/>
      <c r="Q645" s="1169"/>
      <c r="R645" s="1169"/>
      <c r="S645" s="1169"/>
      <c r="T645" s="1169"/>
      <c r="U645" s="1169"/>
      <c r="V645" s="1169"/>
      <c r="W645" s="1169"/>
      <c r="X645" s="1169"/>
      <c r="Y645" s="1169"/>
      <c r="Z645" s="1169"/>
      <c r="AA645" s="1169"/>
      <c r="AB645" s="1169"/>
      <c r="AC645" s="1169"/>
      <c r="AD645" s="1169"/>
      <c r="AE645" s="1169"/>
      <c r="AF645" s="1169"/>
      <c r="AG645" s="1169"/>
      <c r="AH645" s="1169"/>
      <c r="AI645" s="1169"/>
      <c r="AJ645" s="1169"/>
      <c r="AK645" s="1169"/>
      <c r="AL645" s="1169"/>
      <c r="AM645" s="1169"/>
      <c r="AN645" s="1169"/>
      <c r="AO645" s="1169"/>
      <c r="AP645" s="1169"/>
      <c r="AQ645" s="1169"/>
      <c r="AR645" s="1169"/>
      <c r="AS645" s="1169"/>
      <c r="AT645" s="1169"/>
      <c r="AU645" s="1169"/>
      <c r="AV645" s="1169"/>
      <c r="AW645" s="1169"/>
      <c r="AX645" s="1169"/>
      <c r="AY645" s="1169"/>
      <c r="AZ645" s="1169"/>
      <c r="BA645" s="1169"/>
      <c r="BB645" s="1169"/>
      <c r="BC645" s="1169"/>
      <c r="BD645" s="1169"/>
      <c r="BE645" s="1169"/>
      <c r="BF645" s="1169"/>
      <c r="BG645" s="1169"/>
      <c r="BH645" s="1169"/>
      <c r="BI645" s="1169"/>
      <c r="BJ645" s="1169"/>
      <c r="BK645" s="1169"/>
      <c r="BL645" s="1169"/>
      <c r="BM645" s="1169"/>
      <c r="BN645" s="1169"/>
      <c r="BO645" s="1169"/>
      <c r="BP645" s="1169"/>
      <c r="BQ645" s="1169"/>
      <c r="BR645" s="1169"/>
      <c r="BS645" s="1169"/>
      <c r="BT645" s="1169"/>
      <c r="BU645" s="1169"/>
      <c r="BV645" s="1169"/>
      <c r="BW645" s="1169"/>
      <c r="BY645" s="1169"/>
      <c r="BZ645" s="1169"/>
      <c r="CC645" s="1169"/>
    </row>
    <row r="646" spans="1:81" ht="15" customHeight="1">
      <c r="A646" s="11"/>
      <c r="B646" s="143" t="s">
        <v>305</v>
      </c>
      <c r="C646" s="49" t="s">
        <v>1206</v>
      </c>
      <c r="D646" s="49"/>
      <c r="E646" s="49" t="s">
        <v>480</v>
      </c>
      <c r="G646" s="1169"/>
      <c r="H646" s="1169"/>
      <c r="I646" s="1169"/>
      <c r="J646" s="1169"/>
      <c r="K646" s="1169"/>
      <c r="L646" s="1169"/>
      <c r="M646" s="1169"/>
      <c r="N646" s="1169"/>
      <c r="O646" s="1169"/>
      <c r="P646" s="1169"/>
      <c r="Q646" s="1169"/>
      <c r="R646" s="1169"/>
      <c r="S646" s="1169"/>
      <c r="T646" s="1169"/>
      <c r="U646" s="1169"/>
      <c r="V646" s="1169"/>
      <c r="W646" s="1169"/>
      <c r="X646" s="1169"/>
      <c r="Y646" s="1169"/>
      <c r="Z646" s="1169"/>
      <c r="AA646" s="1169"/>
      <c r="AB646" s="1169"/>
      <c r="AC646" s="1169"/>
      <c r="AD646" s="1169"/>
      <c r="AE646" s="1169"/>
      <c r="AF646" s="1169"/>
      <c r="AG646" s="1169"/>
      <c r="AH646" s="1169"/>
      <c r="AI646" s="1169"/>
      <c r="AJ646" s="1169"/>
      <c r="AK646" s="1169"/>
      <c r="AL646" s="1169"/>
      <c r="AM646" s="1169"/>
      <c r="AN646" s="1169"/>
      <c r="AO646" s="1169"/>
      <c r="AP646" s="1169"/>
      <c r="AQ646" s="1169"/>
      <c r="AR646" s="1169"/>
      <c r="AS646" s="1169"/>
      <c r="AT646" s="1169"/>
      <c r="AU646" s="1169"/>
      <c r="AV646" s="1169"/>
      <c r="AW646" s="1169"/>
      <c r="AX646" s="1169"/>
      <c r="AY646" s="1169"/>
      <c r="AZ646" s="1169"/>
      <c r="BA646" s="1169"/>
      <c r="BB646" s="1169"/>
      <c r="BC646" s="1169"/>
      <c r="BD646" s="1169"/>
      <c r="BE646" s="1169"/>
      <c r="BF646" s="1169"/>
      <c r="BG646" s="1169"/>
      <c r="BH646" s="1169"/>
      <c r="BI646" s="1169"/>
      <c r="BJ646" s="1169"/>
      <c r="BK646" s="1169"/>
      <c r="BL646" s="1169"/>
      <c r="BM646" s="1169"/>
      <c r="BN646" s="1169"/>
      <c r="BO646" s="1169"/>
      <c r="BP646" s="1169"/>
      <c r="BQ646" s="1169"/>
      <c r="BR646" s="1169"/>
      <c r="BS646" s="1169"/>
      <c r="BT646" s="1169"/>
      <c r="BU646" s="1169"/>
      <c r="BV646" s="1169"/>
      <c r="BW646" s="1169"/>
      <c r="BY646" s="1169"/>
      <c r="BZ646" s="1169"/>
      <c r="CC646" s="1169"/>
    </row>
    <row r="647" spans="1:81" ht="15" customHeight="1">
      <c r="A647" s="11"/>
      <c r="B647" s="144">
        <v>0.10430020157698525</v>
      </c>
      <c r="C647" s="49">
        <v>380</v>
      </c>
      <c r="D647" s="49" t="s">
        <v>481</v>
      </c>
      <c r="E647" s="145">
        <v>380</v>
      </c>
      <c r="G647" s="1169"/>
      <c r="H647" s="1169"/>
      <c r="I647" s="1169"/>
      <c r="J647" s="1169"/>
      <c r="K647" s="1169"/>
      <c r="L647" s="1169"/>
      <c r="M647" s="1169"/>
      <c r="N647" s="1169"/>
      <c r="O647" s="1169"/>
      <c r="P647" s="1169"/>
      <c r="Q647" s="1169"/>
      <c r="R647" s="1169"/>
      <c r="S647" s="1169"/>
      <c r="T647" s="1169"/>
      <c r="U647" s="1169"/>
      <c r="V647" s="1169"/>
      <c r="W647" s="1169"/>
      <c r="X647" s="1169"/>
      <c r="Y647" s="1169"/>
      <c r="Z647" s="1169"/>
      <c r="AA647" s="1169"/>
      <c r="AB647" s="1169"/>
      <c r="AC647" s="1169"/>
      <c r="AD647" s="1169"/>
      <c r="AE647" s="1169"/>
      <c r="AF647" s="1169"/>
      <c r="AG647" s="1169"/>
      <c r="AH647" s="1169"/>
      <c r="AI647" s="1169"/>
      <c r="AJ647" s="1169"/>
      <c r="AK647" s="1169"/>
      <c r="AL647" s="1169"/>
      <c r="AM647" s="1169"/>
      <c r="AN647" s="1169"/>
      <c r="AO647" s="1169"/>
      <c r="AP647" s="1169"/>
      <c r="AQ647" s="1169"/>
      <c r="AR647" s="1169"/>
      <c r="AS647" s="1169"/>
      <c r="AT647" s="1169"/>
      <c r="AU647" s="1169"/>
      <c r="AV647" s="1169"/>
      <c r="AW647" s="1169"/>
      <c r="AX647" s="1169"/>
      <c r="AY647" s="1169"/>
      <c r="AZ647" s="1169"/>
      <c r="BA647" s="1169"/>
      <c r="BB647" s="1169"/>
      <c r="BC647" s="1169"/>
      <c r="BD647" s="1169"/>
      <c r="BE647" s="1169"/>
      <c r="BF647" s="1169"/>
      <c r="BG647" s="1169"/>
      <c r="BH647" s="1169"/>
      <c r="BI647" s="1169"/>
      <c r="BJ647" s="1169"/>
      <c r="BK647" s="1169"/>
      <c r="BL647" s="1169"/>
      <c r="BM647" s="1169"/>
      <c r="BN647" s="1169"/>
      <c r="BO647" s="1169"/>
      <c r="BP647" s="1169"/>
      <c r="BQ647" s="1169"/>
      <c r="BR647" s="1169"/>
      <c r="BS647" s="1169"/>
      <c r="BT647" s="1169"/>
      <c r="BU647" s="1169"/>
      <c r="BV647" s="1169"/>
      <c r="BW647" s="1169"/>
      <c r="BY647" s="1169"/>
      <c r="BZ647" s="1169"/>
      <c r="CC647" s="1169"/>
    </row>
    <row r="648" spans="1:81" ht="15" customHeight="1">
      <c r="A648" s="11"/>
      <c r="B648" s="144">
        <v>4.6550750027297633E-3</v>
      </c>
      <c r="C648" s="49">
        <v>0</v>
      </c>
      <c r="D648" s="49" t="s">
        <v>482</v>
      </c>
      <c r="E648" s="145">
        <v>0</v>
      </c>
      <c r="G648" s="1169"/>
      <c r="H648" s="1169"/>
      <c r="I648" s="1169"/>
      <c r="J648" s="1169"/>
      <c r="K648" s="1169"/>
      <c r="L648" s="1169"/>
      <c r="M648" s="1169"/>
      <c r="N648" s="1169"/>
      <c r="O648" s="1169"/>
      <c r="P648" s="1169"/>
      <c r="Q648" s="1169"/>
      <c r="R648" s="1169"/>
      <c r="S648" s="1169"/>
      <c r="T648" s="1169"/>
      <c r="U648" s="1169"/>
      <c r="V648" s="1169"/>
      <c r="W648" s="1169"/>
      <c r="X648" s="1169"/>
      <c r="Y648" s="1169"/>
      <c r="Z648" s="1169"/>
      <c r="AA648" s="1169"/>
      <c r="AB648" s="1169"/>
      <c r="AC648" s="1169"/>
      <c r="AD648" s="1169"/>
      <c r="AE648" s="1169"/>
      <c r="AF648" s="1169"/>
      <c r="AG648" s="1169"/>
      <c r="AH648" s="1169"/>
      <c r="AI648" s="1169"/>
      <c r="AJ648" s="1169"/>
      <c r="AK648" s="1169"/>
      <c r="AL648" s="1169"/>
      <c r="AM648" s="1169"/>
      <c r="AN648" s="1169"/>
      <c r="AO648" s="1169"/>
      <c r="AP648" s="1169"/>
      <c r="AQ648" s="1169"/>
      <c r="AR648" s="1169"/>
      <c r="AS648" s="1169"/>
      <c r="AT648" s="1169"/>
      <c r="AU648" s="1169"/>
      <c r="AV648" s="1169"/>
      <c r="AW648" s="1169"/>
      <c r="AX648" s="1169"/>
      <c r="AY648" s="1169"/>
      <c r="AZ648" s="1169"/>
      <c r="BA648" s="1169"/>
      <c r="BB648" s="1169"/>
      <c r="BC648" s="1169"/>
      <c r="BD648" s="1169"/>
      <c r="BE648" s="1169"/>
      <c r="BF648" s="1169"/>
      <c r="BG648" s="1169"/>
      <c r="BH648" s="1169"/>
      <c r="BI648" s="1169"/>
      <c r="BJ648" s="1169"/>
      <c r="BK648" s="1169"/>
      <c r="BL648" s="1169"/>
      <c r="BM648" s="1169"/>
      <c r="BN648" s="1169"/>
      <c r="BO648" s="1169"/>
      <c r="BP648" s="1169"/>
      <c r="BQ648" s="1169"/>
      <c r="BR648" s="1169"/>
      <c r="BS648" s="1169"/>
      <c r="BT648" s="1169"/>
      <c r="BU648" s="1169"/>
      <c r="BV648" s="1169"/>
      <c r="BW648" s="1169"/>
      <c r="BY648" s="1169"/>
      <c r="BZ648" s="1169"/>
      <c r="CC648" s="1169"/>
    </row>
    <row r="649" spans="1:81" ht="15" customHeight="1">
      <c r="A649" s="11"/>
      <c r="B649" s="144">
        <v>4.1483934064372216E-2</v>
      </c>
      <c r="C649" s="49">
        <v>0</v>
      </c>
      <c r="D649" s="49" t="s">
        <v>483</v>
      </c>
      <c r="E649" s="145">
        <v>0</v>
      </c>
      <c r="G649" s="1169"/>
      <c r="H649" s="1169"/>
      <c r="I649" s="1169"/>
      <c r="J649" s="1169"/>
      <c r="K649" s="1169"/>
      <c r="L649" s="1169"/>
      <c r="M649" s="1169"/>
      <c r="N649" s="1169"/>
      <c r="O649" s="1169"/>
      <c r="P649" s="1169"/>
      <c r="Q649" s="1169"/>
      <c r="R649" s="1169"/>
      <c r="S649" s="1169"/>
      <c r="T649" s="1169"/>
      <c r="U649" s="1169"/>
      <c r="V649" s="1169"/>
      <c r="W649" s="1169"/>
      <c r="X649" s="1169"/>
      <c r="Y649" s="1169"/>
      <c r="Z649" s="1169"/>
      <c r="AA649" s="1169"/>
      <c r="AB649" s="1169"/>
      <c r="AC649" s="1169"/>
      <c r="AD649" s="1169"/>
      <c r="AE649" s="1169"/>
      <c r="AF649" s="1169"/>
      <c r="AG649" s="1169"/>
      <c r="AH649" s="1169"/>
      <c r="AI649" s="1169"/>
      <c r="AJ649" s="1169"/>
      <c r="AK649" s="1169"/>
      <c r="AL649" s="1169"/>
      <c r="AM649" s="1169"/>
      <c r="AN649" s="1169"/>
      <c r="AO649" s="1169"/>
      <c r="AP649" s="1169"/>
      <c r="AQ649" s="1169"/>
      <c r="AR649" s="1169"/>
      <c r="AS649" s="1169"/>
      <c r="AT649" s="1169"/>
      <c r="AU649" s="1169"/>
      <c r="AV649" s="1169"/>
      <c r="AW649" s="1169"/>
      <c r="AX649" s="1169"/>
      <c r="AY649" s="1169"/>
      <c r="AZ649" s="1169"/>
      <c r="BA649" s="1169"/>
      <c r="BB649" s="1169"/>
      <c r="BC649" s="1169"/>
      <c r="BD649" s="1169"/>
      <c r="BE649" s="1169"/>
      <c r="BF649" s="1169"/>
      <c r="BG649" s="1169"/>
      <c r="BH649" s="1169"/>
      <c r="BI649" s="1169"/>
      <c r="BJ649" s="1169"/>
      <c r="BK649" s="1169"/>
      <c r="BL649" s="1169"/>
      <c r="BM649" s="1169"/>
      <c r="BN649" s="1169"/>
      <c r="BO649" s="1169"/>
      <c r="BP649" s="1169"/>
      <c r="BQ649" s="1169"/>
      <c r="BR649" s="1169"/>
      <c r="BS649" s="1169"/>
      <c r="BT649" s="1169"/>
      <c r="BU649" s="1169"/>
      <c r="BV649" s="1169"/>
      <c r="BW649" s="1169"/>
      <c r="BY649" s="1169"/>
      <c r="BZ649" s="1169"/>
      <c r="CC649" s="1169"/>
    </row>
    <row r="650" spans="1:81" ht="15" customHeight="1">
      <c r="A650" s="11"/>
      <c r="B650" s="144">
        <v>1.6771377012640025E-2</v>
      </c>
      <c r="C650" s="49">
        <v>2414</v>
      </c>
      <c r="D650" s="49" t="s">
        <v>484</v>
      </c>
      <c r="E650" s="145">
        <v>2414</v>
      </c>
      <c r="G650" s="1169"/>
      <c r="H650" s="1169"/>
      <c r="I650" s="1169"/>
      <c r="J650" s="1169"/>
      <c r="K650" s="1169"/>
      <c r="L650" s="1169"/>
      <c r="M650" s="1169"/>
      <c r="N650" s="1169"/>
      <c r="O650" s="1169"/>
      <c r="P650" s="1169"/>
      <c r="Q650" s="1169"/>
      <c r="R650" s="1169"/>
      <c r="S650" s="1169"/>
      <c r="T650" s="1169"/>
      <c r="U650" s="1169"/>
      <c r="V650" s="1169"/>
      <c r="W650" s="1169"/>
      <c r="X650" s="1169"/>
      <c r="Y650" s="1169"/>
      <c r="Z650" s="1169"/>
      <c r="AA650" s="1169"/>
      <c r="AB650" s="1169"/>
      <c r="AC650" s="1169"/>
      <c r="AD650" s="1169"/>
      <c r="AE650" s="1169"/>
      <c r="AF650" s="1169"/>
      <c r="AG650" s="1169"/>
      <c r="AH650" s="1169"/>
      <c r="AI650" s="1169"/>
      <c r="AJ650" s="1169"/>
      <c r="AK650" s="1169"/>
      <c r="AL650" s="1169"/>
      <c r="AM650" s="1169"/>
      <c r="AN650" s="1169"/>
      <c r="AO650" s="1169"/>
      <c r="AP650" s="1169"/>
      <c r="AQ650" s="1169"/>
      <c r="AR650" s="1169"/>
      <c r="AS650" s="1169"/>
      <c r="AT650" s="1169"/>
      <c r="AU650" s="1169"/>
      <c r="AV650" s="1169"/>
      <c r="AW650" s="1169"/>
      <c r="AX650" s="1169"/>
      <c r="AY650" s="1169"/>
      <c r="AZ650" s="1169"/>
      <c r="BA650" s="1169"/>
      <c r="BB650" s="1169"/>
      <c r="BC650" s="1169"/>
      <c r="BD650" s="1169"/>
      <c r="BE650" s="1169"/>
      <c r="BF650" s="1169"/>
      <c r="BG650" s="1169"/>
      <c r="BH650" s="1169"/>
      <c r="BI650" s="1169"/>
      <c r="BJ650" s="1169"/>
      <c r="BK650" s="1169"/>
      <c r="BL650" s="1169"/>
      <c r="BM650" s="1169"/>
      <c r="BN650" s="1169"/>
      <c r="BO650" s="1169"/>
      <c r="BP650" s="1169"/>
      <c r="BQ650" s="1169"/>
      <c r="BR650" s="1169"/>
      <c r="BS650" s="1169"/>
      <c r="BT650" s="1169"/>
      <c r="BU650" s="1169"/>
      <c r="BV650" s="1169"/>
      <c r="BW650" s="1169"/>
      <c r="BY650" s="1169"/>
      <c r="BZ650" s="1169"/>
      <c r="CC650" s="1169"/>
    </row>
    <row r="651" spans="1:81" ht="15" customHeight="1">
      <c r="A651" s="11"/>
      <c r="B651" s="144">
        <v>2.9480469589588148E-2</v>
      </c>
      <c r="C651" s="49">
        <v>0</v>
      </c>
      <c r="D651" s="49" t="s">
        <v>485</v>
      </c>
      <c r="E651" s="145">
        <v>0</v>
      </c>
      <c r="G651" s="1169"/>
      <c r="H651" s="1169"/>
      <c r="I651" s="1169"/>
      <c r="J651" s="1169"/>
      <c r="K651" s="1169"/>
      <c r="L651" s="1169"/>
      <c r="M651" s="1169"/>
      <c r="N651" s="1169"/>
      <c r="O651" s="1169"/>
      <c r="P651" s="1169"/>
      <c r="Q651" s="1169"/>
      <c r="R651" s="1169"/>
      <c r="S651" s="1169"/>
      <c r="T651" s="1169"/>
      <c r="U651" s="1169"/>
      <c r="V651" s="1169"/>
      <c r="W651" s="1169"/>
      <c r="X651" s="1169"/>
      <c r="Y651" s="1169"/>
      <c r="Z651" s="1169"/>
      <c r="AA651" s="1169"/>
      <c r="AB651" s="1169"/>
      <c r="AC651" s="1169"/>
      <c r="AD651" s="1169"/>
      <c r="AE651" s="1169"/>
      <c r="AF651" s="1169"/>
      <c r="AG651" s="1169"/>
      <c r="AH651" s="1169"/>
      <c r="AI651" s="1169"/>
      <c r="AJ651" s="1169"/>
      <c r="AK651" s="1169"/>
      <c r="AL651" s="1169"/>
      <c r="AM651" s="1169"/>
      <c r="AN651" s="1169"/>
      <c r="AO651" s="1169"/>
      <c r="AP651" s="1169"/>
      <c r="AQ651" s="1169"/>
      <c r="AR651" s="1169"/>
      <c r="AS651" s="1169"/>
      <c r="AT651" s="1169"/>
      <c r="AU651" s="1169"/>
      <c r="AV651" s="1169"/>
      <c r="AW651" s="1169"/>
      <c r="AX651" s="1169"/>
      <c r="AY651" s="1169"/>
      <c r="AZ651" s="1169"/>
      <c r="BA651" s="1169"/>
      <c r="BB651" s="1169"/>
      <c r="BC651" s="1169"/>
      <c r="BD651" s="1169"/>
      <c r="BE651" s="1169"/>
      <c r="BF651" s="1169"/>
      <c r="BG651" s="1169"/>
      <c r="BH651" s="1169"/>
      <c r="BI651" s="1169"/>
      <c r="BJ651" s="1169"/>
      <c r="BK651" s="1169"/>
      <c r="BL651" s="1169"/>
      <c r="BM651" s="1169"/>
      <c r="BN651" s="1169"/>
      <c r="BO651" s="1169"/>
      <c r="BP651" s="1169"/>
      <c r="BQ651" s="1169"/>
      <c r="BR651" s="1169"/>
      <c r="BS651" s="1169"/>
      <c r="BT651" s="1169"/>
      <c r="BU651" s="1169"/>
      <c r="BV651" s="1169"/>
      <c r="BW651" s="1169"/>
      <c r="BY651" s="1169"/>
      <c r="BZ651" s="1169"/>
      <c r="CC651" s="1169"/>
    </row>
    <row r="652" spans="1:81" ht="15" customHeight="1">
      <c r="A652" s="11"/>
      <c r="B652" s="146"/>
      <c r="D652" s="49"/>
      <c r="G652" s="1169"/>
      <c r="H652" s="1169"/>
      <c r="I652" s="1169"/>
      <c r="J652" s="1169"/>
      <c r="K652" s="1169"/>
      <c r="L652" s="1169"/>
      <c r="M652" s="1169"/>
      <c r="N652" s="1169"/>
      <c r="O652" s="1169"/>
      <c r="P652" s="1169"/>
      <c r="Q652" s="1169"/>
      <c r="R652" s="1169"/>
      <c r="S652" s="1169"/>
      <c r="T652" s="1169"/>
      <c r="U652" s="1169"/>
      <c r="V652" s="1169"/>
      <c r="W652" s="1169"/>
      <c r="X652" s="1169"/>
      <c r="Y652" s="1169"/>
      <c r="Z652" s="1169"/>
      <c r="AA652" s="1169"/>
      <c r="AB652" s="1169"/>
      <c r="AC652" s="1169"/>
      <c r="AD652" s="1169"/>
      <c r="AE652" s="1169"/>
      <c r="AF652" s="1169"/>
      <c r="AG652" s="1169"/>
      <c r="AH652" s="1169"/>
      <c r="AI652" s="1169"/>
      <c r="AJ652" s="1169"/>
      <c r="AK652" s="1169"/>
      <c r="AL652" s="1169"/>
      <c r="AM652" s="1169"/>
      <c r="AN652" s="1169"/>
      <c r="AO652" s="1169"/>
      <c r="AP652" s="1169"/>
      <c r="AQ652" s="1169"/>
      <c r="AR652" s="1169"/>
      <c r="AS652" s="1169"/>
      <c r="AT652" s="1169"/>
      <c r="AU652" s="1169"/>
      <c r="AV652" s="1169"/>
      <c r="AW652" s="1169"/>
      <c r="AX652" s="1169"/>
      <c r="AY652" s="1169"/>
      <c r="AZ652" s="1169"/>
      <c r="BA652" s="1169"/>
      <c r="BB652" s="1169"/>
      <c r="BC652" s="1169"/>
      <c r="BD652" s="1169"/>
      <c r="BE652" s="1169"/>
      <c r="BF652" s="1169"/>
      <c r="BG652" s="1169"/>
      <c r="BH652" s="1169"/>
      <c r="BI652" s="1169"/>
      <c r="BJ652" s="1169"/>
      <c r="BK652" s="1169"/>
      <c r="BL652" s="1169"/>
      <c r="BM652" s="1169"/>
      <c r="BN652" s="1169"/>
      <c r="BO652" s="1169"/>
      <c r="BP652" s="1169"/>
      <c r="BQ652" s="1169"/>
      <c r="BR652" s="1169"/>
      <c r="BS652" s="1169"/>
      <c r="BT652" s="1169"/>
      <c r="BU652" s="1169"/>
      <c r="BV652" s="1169"/>
      <c r="BW652" s="1169"/>
      <c r="BY652" s="1169"/>
      <c r="BZ652" s="1169"/>
      <c r="CC652" s="1169"/>
    </row>
    <row r="653" spans="1:81" ht="15" customHeight="1">
      <c r="A653" s="11"/>
      <c r="D653" s="49" t="s">
        <v>486</v>
      </c>
      <c r="E653" s="49" t="s">
        <v>174</v>
      </c>
      <c r="G653" s="1190">
        <f t="shared" ref="G653:BR653" si="46">SUMPRODUCT($B$647:$B$651,$C$647:$C$651)</f>
        <v>80.120180707767418</v>
      </c>
      <c r="H653" s="1190">
        <f t="shared" si="46"/>
        <v>80.120180707767418</v>
      </c>
      <c r="I653" s="1190">
        <f t="shared" si="46"/>
        <v>80.120180707767418</v>
      </c>
      <c r="J653" s="1190">
        <f t="shared" si="46"/>
        <v>80.120180707767418</v>
      </c>
      <c r="K653" s="1190">
        <f t="shared" si="46"/>
        <v>80.120180707767418</v>
      </c>
      <c r="L653" s="1190">
        <f t="shared" si="46"/>
        <v>80.120180707767418</v>
      </c>
      <c r="M653" s="1190">
        <f t="shared" si="46"/>
        <v>80.120180707767418</v>
      </c>
      <c r="N653" s="1190">
        <f t="shared" si="46"/>
        <v>80.120180707767418</v>
      </c>
      <c r="O653" s="1190">
        <f t="shared" si="46"/>
        <v>80.120180707767418</v>
      </c>
      <c r="P653" s="1190">
        <f t="shared" si="46"/>
        <v>80.120180707767418</v>
      </c>
      <c r="Q653" s="1190">
        <f t="shared" si="46"/>
        <v>80.120180707767418</v>
      </c>
      <c r="R653" s="1190">
        <f t="shared" si="46"/>
        <v>80.120180707767418</v>
      </c>
      <c r="S653" s="1190">
        <f t="shared" si="46"/>
        <v>80.120180707767418</v>
      </c>
      <c r="T653" s="1190">
        <f t="shared" si="46"/>
        <v>80.120180707767418</v>
      </c>
      <c r="U653" s="1190">
        <f t="shared" si="46"/>
        <v>80.120180707767418</v>
      </c>
      <c r="V653" s="1190">
        <f t="shared" si="46"/>
        <v>80.120180707767418</v>
      </c>
      <c r="W653" s="1190">
        <f t="shared" si="46"/>
        <v>80.120180707767418</v>
      </c>
      <c r="X653" s="1190">
        <f t="shared" si="46"/>
        <v>80.120180707767418</v>
      </c>
      <c r="Y653" s="1190">
        <f t="shared" si="46"/>
        <v>80.120180707767418</v>
      </c>
      <c r="Z653" s="1190">
        <f t="shared" si="46"/>
        <v>80.120180707767418</v>
      </c>
      <c r="AA653" s="1190">
        <f t="shared" si="46"/>
        <v>80.120180707767418</v>
      </c>
      <c r="AB653" s="1190">
        <f t="shared" si="46"/>
        <v>80.120180707767418</v>
      </c>
      <c r="AC653" s="1190">
        <f t="shared" si="46"/>
        <v>80.120180707767418</v>
      </c>
      <c r="AD653" s="1190">
        <f t="shared" si="46"/>
        <v>80.120180707767418</v>
      </c>
      <c r="AE653" s="1190">
        <f t="shared" si="46"/>
        <v>80.120180707767418</v>
      </c>
      <c r="AF653" s="1190">
        <f t="shared" si="46"/>
        <v>80.120180707767418</v>
      </c>
      <c r="AG653" s="1190">
        <f t="shared" si="46"/>
        <v>80.120180707767418</v>
      </c>
      <c r="AH653" s="1190">
        <f t="shared" si="46"/>
        <v>80.120180707767418</v>
      </c>
      <c r="AI653" s="1190">
        <f t="shared" si="46"/>
        <v>80.120180707767418</v>
      </c>
      <c r="AJ653" s="1190">
        <f t="shared" si="46"/>
        <v>80.120180707767418</v>
      </c>
      <c r="AK653" s="1190">
        <f t="shared" si="46"/>
        <v>80.120180707767418</v>
      </c>
      <c r="AL653" s="1190">
        <f t="shared" si="46"/>
        <v>80.120180707767418</v>
      </c>
      <c r="AM653" s="1190">
        <f t="shared" si="46"/>
        <v>80.120180707767418</v>
      </c>
      <c r="AN653" s="1190">
        <f t="shared" si="46"/>
        <v>80.120180707767418</v>
      </c>
      <c r="AO653" s="1190">
        <f t="shared" si="46"/>
        <v>80.120180707767418</v>
      </c>
      <c r="AP653" s="1190">
        <f t="shared" si="46"/>
        <v>80.120180707767418</v>
      </c>
      <c r="AQ653" s="1190">
        <f t="shared" si="46"/>
        <v>80.120180707767418</v>
      </c>
      <c r="AR653" s="1190">
        <f t="shared" si="46"/>
        <v>80.120180707767418</v>
      </c>
      <c r="AS653" s="1190">
        <f t="shared" si="46"/>
        <v>80.120180707767418</v>
      </c>
      <c r="AT653" s="1190">
        <f t="shared" si="46"/>
        <v>80.120180707767418</v>
      </c>
      <c r="AU653" s="1190">
        <f t="shared" si="46"/>
        <v>80.120180707767418</v>
      </c>
      <c r="AV653" s="1190">
        <f t="shared" si="46"/>
        <v>80.120180707767418</v>
      </c>
      <c r="AW653" s="1190">
        <f t="shared" si="46"/>
        <v>80.120180707767418</v>
      </c>
      <c r="AX653" s="1190">
        <f t="shared" si="46"/>
        <v>80.120180707767418</v>
      </c>
      <c r="AY653" s="1190">
        <f t="shared" si="46"/>
        <v>80.120180707767418</v>
      </c>
      <c r="AZ653" s="1190">
        <f t="shared" si="46"/>
        <v>80.120180707767418</v>
      </c>
      <c r="BA653" s="1190">
        <f t="shared" si="46"/>
        <v>80.120180707767418</v>
      </c>
      <c r="BB653" s="1190">
        <f t="shared" si="46"/>
        <v>80.120180707767418</v>
      </c>
      <c r="BC653" s="1190">
        <f t="shared" si="46"/>
        <v>80.120180707767418</v>
      </c>
      <c r="BD653" s="1190">
        <f t="shared" si="46"/>
        <v>80.120180707767418</v>
      </c>
      <c r="BE653" s="1190">
        <f t="shared" si="46"/>
        <v>80.120180707767418</v>
      </c>
      <c r="BF653" s="1190">
        <f t="shared" si="46"/>
        <v>80.120180707767418</v>
      </c>
      <c r="BG653" s="1190">
        <f t="shared" si="46"/>
        <v>80.120180707767418</v>
      </c>
      <c r="BH653" s="1190">
        <f t="shared" si="46"/>
        <v>80.120180707767418</v>
      </c>
      <c r="BI653" s="1190">
        <f t="shared" si="46"/>
        <v>80.120180707767418</v>
      </c>
      <c r="BJ653" s="1190">
        <f t="shared" si="46"/>
        <v>80.120180707767418</v>
      </c>
      <c r="BK653" s="1190">
        <f t="shared" si="46"/>
        <v>80.120180707767418</v>
      </c>
      <c r="BL653" s="1190">
        <f t="shared" si="46"/>
        <v>80.120180707767418</v>
      </c>
      <c r="BM653" s="1190">
        <f t="shared" si="46"/>
        <v>80.120180707767418</v>
      </c>
      <c r="BN653" s="1190">
        <f t="shared" si="46"/>
        <v>80.120180707767418</v>
      </c>
      <c r="BO653" s="1190">
        <f t="shared" si="46"/>
        <v>80.120180707767418</v>
      </c>
      <c r="BP653" s="1190">
        <f t="shared" si="46"/>
        <v>80.120180707767418</v>
      </c>
      <c r="BQ653" s="1190">
        <f t="shared" si="46"/>
        <v>80.120180707767418</v>
      </c>
      <c r="BR653" s="1190">
        <f t="shared" si="46"/>
        <v>80.120180707767418</v>
      </c>
      <c r="BS653" s="1190">
        <f t="shared" ref="BS653:CC653" si="47">SUMPRODUCT($B$647:$B$651,$C$647:$C$651)</f>
        <v>80.120180707767418</v>
      </c>
      <c r="BT653" s="1190">
        <f t="shared" si="47"/>
        <v>80.120180707767418</v>
      </c>
      <c r="BU653" s="1190">
        <f t="shared" si="47"/>
        <v>80.120180707767418</v>
      </c>
      <c r="BV653" s="1190">
        <f t="shared" si="47"/>
        <v>80.120180707767418</v>
      </c>
      <c r="BW653" s="1190">
        <f t="shared" si="47"/>
        <v>80.120180707767418</v>
      </c>
      <c r="BX653" s="1190">
        <f t="shared" si="47"/>
        <v>80.120180707767418</v>
      </c>
      <c r="BY653" s="1190">
        <f t="shared" si="47"/>
        <v>80.120180707767418</v>
      </c>
      <c r="BZ653" s="1190">
        <f t="shared" si="47"/>
        <v>80.120180707767418</v>
      </c>
      <c r="CA653" s="1190">
        <f t="shared" si="47"/>
        <v>80.120180707767418</v>
      </c>
      <c r="CB653" s="1190">
        <f t="shared" si="47"/>
        <v>80.120180707767418</v>
      </c>
      <c r="CC653" s="1190">
        <f t="shared" si="47"/>
        <v>80.120180707767418</v>
      </c>
    </row>
    <row r="654" spans="1:81" ht="15" customHeight="1">
      <c r="A654" s="11"/>
      <c r="D654" s="49" t="s">
        <v>489</v>
      </c>
      <c r="E654" s="49" t="s">
        <v>490</v>
      </c>
      <c r="G654" s="1190">
        <f>SUM(G601:G603, G610)/G25</f>
        <v>106.28444176158952</v>
      </c>
      <c r="H654" s="1190">
        <f>SUM(H601:H603, H610)/H25</f>
        <v>92.840333153891223</v>
      </c>
      <c r="I654" s="1190">
        <f>SUM(I601:I603, I610)/I25</f>
        <v>124.37371761161762</v>
      </c>
      <c r="J654" s="1190">
        <f>SUM(J601:J603, J610)/J25</f>
        <v>90.844524485189737</v>
      </c>
      <c r="K654" s="1190">
        <f>SUM(K601:K603, K610)/K25</f>
        <v>73.620359327591487</v>
      </c>
      <c r="L654" s="1190">
        <f>SUM(L601:L603, L610)/L25</f>
        <v>69.47912925517636</v>
      </c>
      <c r="M654" s="1190">
        <f>SUM(M601:M603, M610)/M25</f>
        <v>124.02235030173236</v>
      </c>
      <c r="N654" s="1190">
        <f>SUM(N601:N603, N610)/N25</f>
        <v>117.02266859821208</v>
      </c>
      <c r="O654" s="1190">
        <f>SUM(O601:O603, O610)/O25</f>
        <v>86.887929311721379</v>
      </c>
      <c r="P654" s="1190">
        <f>SUM(P601:P603, P610)/P25</f>
        <v>119.37873795273235</v>
      </c>
      <c r="Q654" s="1190">
        <f>SUM(Q601:Q603, Q610)/Q25</f>
        <v>66.593848918420179</v>
      </c>
      <c r="R654" s="1190">
        <f>SUM(R601:R603, R610)/R25</f>
        <v>120.73171460865105</v>
      </c>
      <c r="S654" s="1190">
        <f>SUM(S601:S603, S610)/S25</f>
        <v>90.491797481098672</v>
      </c>
      <c r="T654" s="1190">
        <f>SUM(T601:T603, T610)/T25</f>
        <v>110.99277425055244</v>
      </c>
      <c r="U654" s="1190">
        <f>SUM(U601:U603, U610)/U25</f>
        <v>91.982544387193755</v>
      </c>
      <c r="V654" s="1190">
        <f>SUM(V601:V603, V610)/V25</f>
        <v>79.079596579099331</v>
      </c>
      <c r="W654" s="1190">
        <f>SUM(W601:W603, W610)/W25</f>
        <v>118.45095184078498</v>
      </c>
      <c r="X654" s="1190">
        <f>SUM(X601:X603, X610)/X25</f>
        <v>49.619243020530348</v>
      </c>
      <c r="Y654" s="1190">
        <f>SUM(Y601:Y603, Y610)/Y25</f>
        <v>88.836775545304278</v>
      </c>
      <c r="Z654" s="1190">
        <f>SUM(Z601:Z603, Z610)/Z25</f>
        <v>92.867451923740461</v>
      </c>
      <c r="AA654" s="1190">
        <f>SUM(AA601:AA603, AA610)/AA25</f>
        <v>104.59057061449593</v>
      </c>
      <c r="AB654" s="1190">
        <f>SUM(AB601:AB603, AB610)/AB25</f>
        <v>93.493679654084616</v>
      </c>
      <c r="AC654" s="1190">
        <f>SUM(AC601:AC603, AC610)/AC25</f>
        <v>76.850597279330501</v>
      </c>
      <c r="AD654" s="1190">
        <f>SUM(AD601:AD603, AD610)/AD25</f>
        <v>90.866604287897516</v>
      </c>
      <c r="AE654" s="1190">
        <f>SUM(AE601:AE603, AE610)/AE25</f>
        <v>110.70520702256107</v>
      </c>
      <c r="AF654" s="1190">
        <f>SUM(AF601:AF603, AF610)/AF25</f>
        <v>86.754419276401038</v>
      </c>
      <c r="AG654" s="1190">
        <f>SUM(AG601:AG603, AG610)/AG25</f>
        <v>65.618501810139549</v>
      </c>
      <c r="AH654" s="1190">
        <f>SUM(AH601:AH603, AH610)/AH25</f>
        <v>88.433546801063514</v>
      </c>
      <c r="AI654" s="1190">
        <f>SUM(AI601:AI603, AI610)/AI25</f>
        <v>95.538385501715723</v>
      </c>
      <c r="AJ654" s="1190">
        <f>SUM(AJ601:AJ603, AJ610)/AJ25</f>
        <v>71.723796990542084</v>
      </c>
      <c r="AK654" s="1190">
        <f>SUM(AK601:AK603, AK610)/AK25</f>
        <v>106.64906044513029</v>
      </c>
      <c r="AL654" s="1190">
        <f>SUM(AL601:AL603, AL610)/AL25</f>
        <v>83.31204426529203</v>
      </c>
      <c r="AM654" s="1190">
        <f>SUM(AM601:AM603, AM610)/AM25</f>
        <v>49.878463124289134</v>
      </c>
      <c r="AN654" s="1190">
        <f>SUM(AN601:AN603, AN610)/AN25</f>
        <v>83.31204426529203</v>
      </c>
      <c r="AO654" s="1190">
        <f>SUM(AO601:AO603, AO610)/AO25</f>
        <v>71.40460529493869</v>
      </c>
      <c r="AP654" s="1190">
        <f>SUM(AP601:AP603, AP610)/AP25</f>
        <v>74.893215555595489</v>
      </c>
      <c r="AQ654" s="1190">
        <f>SUM(AQ601:AQ603, AQ610)/AQ25</f>
        <v>81.250400130826264</v>
      </c>
      <c r="AR654" s="1190">
        <f>SUM(AR601:AR603, AR610)/AR25</f>
        <v>74.623962902340352</v>
      </c>
      <c r="AS654" s="1190">
        <f>SUM(AS601:AS603, AS610)/AS25</f>
        <v>83.427048862410402</v>
      </c>
      <c r="AT654" s="1190">
        <f>SUM(AT601:AT603, AT610)/AT25</f>
        <v>101.35184485016279</v>
      </c>
      <c r="AU654" s="1190">
        <f>SUM(AU601:AU603, AU610)/AU25</f>
        <v>93.8939006105293</v>
      </c>
      <c r="AV654" s="1190">
        <f>SUM(AV601:AV603, AV610)/AV25</f>
        <v>73.085580398142454</v>
      </c>
      <c r="AW654" s="1190">
        <f>SUM(AW601:AW603, AW610)/AW25</f>
        <v>96.209386679186252</v>
      </c>
      <c r="AX654" s="1190">
        <f>SUM(AX601:AX603, AX610)/AX25</f>
        <v>84.061135738027843</v>
      </c>
      <c r="AY654" s="1190">
        <f>SUM(AY601:AY603, AY610)/AY25</f>
        <v>89.836594464219274</v>
      </c>
      <c r="AZ654" s="1190">
        <f>SUM(AZ601:AZ603, AZ610)/AZ25</f>
        <v>100.52784128011433</v>
      </c>
      <c r="BA654" s="1190">
        <f>SUM(BA601:BA603, BA610)/BA25</f>
        <v>107.84102357017584</v>
      </c>
      <c r="BB654" s="1190">
        <f>SUM(BB601:BB603, BB610)/BB25</f>
        <v>90.231856424020961</v>
      </c>
      <c r="BC654" s="1190">
        <f>SUM(BC601:BC603, BC610)/BC25</f>
        <v>80.036894061525828</v>
      </c>
      <c r="BD654" s="1190">
        <f>SUM(BD601:BD603, BD610)/BD25</f>
        <v>80.036894061525828</v>
      </c>
      <c r="BE654" s="1190">
        <f>SUM(BE601:BE603, BE610)/BE25</f>
        <v>86.71397247892709</v>
      </c>
      <c r="BF654" s="1190">
        <f>SUM(BF601:BF603, BF610)/BF25</f>
        <v>100.59202934178822</v>
      </c>
      <c r="BG654" s="1190">
        <f>SUM(BG601:BG603, BG610)/BG25</f>
        <v>110.84130986794563</v>
      </c>
      <c r="BH654" s="1190">
        <f>SUM(BH601:BH603, BH610)/BH25</f>
        <v>75.201775304579058</v>
      </c>
      <c r="BI654" s="1190">
        <f>SUM(BI601:BI603, BI610)/BI25</f>
        <v>78.359048257142319</v>
      </c>
      <c r="BJ654" s="1190">
        <f>SUM(BJ601:BJ603, BJ610)/BJ25</f>
        <v>89.835763341877112</v>
      </c>
      <c r="BK654" s="1190">
        <f>SUM(BK601:BK603, BK610)/BK25</f>
        <v>124.11548281212355</v>
      </c>
      <c r="BL654" s="1190">
        <f>SUM(BL601:BL603, BL610)/BL25</f>
        <v>74.086420016710235</v>
      </c>
      <c r="BM654" s="1190">
        <f>SUM(BM601:BM603, BM610)/BM25</f>
        <v>127.93643817686434</v>
      </c>
      <c r="BN654" s="1190">
        <f>SUM(BN601:BN603, BN610)/BN25</f>
        <v>77.971080157342186</v>
      </c>
      <c r="BO654" s="1190">
        <f>SUM(BO601:BO603, BO610)/BO25</f>
        <v>99.549008095542519</v>
      </c>
      <c r="BP654" s="1190">
        <f>SUM(BP601:BP603, BP610)/BP25</f>
        <v>73.347694542450682</v>
      </c>
      <c r="BQ654" s="1190">
        <f>SUM(BQ601:BQ603, BQ610)/BQ25</f>
        <v>125.37176524638851</v>
      </c>
      <c r="BR654" s="1190">
        <f>SUM(BR601:BR603, BR610)/BR25</f>
        <v>102.39592453639379</v>
      </c>
      <c r="BS654" s="1190">
        <f>SUM(BS601:BS603, BS610)/BS25</f>
        <v>100.93809388958648</v>
      </c>
      <c r="BT654" s="1190">
        <f>SUM(BT601:BT603, BT610)/BT25</f>
        <v>111.61564723489117</v>
      </c>
      <c r="BU654" s="1190">
        <f>SUM(BU601:BU603, BU610)/BU25</f>
        <v>108.22113712806339</v>
      </c>
      <c r="BV654" s="1190">
        <f>SUM(BV601:BV603, BV610)/BV25</f>
        <v>106.17199216698161</v>
      </c>
      <c r="BW654" s="1190">
        <f>SUM(BW601:BW603, BW610)/BW25</f>
        <v>82.093506449925499</v>
      </c>
      <c r="BX654" s="1190">
        <f>SUM(BX601:BX603, BX610)/BX25</f>
        <v>79.340880567229959</v>
      </c>
      <c r="BY654" s="1190">
        <f>SUM(BY601:BY603, BY610)/BY25</f>
        <v>57.896595913213638</v>
      </c>
      <c r="BZ654" s="1190">
        <f>SUM(BZ601:BZ603, BZ610)/BZ25</f>
        <v>74.088080589173003</v>
      </c>
      <c r="CA654" s="1190">
        <f>SUM(CA601:CA603, CA610)/CA25</f>
        <v>79.683083361669674</v>
      </c>
      <c r="CB654" s="1190">
        <f>SUM(CB601:CB603, CB610)/CB25</f>
        <v>105.82001530748008</v>
      </c>
      <c r="CC654" s="1190">
        <f>SUM(CC601:CC603, CC610)/CC25</f>
        <v>107.29902456615328</v>
      </c>
    </row>
    <row r="655" spans="1:81" ht="15" customHeight="1">
      <c r="A655" s="11"/>
      <c r="D655" s="49" t="s">
        <v>491</v>
      </c>
      <c r="E655" s="49" t="s">
        <v>492</v>
      </c>
      <c r="G655" s="1190">
        <f t="shared" ref="G655:AY655" si="48">G654*G653/1000</f>
        <v>8.5155286803627348</v>
      </c>
      <c r="H655" s="1190">
        <f t="shared" si="48"/>
        <v>7.4383842692590951</v>
      </c>
      <c r="I655" s="1190">
        <f t="shared" si="48"/>
        <v>9.9648447303396388</v>
      </c>
      <c r="J655" s="1190">
        <f t="shared" si="48"/>
        <v>7.2784797180646041</v>
      </c>
      <c r="K655" s="1190">
        <f t="shared" si="48"/>
        <v>5.8984764930974007</v>
      </c>
      <c r="L655" s="1190">
        <f t="shared" si="48"/>
        <v>5.5666803913430591</v>
      </c>
      <c r="M655" s="1190">
        <f t="shared" si="48"/>
        <v>9.9366931179768283</v>
      </c>
      <c r="N655" s="1190">
        <f t="shared" si="48"/>
        <v>9.3758773549939303</v>
      </c>
      <c r="O655" s="1190">
        <f t="shared" si="48"/>
        <v>6.9614765977788382</v>
      </c>
      <c r="P655" s="1190">
        <f t="shared" si="48"/>
        <v>9.5646460574381287</v>
      </c>
      <c r="Q655" s="1190">
        <f t="shared" si="48"/>
        <v>5.335511209369586</v>
      </c>
      <c r="R655" s="1190">
        <f t="shared" si="48"/>
        <v>9.6730467916037259</v>
      </c>
      <c r="S655" s="1190">
        <f t="shared" si="48"/>
        <v>7.2502191667563185</v>
      </c>
      <c r="T655" s="1190">
        <f t="shared" si="48"/>
        <v>8.8927611302106957</v>
      </c>
      <c r="U655" s="1190">
        <f t="shared" si="48"/>
        <v>7.3696580782622014</v>
      </c>
      <c r="V655" s="1190">
        <f t="shared" si="48"/>
        <v>6.3358715682147837</v>
      </c>
      <c r="W655" s="1190">
        <f t="shared" si="48"/>
        <v>9.490311666490749</v>
      </c>
      <c r="X655" s="1190">
        <f t="shared" si="48"/>
        <v>3.9755027173875188</v>
      </c>
      <c r="Y655" s="1190">
        <f t="shared" si="48"/>
        <v>7.1176185101851521</v>
      </c>
      <c r="Z655" s="1190">
        <f t="shared" si="48"/>
        <v>7.4405570299999892</v>
      </c>
      <c r="AA655" s="1190">
        <f t="shared" si="48"/>
        <v>8.3798154179619235</v>
      </c>
      <c r="AB655" s="1190">
        <f t="shared" si="48"/>
        <v>7.4907305089193779</v>
      </c>
      <c r="AC655" s="1190">
        <f t="shared" si="48"/>
        <v>6.1572837415198194</v>
      </c>
      <c r="AD655" s="1190">
        <f t="shared" si="48"/>
        <v>7.2802487558475422</v>
      </c>
      <c r="AE655" s="1190">
        <f t="shared" si="48"/>
        <v>8.869721191938396</v>
      </c>
      <c r="AF655" s="1190">
        <f t="shared" si="48"/>
        <v>6.9507797496226722</v>
      </c>
      <c r="AG655" s="1190">
        <f t="shared" si="48"/>
        <v>5.2573662228013438</v>
      </c>
      <c r="AH655" s="1190">
        <f t="shared" si="48"/>
        <v>7.0853117503300167</v>
      </c>
      <c r="AI655" s="1190">
        <f t="shared" si="48"/>
        <v>7.6545527109258105</v>
      </c>
      <c r="AJ655" s="1190">
        <f t="shared" si="48"/>
        <v>5.7465235759294568</v>
      </c>
      <c r="AK655" s="1190">
        <f t="shared" si="48"/>
        <v>8.5447419951774481</v>
      </c>
      <c r="AL655" s="1190">
        <f t="shared" si="48"/>
        <v>6.6749760416687156</v>
      </c>
      <c r="AM655" s="1190">
        <f t="shared" si="48"/>
        <v>3.9962714789437586</v>
      </c>
      <c r="AN655" s="1190">
        <f t="shared" si="48"/>
        <v>6.6749760416687156</v>
      </c>
      <c r="AO655" s="1190">
        <f t="shared" si="48"/>
        <v>5.7209498795972937</v>
      </c>
      <c r="AP655" s="1190">
        <f t="shared" si="48"/>
        <v>6.0004579641000886</v>
      </c>
      <c r="AQ655" s="1190">
        <f>AQ654*AQ653/1000</f>
        <v>6.5097967410602093</v>
      </c>
      <c r="AR655" s="1190">
        <f t="shared" si="48"/>
        <v>5.9788853928652408</v>
      </c>
      <c r="AS655" s="1190">
        <f t="shared" si="48"/>
        <v>6.6841902307720638</v>
      </c>
      <c r="AT655" s="1190">
        <f>AT654*AT653/1000</f>
        <v>8.1203281244606504</v>
      </c>
      <c r="AU655" s="1190">
        <f t="shared" si="48"/>
        <v>7.5227962842727614</v>
      </c>
      <c r="AV655" s="1190">
        <f t="shared" si="48"/>
        <v>5.8556299086312373</v>
      </c>
      <c r="AW655" s="1190">
        <f t="shared" si="48"/>
        <v>7.7083134465198739</v>
      </c>
      <c r="AX655" s="1190">
        <f t="shared" si="48"/>
        <v>6.7349933858309567</v>
      </c>
      <c r="AY655" s="1190">
        <f t="shared" si="48"/>
        <v>7.1977241826436664</v>
      </c>
      <c r="AZ655" s="1190">
        <f>AZ654*AZ653/1000</f>
        <v>8.054308809524521</v>
      </c>
      <c r="BA655" s="1190">
        <f t="shared" ref="BA655:BR655" si="49">BA654*BA653/1000</f>
        <v>8.6402422961530938</v>
      </c>
      <c r="BB655" s="1190">
        <f t="shared" si="49"/>
        <v>7.2293926422898842</v>
      </c>
      <c r="BC655" s="1190">
        <f t="shared" si="49"/>
        <v>6.4125704154978864</v>
      </c>
      <c r="BD655" s="1190">
        <f t="shared" si="49"/>
        <v>6.4125704154978864</v>
      </c>
      <c r="BE655" s="1190">
        <f t="shared" si="49"/>
        <v>6.9475391449000092</v>
      </c>
      <c r="BF655" s="1190">
        <f t="shared" si="49"/>
        <v>8.0594515686251142</v>
      </c>
      <c r="BG655" s="1190">
        <f t="shared" si="49"/>
        <v>8.8806257765054468</v>
      </c>
      <c r="BH655" s="1190">
        <f t="shared" si="49"/>
        <v>6.0251798269477952</v>
      </c>
      <c r="BI655" s="1190">
        <f t="shared" si="49"/>
        <v>6.2781411064509101</v>
      </c>
      <c r="BJ655" s="1190">
        <f t="shared" si="49"/>
        <v>7.1976575929714217</v>
      </c>
      <c r="BK655" s="1190">
        <f t="shared" si="49"/>
        <v>9.9441549115391386</v>
      </c>
      <c r="BL655" s="1190">
        <f t="shared" si="49"/>
        <v>5.9358173597303816</v>
      </c>
      <c r="BM655" s="1190">
        <f t="shared" si="49"/>
        <v>10.250290545838485</v>
      </c>
      <c r="BN655" s="1190">
        <f>BN654*BN653/1000</f>
        <v>6.2470570321860741</v>
      </c>
      <c r="BO655" s="1190">
        <f t="shared" si="49"/>
        <v>7.975884517893868</v>
      </c>
      <c r="BP655" s="1190">
        <f>BP654*BP653/1000</f>
        <v>5.8766305412392752</v>
      </c>
      <c r="BQ655" s="1190">
        <f>BQ654*BQ653/1000</f>
        <v>10.044808487192443</v>
      </c>
      <c r="BR655" s="1190">
        <f t="shared" si="49"/>
        <v>8.2039799775947859</v>
      </c>
      <c r="BS655" s="1190">
        <f>BS654*BS653/1000</f>
        <v>8.0871783227312637</v>
      </c>
      <c r="BT655" s="1190">
        <f t="shared" ref="BT655:CC655" si="50">BT654*BT653/1000</f>
        <v>8.9426658262739025</v>
      </c>
      <c r="BU655" s="1190">
        <f t="shared" si="50"/>
        <v>8.6706970631005174</v>
      </c>
      <c r="BV655" s="1190">
        <f t="shared" si="50"/>
        <v>8.5065191985222341</v>
      </c>
      <c r="BW655" s="1190">
        <f t="shared" si="50"/>
        <v>6.577346571702301</v>
      </c>
      <c r="BX655" s="1190">
        <f t="shared" si="50"/>
        <v>6.3568056885598558</v>
      </c>
      <c r="BY655" s="1190">
        <f t="shared" si="50"/>
        <v>4.6386857269312651</v>
      </c>
      <c r="BZ655" s="1190">
        <f t="shared" si="50"/>
        <v>5.9359504050961771</v>
      </c>
      <c r="CA655" s="1190">
        <f t="shared" si="50"/>
        <v>6.3842230382890692</v>
      </c>
      <c r="CB655" s="1190">
        <f t="shared" si="50"/>
        <v>8.4783187489340186</v>
      </c>
      <c r="CC655" s="1190">
        <f t="shared" si="50"/>
        <v>8.5968172380073753</v>
      </c>
    </row>
    <row r="656" spans="1:81" ht="15" customHeight="1">
      <c r="A656" s="11"/>
      <c r="D656" s="49" t="s">
        <v>487</v>
      </c>
      <c r="E656" s="49" t="s">
        <v>174</v>
      </c>
      <c r="G656" s="1190">
        <f t="shared" ref="G656:BR656" si="51">SUMPRODUCT($B$647:$B$651,$E$647:$E$651)</f>
        <v>80.120180707767418</v>
      </c>
      <c r="H656" s="1190">
        <f t="shared" si="51"/>
        <v>80.120180707767418</v>
      </c>
      <c r="I656" s="1190">
        <f t="shared" si="51"/>
        <v>80.120180707767418</v>
      </c>
      <c r="J656" s="1190">
        <f t="shared" si="51"/>
        <v>80.120180707767418</v>
      </c>
      <c r="K656" s="1190">
        <f t="shared" si="51"/>
        <v>80.120180707767418</v>
      </c>
      <c r="L656" s="1190">
        <f t="shared" si="51"/>
        <v>80.120180707767418</v>
      </c>
      <c r="M656" s="1190">
        <f t="shared" si="51"/>
        <v>80.120180707767418</v>
      </c>
      <c r="N656" s="1190">
        <f t="shared" si="51"/>
        <v>80.120180707767418</v>
      </c>
      <c r="O656" s="1190">
        <f t="shared" si="51"/>
        <v>80.120180707767418</v>
      </c>
      <c r="P656" s="1190">
        <f t="shared" si="51"/>
        <v>80.120180707767418</v>
      </c>
      <c r="Q656" s="1190">
        <f t="shared" si="51"/>
        <v>80.120180707767418</v>
      </c>
      <c r="R656" s="1190">
        <f t="shared" si="51"/>
        <v>80.120180707767418</v>
      </c>
      <c r="S656" s="1190">
        <f t="shared" si="51"/>
        <v>80.120180707767418</v>
      </c>
      <c r="T656" s="1190">
        <f t="shared" si="51"/>
        <v>80.120180707767418</v>
      </c>
      <c r="U656" s="1190">
        <f t="shared" si="51"/>
        <v>80.120180707767418</v>
      </c>
      <c r="V656" s="1190">
        <f t="shared" si="51"/>
        <v>80.120180707767418</v>
      </c>
      <c r="W656" s="1190">
        <f t="shared" si="51"/>
        <v>80.120180707767418</v>
      </c>
      <c r="X656" s="1190">
        <f t="shared" si="51"/>
        <v>80.120180707767418</v>
      </c>
      <c r="Y656" s="1190">
        <f t="shared" si="51"/>
        <v>80.120180707767418</v>
      </c>
      <c r="Z656" s="1190">
        <f t="shared" si="51"/>
        <v>80.120180707767418</v>
      </c>
      <c r="AA656" s="1190">
        <f t="shared" si="51"/>
        <v>80.120180707767418</v>
      </c>
      <c r="AB656" s="1190">
        <f t="shared" si="51"/>
        <v>80.120180707767418</v>
      </c>
      <c r="AC656" s="1190">
        <f t="shared" si="51"/>
        <v>80.120180707767418</v>
      </c>
      <c r="AD656" s="1190">
        <f t="shared" si="51"/>
        <v>80.120180707767418</v>
      </c>
      <c r="AE656" s="1190">
        <f t="shared" si="51"/>
        <v>80.120180707767418</v>
      </c>
      <c r="AF656" s="1190">
        <f t="shared" si="51"/>
        <v>80.120180707767418</v>
      </c>
      <c r="AG656" s="1190">
        <f t="shared" si="51"/>
        <v>80.120180707767418</v>
      </c>
      <c r="AH656" s="1190">
        <f t="shared" si="51"/>
        <v>80.120180707767418</v>
      </c>
      <c r="AI656" s="1190">
        <f t="shared" si="51"/>
        <v>80.120180707767418</v>
      </c>
      <c r="AJ656" s="1190">
        <f t="shared" si="51"/>
        <v>80.120180707767418</v>
      </c>
      <c r="AK656" s="1190">
        <f t="shared" si="51"/>
        <v>80.120180707767418</v>
      </c>
      <c r="AL656" s="1190">
        <f t="shared" si="51"/>
        <v>80.120180707767418</v>
      </c>
      <c r="AM656" s="1190">
        <f t="shared" si="51"/>
        <v>80.120180707767418</v>
      </c>
      <c r="AN656" s="1190">
        <f t="shared" si="51"/>
        <v>80.120180707767418</v>
      </c>
      <c r="AO656" s="1190">
        <f t="shared" si="51"/>
        <v>80.120180707767418</v>
      </c>
      <c r="AP656" s="1190">
        <f t="shared" si="51"/>
        <v>80.120180707767418</v>
      </c>
      <c r="AQ656" s="1190">
        <f t="shared" si="51"/>
        <v>80.120180707767418</v>
      </c>
      <c r="AR656" s="1190">
        <f t="shared" si="51"/>
        <v>80.120180707767418</v>
      </c>
      <c r="AS656" s="1190">
        <f t="shared" si="51"/>
        <v>80.120180707767418</v>
      </c>
      <c r="AT656" s="1190">
        <f t="shared" si="51"/>
        <v>80.120180707767418</v>
      </c>
      <c r="AU656" s="1190">
        <f t="shared" si="51"/>
        <v>80.120180707767418</v>
      </c>
      <c r="AV656" s="1190">
        <f t="shared" si="51"/>
        <v>80.120180707767418</v>
      </c>
      <c r="AW656" s="1190">
        <f t="shared" si="51"/>
        <v>80.120180707767418</v>
      </c>
      <c r="AX656" s="1190">
        <f t="shared" si="51"/>
        <v>80.120180707767418</v>
      </c>
      <c r="AY656" s="1190">
        <f t="shared" si="51"/>
        <v>80.120180707767418</v>
      </c>
      <c r="AZ656" s="1190">
        <f t="shared" si="51"/>
        <v>80.120180707767418</v>
      </c>
      <c r="BA656" s="1190">
        <f t="shared" si="51"/>
        <v>80.120180707767418</v>
      </c>
      <c r="BB656" s="1190">
        <f t="shared" si="51"/>
        <v>80.120180707767418</v>
      </c>
      <c r="BC656" s="1190">
        <f t="shared" si="51"/>
        <v>80.120180707767418</v>
      </c>
      <c r="BD656" s="1190">
        <f t="shared" si="51"/>
        <v>80.120180707767418</v>
      </c>
      <c r="BE656" s="1190">
        <f t="shared" si="51"/>
        <v>80.120180707767418</v>
      </c>
      <c r="BF656" s="1190">
        <f t="shared" si="51"/>
        <v>80.120180707767418</v>
      </c>
      <c r="BG656" s="1190">
        <f t="shared" si="51"/>
        <v>80.120180707767418</v>
      </c>
      <c r="BH656" s="1190">
        <f t="shared" si="51"/>
        <v>80.120180707767418</v>
      </c>
      <c r="BI656" s="1190">
        <f t="shared" si="51"/>
        <v>80.120180707767418</v>
      </c>
      <c r="BJ656" s="1190">
        <f t="shared" si="51"/>
        <v>80.120180707767418</v>
      </c>
      <c r="BK656" s="1190">
        <f t="shared" si="51"/>
        <v>80.120180707767418</v>
      </c>
      <c r="BL656" s="1190">
        <f t="shared" si="51"/>
        <v>80.120180707767418</v>
      </c>
      <c r="BM656" s="1190">
        <f t="shared" si="51"/>
        <v>80.120180707767418</v>
      </c>
      <c r="BN656" s="1190">
        <f t="shared" si="51"/>
        <v>80.120180707767418</v>
      </c>
      <c r="BO656" s="1190">
        <f t="shared" si="51"/>
        <v>80.120180707767418</v>
      </c>
      <c r="BP656" s="1190">
        <f t="shared" si="51"/>
        <v>80.120180707767418</v>
      </c>
      <c r="BQ656" s="1190">
        <f t="shared" si="51"/>
        <v>80.120180707767418</v>
      </c>
      <c r="BR656" s="1190">
        <f t="shared" si="51"/>
        <v>80.120180707767418</v>
      </c>
      <c r="BS656" s="1190">
        <f t="shared" ref="BS656:CC656" si="52">SUMPRODUCT($B$647:$B$651,$E$647:$E$651)</f>
        <v>80.120180707767418</v>
      </c>
      <c r="BT656" s="1190">
        <f t="shared" si="52"/>
        <v>80.120180707767418</v>
      </c>
      <c r="BU656" s="1190">
        <f t="shared" si="52"/>
        <v>80.120180707767418</v>
      </c>
      <c r="BV656" s="1190">
        <f t="shared" si="52"/>
        <v>80.120180707767418</v>
      </c>
      <c r="BW656" s="1190">
        <f t="shared" si="52"/>
        <v>80.120180707767418</v>
      </c>
      <c r="BX656" s="1190">
        <f t="shared" si="52"/>
        <v>80.120180707767418</v>
      </c>
      <c r="BY656" s="1190">
        <f t="shared" si="52"/>
        <v>80.120180707767418</v>
      </c>
      <c r="BZ656" s="1190">
        <f t="shared" si="52"/>
        <v>80.120180707767418</v>
      </c>
      <c r="CA656" s="1190">
        <f t="shared" si="52"/>
        <v>80.120180707767418</v>
      </c>
      <c r="CB656" s="1190">
        <f t="shared" si="52"/>
        <v>80.120180707767418</v>
      </c>
      <c r="CC656" s="1190">
        <f t="shared" si="52"/>
        <v>80.120180707767418</v>
      </c>
    </row>
    <row r="657" spans="1:81" ht="15" customHeight="1">
      <c r="A657" s="11"/>
      <c r="D657" s="49" t="s">
        <v>493</v>
      </c>
      <c r="E657" s="49" t="s">
        <v>490</v>
      </c>
      <c r="G657" s="1190">
        <f>SUM(G604,G606,G605)/G25+G444*1000</f>
        <v>0.33361627188532661</v>
      </c>
      <c r="H657" s="1190">
        <f>SUM(H604,H606,H605)/H25+H444*1000</f>
        <v>43.511218175599801</v>
      </c>
      <c r="I657" s="1190">
        <f>SUM(I604,I606,I605)/I25+I444*1000</f>
        <v>21.280400841230279</v>
      </c>
      <c r="J657" s="1190">
        <f>SUM(J604,J606,J605)/J25+J444*1000</f>
        <v>42.860711656912471</v>
      </c>
      <c r="K657" s="1190">
        <f>SUM(K604,K606,K605)/K25+K444*1000</f>
        <v>53.684001815251641</v>
      </c>
      <c r="L657" s="1190">
        <f>SUM(L604,L606,L605)/L25+L444*1000</f>
        <v>65.960201996471227</v>
      </c>
      <c r="M657" s="1190">
        <f>SUM(M604,M606,M605)/M25+M444*1000</f>
        <v>21.423889269621501</v>
      </c>
      <c r="N657" s="1190">
        <f>SUM(N604,N606,N605)/N25+N444*1000</f>
        <v>16.20830714692115</v>
      </c>
      <c r="O657" s="1190">
        <f>SUM(O604,O606,O605)/O25+O444*1000</f>
        <v>45.64128913919356</v>
      </c>
      <c r="P657" s="1190">
        <f>SUM(P604,P606,P605)/P25+P444*1000</f>
        <v>26.106199582855314</v>
      </c>
      <c r="Q657" s="1190">
        <f>SUM(Q604,Q606,Q605)/Q25+Q444*1000</f>
        <v>63.575375768840367</v>
      </c>
      <c r="R657" s="1190">
        <f>SUM(R604,R606,R605)/R25+R444*1000</f>
        <v>24.017552328831215</v>
      </c>
      <c r="S657" s="1190">
        <f>SUM(S604,S606,S605)/S25+S444*1000</f>
        <v>43.916114444569196</v>
      </c>
      <c r="T657" s="1190">
        <f>SUM(T604,T606,T605)/T25+T444*1000</f>
        <v>17.536915954218586</v>
      </c>
      <c r="U657" s="1190">
        <f>SUM(U604,U606,U605)/U25+U444*1000</f>
        <v>43.78324881959184</v>
      </c>
      <c r="V657" s="1190">
        <f>SUM(V604,V606,V605)/V25+V444*1000</f>
        <v>50.627926152885486</v>
      </c>
      <c r="W657" s="1190">
        <f>SUM(W604,W606,W605)/W25+W444*1000</f>
        <v>26.258311071410102</v>
      </c>
      <c r="X657" s="1190">
        <f>SUM(X604,X606,X605)/X25+X444*1000</f>
        <v>85.280447222566607</v>
      </c>
      <c r="Y657" s="1190">
        <f>SUM(Y604,Y606,Y605)/Y25+Y444*1000</f>
        <v>49.434867937348358</v>
      </c>
      <c r="Z657" s="1190">
        <f>SUM(Z604,Z606,Z605)/Z25+Z444*1000</f>
        <v>40.917763802688832</v>
      </c>
      <c r="AA657" s="1190">
        <f>SUM(AA604,AA606,AA605)/AA25+AA444*1000</f>
        <v>30.670975803467062</v>
      </c>
      <c r="AB657" s="1190">
        <f>SUM(AB604,AB606,AB605)/AB25+AB444*1000</f>
        <v>41.515468890470622</v>
      </c>
      <c r="AC657" s="1190">
        <f>SUM(AC604,AC606,AC605)/AC25+AC444*1000</f>
        <v>66.364208762892147</v>
      </c>
      <c r="AD657" s="1190">
        <f>SUM(AD604,AD606,AD605)/AD25+AD444*1000</f>
        <v>42.674920241726227</v>
      </c>
      <c r="AE657" s="1190">
        <f>SUM(AE604,AE606,AE605)/AE25+AE444*1000</f>
        <v>18.45845689373472</v>
      </c>
      <c r="AF657" s="1190">
        <f>SUM(AF604,AF606,AF605)/AF25+AF444*1000</f>
        <v>56.661287996872758</v>
      </c>
      <c r="AG657" s="1190">
        <f>SUM(AG604,AG606,AG605)/AG25+AG444*1000</f>
        <v>79.982641977299778</v>
      </c>
      <c r="AH657" s="1190">
        <f>SUM(AH604,AH606,AH605)/AH25+AH444*1000</f>
        <v>45.04075909926835</v>
      </c>
      <c r="AI657" s="1190">
        <f>SUM(AI604,AI606,AI605)/AI25+AI444*1000</f>
        <v>34.797435666394897</v>
      </c>
      <c r="AJ657" s="1190">
        <f>SUM(AJ604,AJ606,AJ605)/AJ25+AJ444*1000</f>
        <v>57.773702692708284</v>
      </c>
      <c r="AK657" s="1190">
        <f>SUM(AK604,AK606,AK605)/AK25+AK444*1000</f>
        <v>24.628118593380972</v>
      </c>
      <c r="AL657" s="1190">
        <f>SUM(AL604,AL606,AL605)/AL25+AL444*1000</f>
        <v>53.548780967832933</v>
      </c>
      <c r="AM657" s="1190">
        <f>SUM(AM604,AM606,AM605)/AM25+AM444*1000</f>
        <v>90.281689164764913</v>
      </c>
      <c r="AN657" s="1190">
        <f>SUM(AN604,AN606,AN605)/AN25+AN444*1000</f>
        <v>53.548780967832933</v>
      </c>
      <c r="AO657" s="1190">
        <f>SUM(AO604,AO606,AO605)/AO25+AO444*1000</f>
        <v>67.187599322836377</v>
      </c>
      <c r="AP657" s="1190">
        <f>SUM(AP604,AP606,AP605)/AP25+AP444*1000</f>
        <v>60.447599060755387</v>
      </c>
      <c r="AQ657" s="1190">
        <f>SUM(AQ604,AQ606,AQ605)/AQ25+AQ444*1000</f>
        <v>48.795118649045399</v>
      </c>
      <c r="AR657" s="1190">
        <f>SUM(AR604,AR606,AR605)/AR25+AR444*1000</f>
        <v>57.665794845155396</v>
      </c>
      <c r="AS657" s="1190">
        <f>SUM(AS604,AS606,AS605)/AS25+AS444*1000</f>
        <v>53.080473297334223</v>
      </c>
      <c r="AT657" s="1190">
        <f>SUM(AT604,AT606,AT605)/AT25+AT444*1000</f>
        <v>26.770300074015442</v>
      </c>
      <c r="AU657" s="1190">
        <f>SUM(AU604,AU606,AU605)/AU25+AU444*1000</f>
        <v>39.742618661800279</v>
      </c>
      <c r="AV657" s="1190">
        <f>SUM(AV604,AV606,AV605)/AV25+AV444*1000</f>
        <v>58.994482176518801</v>
      </c>
      <c r="AW657" s="1190">
        <f>SUM(AW604,AW606,AW605)/AW25+AW444*1000</f>
        <v>35.136059443854194</v>
      </c>
      <c r="AX657" s="1190">
        <f>SUM(AX604,AX606,AX605)/AX25+AX444*1000</f>
        <v>51.275888352358393</v>
      </c>
      <c r="AY657" s="1190">
        <f>SUM(AY604,AY606,AY605)/AY25+AY444*1000</f>
        <v>44.113800468101438</v>
      </c>
      <c r="AZ657" s="1190">
        <f>SUM(AZ604,AZ606,AZ605)/AZ25+AZ444*1000</f>
        <v>35.194583405323051</v>
      </c>
      <c r="BA657" s="1190">
        <f>SUM(BA604,BA606,BA605)/BA25+BA444*1000</f>
        <v>19.753197773596145</v>
      </c>
      <c r="BB657" s="1190">
        <f>SUM(BB604,BB606,BB605)/BB25+BB444*1000</f>
        <v>43.428783777637449</v>
      </c>
      <c r="BC657" s="1190">
        <f>SUM(BC604,BC606,BC605)/BC25+BC444*1000</f>
        <v>50.233834137152321</v>
      </c>
      <c r="BD657" s="1190">
        <f>SUM(BD604,BD606,BD605)/BD25+BD444*1000</f>
        <v>50.233834137152321</v>
      </c>
      <c r="BE657" s="1190">
        <f>SUM(BE604,BE606,BE605)/BE25+BE444*1000</f>
        <v>40.143509307015655</v>
      </c>
      <c r="BF657" s="1190">
        <f>SUM(BF604,BF606,BF605)/BF25+BF444*1000</f>
        <v>20.025710882859229</v>
      </c>
      <c r="BG657" s="1190">
        <f>SUM(BG604,BG606,BG605)/BG25+BG444*1000</f>
        <v>1.8437045519364694</v>
      </c>
      <c r="BH657" s="1190">
        <f>SUM(BH604,BH606,BH605)/BH25+BH444*1000</f>
        <v>56.787470286168293</v>
      </c>
      <c r="BI657" s="1190">
        <f>SUM(BI604,BI606,BI605)/BI25+BI444*1000</f>
        <v>53.367902538821617</v>
      </c>
      <c r="BJ657" s="1190">
        <f>SUM(BJ604,BJ606,BJ605)/BJ25+BJ444*1000</f>
        <v>45.486027234368457</v>
      </c>
      <c r="BK657" s="1190">
        <f>SUM(BK604,BK606,BK605)/BK25+BK444*1000</f>
        <v>15.443693848356334</v>
      </c>
      <c r="BL657" s="1190">
        <f>SUM(BL604,BL606,BL605)/BL25+BL444*1000</f>
        <v>59.424991295753038</v>
      </c>
      <c r="BM657" s="1190">
        <f>SUM(BM604,BM606,BM605)/BM25+BM444*1000</f>
        <v>21.844002799296831</v>
      </c>
      <c r="BN657" s="1190">
        <f>SUM(BN604,BN606,BN605)/BN25+BN444*1000</f>
        <v>51.213839653472661</v>
      </c>
      <c r="BO657" s="1190">
        <f>SUM(BO604,BO606,BO605)/BO25+BO444*1000</f>
        <v>32.619703117914248</v>
      </c>
      <c r="BP657" s="1190">
        <f>SUM(BP604,BP606,BP605)/BP25+BP444*1000</f>
        <v>58.832456862750021</v>
      </c>
      <c r="BQ657" s="1190">
        <f>SUM(BQ604,BQ606,BQ605)/BQ25+BQ444*1000</f>
        <v>17.419133986568774</v>
      </c>
      <c r="BR657" s="1190">
        <f>SUM(BR604,BR606,BR605)/BR25+BR444*1000</f>
        <v>28.545705813559721</v>
      </c>
      <c r="BS657" s="1190">
        <f>SUM(BS604,BS606,BS605)/BS25+BS444*1000</f>
        <v>55.136326789412173</v>
      </c>
      <c r="BT657" s="1190">
        <f>SUM(BT604,BT606,BT605)/BT25+BT444*1000</f>
        <v>33.184818553866307</v>
      </c>
      <c r="BU657" s="1190">
        <f>SUM(BU604,BU606,BU605)/BU25+BU444*1000</f>
        <v>28.821345580303582</v>
      </c>
      <c r="BV657" s="1190">
        <f>SUM(BV604,BV606,BV605)/BV25+BV444*1000</f>
        <v>28.065123916220593</v>
      </c>
      <c r="BW657" s="1190">
        <f>SUM(BW604,BW606,BW605)/BW25+BW444*1000</f>
        <v>90.57894464437797</v>
      </c>
      <c r="BX657" s="1190">
        <f>SUM(BX604,BX606,BX605)/BX25+BX444*1000</f>
        <v>76.736465216992968</v>
      </c>
      <c r="BY657" s="1190">
        <f>SUM(BY604,BY606,BY605)/BY25+BY444*1000</f>
        <v>86.069234378809114</v>
      </c>
      <c r="BZ657" s="1190">
        <f>SUM(BZ604,BZ606,BZ605)/BZ25+BZ444*1000</f>
        <v>68.300433098860466</v>
      </c>
      <c r="CA657" s="1190">
        <f>SUM(CA604,CA606,CA605)/CA25+CA444*1000</f>
        <v>54.226788154290766</v>
      </c>
      <c r="CB657" s="1190">
        <f>SUM(CB604,CB606,CB605)/CB25+CB444*1000</f>
        <v>23.776775411196127</v>
      </c>
      <c r="CC657" s="1190">
        <f>SUM(CC604,CC606,CC605)/CC25+CC444*1000</f>
        <v>31.335057943334959</v>
      </c>
    </row>
    <row r="658" spans="1:81" ht="15" customHeight="1">
      <c r="A658" s="13"/>
      <c r="D658" s="49" t="s">
        <v>494</v>
      </c>
      <c r="E658" s="49" t="s">
        <v>492</v>
      </c>
      <c r="G658" s="1169">
        <f t="shared" ref="G658:AY658" si="53">G657*G656/1000</f>
        <v>2.6729395990504036E-2</v>
      </c>
      <c r="H658" s="1169">
        <f t="shared" si="53"/>
        <v>3.4861266630441499</v>
      </c>
      <c r="I658" s="1169">
        <f t="shared" si="53"/>
        <v>1.7049895609330956</v>
      </c>
      <c r="J658" s="1169">
        <f t="shared" si="53"/>
        <v>3.4340079632153406</v>
      </c>
      <c r="K658" s="1169">
        <f t="shared" si="53"/>
        <v>4.3011719265540762</v>
      </c>
      <c r="L658" s="1169">
        <f t="shared" si="53"/>
        <v>5.2847433034781162</v>
      </c>
      <c r="M658" s="1169">
        <f t="shared" si="53"/>
        <v>1.716485879745274</v>
      </c>
      <c r="N658" s="1169">
        <f t="shared" si="53"/>
        <v>1.2986124975783206</v>
      </c>
      <c r="O658" s="1169">
        <f t="shared" si="53"/>
        <v>3.6567883335676505</v>
      </c>
      <c r="P658" s="1169">
        <f t="shared" si="53"/>
        <v>2.0916334281714102</v>
      </c>
      <c r="Q658" s="1169">
        <f t="shared" si="53"/>
        <v>5.093670595163708</v>
      </c>
      <c r="R658" s="1169">
        <f t="shared" si="53"/>
        <v>1.9242906327442173</v>
      </c>
      <c r="S658" s="1169">
        <f t="shared" si="53"/>
        <v>3.5185670252818793</v>
      </c>
      <c r="T658" s="1169">
        <f t="shared" si="53"/>
        <v>1.4050608753089224</v>
      </c>
      <c r="U658" s="1169">
        <f t="shared" si="53"/>
        <v>3.5079218073988425</v>
      </c>
      <c r="V658" s="1169">
        <f t="shared" si="53"/>
        <v>4.0563185922286893</v>
      </c>
      <c r="W658" s="1169">
        <f t="shared" si="53"/>
        <v>2.1038206281221474</v>
      </c>
      <c r="X658" s="1169">
        <f t="shared" si="53"/>
        <v>6.8326848423112585</v>
      </c>
      <c r="Y658" s="1169">
        <f t="shared" si="53"/>
        <v>3.9607305524049679</v>
      </c>
      <c r="Z658" s="1169">
        <f t="shared" si="53"/>
        <v>3.2783386300291735</v>
      </c>
      <c r="AA658" s="1169">
        <f t="shared" si="53"/>
        <v>2.4573641238573432</v>
      </c>
      <c r="AB658" s="1169">
        <f t="shared" si="53"/>
        <v>3.3262268696722028</v>
      </c>
      <c r="AC658" s="1169">
        <f t="shared" si="53"/>
        <v>5.3171123986109201</v>
      </c>
      <c r="AD658" s="1169">
        <f t="shared" si="53"/>
        <v>3.4191223214566668</v>
      </c>
      <c r="AE658" s="1169">
        <f t="shared" si="53"/>
        <v>1.478894901912561</v>
      </c>
      <c r="AF658" s="1169">
        <f t="shared" si="53"/>
        <v>4.5397126334442985</v>
      </c>
      <c r="AG658" s="1169">
        <f t="shared" si="53"/>
        <v>6.4082237287059227</v>
      </c>
      <c r="AH658" s="1169">
        <f t="shared" si="53"/>
        <v>3.6086737582483996</v>
      </c>
      <c r="AI658" s="1169">
        <f t="shared" si="53"/>
        <v>2.7879768337584703</v>
      </c>
      <c r="AJ658" s="1169">
        <f t="shared" si="53"/>
        <v>4.6288394998966167</v>
      </c>
      <c r="AK658" s="1169">
        <f t="shared" si="53"/>
        <v>1.9732093121940102</v>
      </c>
      <c r="AL658" s="1169">
        <f t="shared" si="53"/>
        <v>4.290338007823431</v>
      </c>
      <c r="AM658" s="1169">
        <f t="shared" si="53"/>
        <v>7.2333852504834519</v>
      </c>
      <c r="AN658" s="1169">
        <f t="shared" si="53"/>
        <v>4.290338007823431</v>
      </c>
      <c r="AO658" s="1169">
        <f t="shared" si="53"/>
        <v>5.3830825990667224</v>
      </c>
      <c r="AP658" s="1169">
        <f t="shared" si="53"/>
        <v>4.8430725600983937</v>
      </c>
      <c r="AQ658" s="1169">
        <f>AQ657*AQ656/1000</f>
        <v>3.9094737238184694</v>
      </c>
      <c r="AR658" s="1169">
        <f t="shared" si="53"/>
        <v>4.6201939036508932</v>
      </c>
      <c r="AS658" s="1169">
        <f t="shared" si="53"/>
        <v>4.2528171126362411</v>
      </c>
      <c r="AT658" s="1169">
        <f>AT657*AT656/1000</f>
        <v>2.1448412795312763</v>
      </c>
      <c r="AU658" s="1169">
        <f t="shared" si="53"/>
        <v>3.1841857889833283</v>
      </c>
      <c r="AV658" s="1169">
        <f t="shared" si="53"/>
        <v>4.7266485727438505</v>
      </c>
      <c r="AW658" s="1169">
        <f t="shared" si="53"/>
        <v>2.8151074320004561</v>
      </c>
      <c r="AX658" s="1169">
        <f t="shared" si="53"/>
        <v>4.1082334407422616</v>
      </c>
      <c r="AY658" s="1169">
        <f t="shared" si="53"/>
        <v>3.5344056652106821</v>
      </c>
      <c r="AZ658" s="1169">
        <f>AZ657*AZ656/1000</f>
        <v>2.8197963823690753</v>
      </c>
      <c r="BA658" s="1169">
        <f t="shared" ref="BA658:BR658" si="54">BA657*BA656/1000</f>
        <v>1.5826297751767922</v>
      </c>
      <c r="BB658" s="1169">
        <f t="shared" si="54"/>
        <v>3.4795220041828707</v>
      </c>
      <c r="BC658" s="1169">
        <f t="shared" si="54"/>
        <v>4.02474386871266</v>
      </c>
      <c r="BD658" s="1169">
        <f t="shared" si="54"/>
        <v>4.02474386871266</v>
      </c>
      <c r="BE658" s="1169">
        <f t="shared" si="54"/>
        <v>3.2163052199220372</v>
      </c>
      <c r="BF658" s="1169">
        <f t="shared" si="54"/>
        <v>1.6044635747361859</v>
      </c>
      <c r="BG658" s="1169">
        <f t="shared" si="54"/>
        <v>0.14771794187288331</v>
      </c>
      <c r="BH658" s="1169">
        <f t="shared" si="54"/>
        <v>4.5498223812647769</v>
      </c>
      <c r="BI658" s="1169">
        <f t="shared" si="54"/>
        <v>4.2758459954049073</v>
      </c>
      <c r="BJ658" s="1169">
        <f t="shared" si="54"/>
        <v>3.6443487216960313</v>
      </c>
      <c r="BK658" s="1169">
        <f t="shared" si="54"/>
        <v>1.2373515419257455</v>
      </c>
      <c r="BL658" s="1169">
        <f t="shared" si="54"/>
        <v>4.7611410411732393</v>
      </c>
      <c r="BM658" s="1169">
        <f t="shared" si="54"/>
        <v>1.7501454516606396</v>
      </c>
      <c r="BN658" s="1169">
        <f>BN657*BN656/1000</f>
        <v>4.103262087774854</v>
      </c>
      <c r="BO658" s="1169">
        <f t="shared" si="54"/>
        <v>2.6134965084410138</v>
      </c>
      <c r="BP658" s="1169">
        <f>BP657*BP656/1000</f>
        <v>4.7136670753254633</v>
      </c>
      <c r="BQ658" s="1169">
        <f>BQ657*BQ656/1000</f>
        <v>1.3956241627767034</v>
      </c>
      <c r="BR658" s="1169">
        <f t="shared" si="54"/>
        <v>2.2870871082131718</v>
      </c>
      <c r="BS658" s="1169">
        <f>BS657*BS656/1000</f>
        <v>4.4175324659302211</v>
      </c>
      <c r="BT658" s="1169">
        <f t="shared" ref="BT658:CC658" si="55">BT657*BT656/1000</f>
        <v>2.6587736592902416</v>
      </c>
      <c r="BU658" s="1169">
        <f t="shared" si="55"/>
        <v>2.3091714161349368</v>
      </c>
      <c r="BV658" s="1169">
        <f t="shared" si="55"/>
        <v>2.2485827997534789</v>
      </c>
      <c r="BW658" s="1169">
        <f t="shared" si="55"/>
        <v>7.2572014132264249</v>
      </c>
      <c r="BX658" s="1169">
        <f t="shared" si="55"/>
        <v>6.1481394600607855</v>
      </c>
      <c r="BY658" s="1169">
        <f t="shared" si="55"/>
        <v>6.8958826118093741</v>
      </c>
      <c r="BZ658" s="1169">
        <f t="shared" si="55"/>
        <v>5.4722430422994792</v>
      </c>
      <c r="CA658" s="1169">
        <f t="shared" si="55"/>
        <v>4.3446600661235983</v>
      </c>
      <c r="CB658" s="1169">
        <f t="shared" si="55"/>
        <v>1.9049995425930346</v>
      </c>
      <c r="CC658" s="1169">
        <f t="shared" si="55"/>
        <v>2.51057050490836</v>
      </c>
    </row>
    <row r="659" spans="1:81" ht="15" customHeight="1">
      <c r="A659" s="13"/>
      <c r="D659" s="49"/>
      <c r="G659" s="1169"/>
      <c r="H659" s="1169"/>
      <c r="I659" s="1169"/>
      <c r="J659" s="1169"/>
      <c r="K659" s="1169"/>
      <c r="L659" s="1169"/>
      <c r="M659" s="1169"/>
      <c r="N659" s="1169"/>
      <c r="O659" s="1169"/>
      <c r="P659" s="1169"/>
      <c r="Q659" s="1169"/>
      <c r="R659" s="1169"/>
      <c r="S659" s="1169"/>
      <c r="T659" s="1169"/>
      <c r="U659" s="1169"/>
      <c r="V659" s="1169"/>
      <c r="W659" s="1169"/>
      <c r="X659" s="1169"/>
      <c r="Y659" s="1169"/>
      <c r="Z659" s="1169"/>
      <c r="AA659" s="1169"/>
      <c r="AB659" s="1169"/>
      <c r="AC659" s="1169"/>
      <c r="AD659" s="1169"/>
      <c r="AE659" s="1169"/>
      <c r="AF659" s="1169"/>
      <c r="AG659" s="1169"/>
      <c r="AH659" s="1169"/>
      <c r="AI659" s="1169"/>
      <c r="AJ659" s="1169"/>
      <c r="AK659" s="1169"/>
      <c r="AL659" s="1169"/>
      <c r="AM659" s="1169"/>
      <c r="AN659" s="1169"/>
      <c r="AO659" s="1169"/>
      <c r="AP659" s="1169"/>
      <c r="AQ659" s="1169"/>
      <c r="AR659" s="1169"/>
      <c r="AS659" s="1169"/>
      <c r="AT659" s="1169"/>
      <c r="AU659" s="1169"/>
      <c r="AV659" s="1169"/>
      <c r="AW659" s="1169"/>
      <c r="AX659" s="1169"/>
      <c r="AY659" s="1169"/>
      <c r="AZ659" s="1169"/>
      <c r="BA659" s="1169"/>
      <c r="BB659" s="1169"/>
      <c r="BC659" s="1169"/>
      <c r="BD659" s="1169"/>
      <c r="BE659" s="1169"/>
      <c r="BF659" s="1169"/>
      <c r="BG659" s="1169"/>
      <c r="BH659" s="1169"/>
      <c r="BI659" s="1169"/>
      <c r="BJ659" s="1169"/>
      <c r="BK659" s="1169"/>
      <c r="BL659" s="1169"/>
      <c r="BM659" s="1169"/>
      <c r="BN659" s="1169"/>
      <c r="BO659" s="1169"/>
      <c r="BP659" s="1169"/>
      <c r="BQ659" s="1169"/>
      <c r="BR659" s="1169"/>
      <c r="BS659" s="1169"/>
      <c r="BT659" s="1169"/>
      <c r="BU659" s="1169"/>
      <c r="BV659" s="1169"/>
      <c r="BW659" s="1169"/>
      <c r="BY659" s="1169"/>
      <c r="BZ659" s="1169"/>
      <c r="CC659" s="1169"/>
    </row>
    <row r="660" spans="1:81" ht="15" customHeight="1">
      <c r="A660" s="11"/>
      <c r="D660" s="49" t="s">
        <v>488</v>
      </c>
      <c r="E660" s="49" t="s">
        <v>235</v>
      </c>
      <c r="G660" s="1190">
        <f t="shared" ref="G660:AY660" si="56">SUM(G658,G655)</f>
        <v>8.5422580763532387</v>
      </c>
      <c r="H660" s="1190">
        <f t="shared" si="56"/>
        <v>10.924510932303246</v>
      </c>
      <c r="I660" s="1190">
        <f t="shared" si="56"/>
        <v>11.669834291272734</v>
      </c>
      <c r="J660" s="1190">
        <f t="shared" si="56"/>
        <v>10.712487681279946</v>
      </c>
      <c r="K660" s="1190">
        <f t="shared" si="56"/>
        <v>10.199648419651478</v>
      </c>
      <c r="L660" s="1190">
        <f t="shared" si="56"/>
        <v>10.851423694821175</v>
      </c>
      <c r="M660" s="1190">
        <f t="shared" si="56"/>
        <v>11.653178997722103</v>
      </c>
      <c r="N660" s="1190">
        <f t="shared" si="56"/>
        <v>10.67448985257225</v>
      </c>
      <c r="O660" s="1190">
        <f t="shared" si="56"/>
        <v>10.618264931346488</v>
      </c>
      <c r="P660" s="1190">
        <f t="shared" si="56"/>
        <v>11.656279485609538</v>
      </c>
      <c r="Q660" s="1190">
        <f t="shared" si="56"/>
        <v>10.429181804533293</v>
      </c>
      <c r="R660" s="1190">
        <f t="shared" si="56"/>
        <v>11.597337424347943</v>
      </c>
      <c r="S660" s="1190">
        <f t="shared" si="56"/>
        <v>10.768786192038197</v>
      </c>
      <c r="T660" s="1190">
        <f t="shared" si="56"/>
        <v>10.297822005519619</v>
      </c>
      <c r="U660" s="1190">
        <f t="shared" si="56"/>
        <v>10.877579885661044</v>
      </c>
      <c r="V660" s="1190">
        <f t="shared" si="56"/>
        <v>10.392190160443473</v>
      </c>
      <c r="W660" s="1190">
        <f t="shared" si="56"/>
        <v>11.594132294612896</v>
      </c>
      <c r="X660" s="1190">
        <f t="shared" si="56"/>
        <v>10.808187559698776</v>
      </c>
      <c r="Y660" s="1190">
        <f t="shared" si="56"/>
        <v>11.078349062590121</v>
      </c>
      <c r="Z660" s="1190">
        <f t="shared" si="56"/>
        <v>10.718895660029162</v>
      </c>
      <c r="AA660" s="1190">
        <f t="shared" si="56"/>
        <v>10.837179541819268</v>
      </c>
      <c r="AB660" s="1190">
        <f t="shared" si="56"/>
        <v>10.816957378591582</v>
      </c>
      <c r="AC660" s="1190">
        <f t="shared" si="56"/>
        <v>11.474396140130739</v>
      </c>
      <c r="AD660" s="1190">
        <f t="shared" si="56"/>
        <v>10.699371077304209</v>
      </c>
      <c r="AE660" s="1190">
        <f t="shared" si="56"/>
        <v>10.348616093850957</v>
      </c>
      <c r="AF660" s="1190">
        <f t="shared" si="56"/>
        <v>11.490492383066972</v>
      </c>
      <c r="AG660" s="1190">
        <f t="shared" si="56"/>
        <v>11.665589951507267</v>
      </c>
      <c r="AH660" s="1190">
        <f t="shared" si="56"/>
        <v>10.693985508578416</v>
      </c>
      <c r="AI660" s="1190">
        <f t="shared" si="56"/>
        <v>10.44252954468428</v>
      </c>
      <c r="AJ660" s="1190">
        <f t="shared" si="56"/>
        <v>10.375363075826073</v>
      </c>
      <c r="AK660" s="1190">
        <f t="shared" si="56"/>
        <v>10.517951307371458</v>
      </c>
      <c r="AL660" s="1190">
        <f t="shared" si="56"/>
        <v>10.965314049492147</v>
      </c>
      <c r="AM660" s="1190">
        <f t="shared" si="56"/>
        <v>11.22965672942721</v>
      </c>
      <c r="AN660" s="1190">
        <f t="shared" si="56"/>
        <v>10.965314049492147</v>
      </c>
      <c r="AO660" s="1190">
        <f t="shared" si="56"/>
        <v>11.104032478664017</v>
      </c>
      <c r="AP660" s="1190">
        <f t="shared" si="56"/>
        <v>10.843530524198481</v>
      </c>
      <c r="AQ660" s="1190">
        <f>SUM(AQ658,AQ655)</f>
        <v>10.419270464878679</v>
      </c>
      <c r="AR660" s="1190">
        <f t="shared" si="56"/>
        <v>10.599079296516134</v>
      </c>
      <c r="AS660" s="1190">
        <f t="shared" si="56"/>
        <v>10.937007343408304</v>
      </c>
      <c r="AT660" s="1190">
        <f>SUM(AT658,AT655)</f>
        <v>10.265169403991926</v>
      </c>
      <c r="AU660" s="1190">
        <f t="shared" si="56"/>
        <v>10.706982073256089</v>
      </c>
      <c r="AV660" s="1190">
        <f t="shared" si="56"/>
        <v>10.582278481375088</v>
      </c>
      <c r="AW660" s="1190">
        <f t="shared" si="56"/>
        <v>10.52342087852033</v>
      </c>
      <c r="AX660" s="1190">
        <f t="shared" si="56"/>
        <v>10.843226826573218</v>
      </c>
      <c r="AY660" s="1190">
        <f t="shared" si="56"/>
        <v>10.732129847854349</v>
      </c>
      <c r="AZ660" s="1190">
        <f>SUM(AZ658,AZ655)</f>
        <v>10.874105191893596</v>
      </c>
      <c r="BA660" s="1190">
        <f t="shared" ref="BA660:BR660" si="57">SUM(BA658,BA655)</f>
        <v>10.222872071329887</v>
      </c>
      <c r="BB660" s="1190">
        <f t="shared" si="57"/>
        <v>10.708914646472754</v>
      </c>
      <c r="BC660" s="1190">
        <f t="shared" si="57"/>
        <v>10.437314284210547</v>
      </c>
      <c r="BD660" s="1190">
        <f t="shared" si="57"/>
        <v>10.437314284210547</v>
      </c>
      <c r="BE660" s="1190">
        <f t="shared" si="57"/>
        <v>10.163844364822047</v>
      </c>
      <c r="BF660" s="1190">
        <f t="shared" si="57"/>
        <v>9.6639151433613009</v>
      </c>
      <c r="BG660" s="1190">
        <f t="shared" si="57"/>
        <v>9.0283437183783306</v>
      </c>
      <c r="BH660" s="1190">
        <f t="shared" si="57"/>
        <v>10.575002208212572</v>
      </c>
      <c r="BI660" s="1190">
        <f t="shared" si="57"/>
        <v>10.553987101855817</v>
      </c>
      <c r="BJ660" s="1190">
        <f t="shared" si="57"/>
        <v>10.842006314667453</v>
      </c>
      <c r="BK660" s="1190">
        <f t="shared" si="57"/>
        <v>11.181506453464884</v>
      </c>
      <c r="BL660" s="1190">
        <f t="shared" si="57"/>
        <v>10.696958400903622</v>
      </c>
      <c r="BM660" s="1190">
        <f t="shared" si="57"/>
        <v>12.000435997499125</v>
      </c>
      <c r="BN660" s="1190">
        <f>SUM(BN658,BN655)</f>
        <v>10.350319119960929</v>
      </c>
      <c r="BO660" s="1190">
        <f t="shared" si="57"/>
        <v>10.589381026334882</v>
      </c>
      <c r="BP660" s="1190">
        <f>SUM(BP658,BP655)</f>
        <v>10.590297616564738</v>
      </c>
      <c r="BQ660" s="1190">
        <f>SUM(BQ658,BQ655)</f>
        <v>11.440432649969146</v>
      </c>
      <c r="BR660" s="1190">
        <f t="shared" si="57"/>
        <v>10.491067085807957</v>
      </c>
      <c r="BS660" s="1190">
        <f>SUM(BS658,BS655)</f>
        <v>12.504710788661484</v>
      </c>
      <c r="BT660" s="1190">
        <f t="shared" ref="BT660:CC660" si="58">SUM(BT658,BT655)</f>
        <v>11.601439485564145</v>
      </c>
      <c r="BU660" s="1190">
        <f t="shared" si="58"/>
        <v>10.979868479235455</v>
      </c>
      <c r="BV660" s="1190">
        <f t="shared" si="58"/>
        <v>10.755101998275713</v>
      </c>
      <c r="BW660" s="1190">
        <f t="shared" si="58"/>
        <v>13.834547984928726</v>
      </c>
      <c r="BX660" s="1190">
        <f t="shared" si="58"/>
        <v>12.504945148620642</v>
      </c>
      <c r="BY660" s="1190">
        <f t="shared" si="58"/>
        <v>11.534568338740639</v>
      </c>
      <c r="BZ660" s="1190">
        <f t="shared" si="58"/>
        <v>11.408193447395657</v>
      </c>
      <c r="CA660" s="1190">
        <f t="shared" si="58"/>
        <v>10.728883104412667</v>
      </c>
      <c r="CB660" s="1190">
        <f t="shared" si="58"/>
        <v>10.383318291527054</v>
      </c>
      <c r="CC660" s="1190">
        <f t="shared" si="58"/>
        <v>11.107387742915735</v>
      </c>
    </row>
    <row r="661" spans="1:81" s="125" customFormat="1" ht="15" customHeight="1">
      <c r="A661" s="11"/>
      <c r="B661" s="7"/>
      <c r="C661" s="12"/>
      <c r="D661" s="57"/>
      <c r="E661" s="57"/>
      <c r="F661" s="57"/>
      <c r="G661" s="578"/>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1"/>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91"/>
      <c r="AX661" s="1191"/>
      <c r="AY661" s="1191"/>
      <c r="AZ661" s="1191"/>
      <c r="BA661" s="1191"/>
      <c r="BB661" s="1191"/>
      <c r="BC661" s="1191"/>
      <c r="BD661" s="1191"/>
      <c r="BE661" s="1191"/>
      <c r="BF661" s="1191"/>
      <c r="BG661" s="1191"/>
      <c r="BH661" s="1191"/>
      <c r="BI661" s="1191"/>
      <c r="BJ661" s="1191"/>
      <c r="BK661" s="1191"/>
      <c r="BL661" s="1191"/>
      <c r="BM661" s="1191"/>
      <c r="BN661" s="1191"/>
      <c r="BO661" s="1191"/>
      <c r="BP661" s="1191"/>
      <c r="BQ661" s="1191"/>
      <c r="BR661" s="1191"/>
      <c r="BS661" s="1191"/>
      <c r="BT661" s="1191"/>
      <c r="BU661" s="1191"/>
      <c r="BV661" s="1191"/>
      <c r="BW661" s="1191"/>
      <c r="BX661" s="1191"/>
      <c r="BY661" s="1191"/>
      <c r="BZ661" s="1191"/>
      <c r="CA661" s="1191"/>
      <c r="CB661" s="1191"/>
      <c r="CC661" s="1191"/>
    </row>
    <row r="662" spans="1:81" s="136" customFormat="1" ht="15" customHeight="1">
      <c r="A662" s="12"/>
      <c r="B662" s="8"/>
      <c r="C662" s="14"/>
      <c r="D662" s="59"/>
      <c r="E662" s="59"/>
      <c r="F662" s="59"/>
      <c r="G662" s="579"/>
      <c r="H662" s="1192"/>
      <c r="I662" s="1192"/>
      <c r="J662" s="1192"/>
      <c r="K662" s="1192"/>
      <c r="L662" s="1192"/>
      <c r="M662" s="1192"/>
      <c r="N662" s="1192"/>
      <c r="O662" s="1192"/>
      <c r="P662" s="1192"/>
      <c r="Q662" s="1192"/>
      <c r="R662" s="1192"/>
      <c r="S662" s="1192"/>
      <c r="T662" s="1192"/>
      <c r="U662" s="1192"/>
      <c r="V662" s="1192"/>
      <c r="W662" s="1192"/>
      <c r="X662" s="1192"/>
      <c r="Y662" s="1192"/>
      <c r="Z662" s="1192"/>
      <c r="AA662" s="1192"/>
      <c r="AB662" s="1192"/>
      <c r="AC662" s="1192"/>
      <c r="AD662" s="1192"/>
      <c r="AE662" s="1192"/>
      <c r="AF662" s="1192"/>
      <c r="AG662" s="1192"/>
      <c r="AH662" s="1192"/>
      <c r="AI662" s="1192"/>
      <c r="AJ662" s="1192"/>
      <c r="AK662" s="1192"/>
      <c r="AL662" s="1192"/>
      <c r="AM662" s="1192"/>
      <c r="AN662" s="1192"/>
      <c r="AO662" s="1192"/>
      <c r="AP662" s="1192"/>
      <c r="AQ662" s="1192"/>
      <c r="AR662" s="1192"/>
      <c r="AS662" s="1192"/>
      <c r="AT662" s="1192"/>
      <c r="AU662" s="1192"/>
      <c r="AV662" s="1192"/>
      <c r="AW662" s="1192"/>
      <c r="AX662" s="1192"/>
      <c r="AY662" s="1192"/>
      <c r="AZ662" s="1192"/>
      <c r="BA662" s="1192"/>
      <c r="BB662" s="1192"/>
      <c r="BC662" s="1192"/>
      <c r="BD662" s="1192"/>
      <c r="BE662" s="1192"/>
      <c r="BF662" s="1192"/>
      <c r="BG662" s="1192"/>
      <c r="BH662" s="1192"/>
      <c r="BI662" s="1192"/>
      <c r="BJ662" s="1192"/>
      <c r="BK662" s="1192"/>
      <c r="BL662" s="1192"/>
      <c r="BM662" s="1192"/>
      <c r="BN662" s="1192"/>
      <c r="BO662" s="1192"/>
      <c r="BP662" s="1192"/>
      <c r="BQ662" s="1192"/>
      <c r="BR662" s="1192"/>
      <c r="BS662" s="1192"/>
      <c r="BT662" s="1192"/>
      <c r="BU662" s="1192"/>
      <c r="BV662" s="1192"/>
      <c r="BW662" s="1192"/>
      <c r="BX662" s="1192"/>
      <c r="BY662" s="1192"/>
      <c r="BZ662" s="1192"/>
      <c r="CA662" s="1192"/>
      <c r="CB662" s="1192"/>
      <c r="CC662" s="1192"/>
    </row>
    <row r="663" spans="1:81" ht="15" customHeight="1">
      <c r="A663" s="1146"/>
      <c r="B663" s="1084" t="s">
        <v>1383</v>
      </c>
      <c r="C663" s="934"/>
      <c r="D663" s="61"/>
      <c r="E663" s="935"/>
      <c r="F663" s="935"/>
      <c r="G663" s="936" t="s">
        <v>1199</v>
      </c>
      <c r="H663" s="1220"/>
      <c r="I663" s="1220"/>
      <c r="J663" s="937"/>
      <c r="K663" s="1220"/>
      <c r="L663" s="1220"/>
      <c r="M663" s="1220"/>
      <c r="N663" s="1220"/>
      <c r="O663" s="1220"/>
      <c r="P663" s="1220"/>
      <c r="Q663" s="1220"/>
      <c r="R663" s="1220"/>
      <c r="S663" s="1220"/>
      <c r="T663" s="1220"/>
      <c r="U663" s="1220"/>
      <c r="V663" s="1220"/>
      <c r="W663" s="1220"/>
      <c r="X663" s="1220"/>
      <c r="Y663" s="939"/>
      <c r="Z663" s="939"/>
      <c r="AA663" s="937"/>
      <c r="AB663" s="939"/>
      <c r="AC663" s="939"/>
      <c r="AD663" s="1220"/>
      <c r="AE663" s="1220"/>
      <c r="AF663" s="1220"/>
      <c r="AG663" s="1220"/>
      <c r="AH663" s="1220"/>
      <c r="AI663" s="1220"/>
      <c r="AJ663" s="938"/>
      <c r="AK663" s="1220"/>
      <c r="AL663" s="1220"/>
      <c r="AM663" s="1220"/>
      <c r="AN663" s="1220"/>
      <c r="AO663" s="1220"/>
      <c r="AP663" s="1220"/>
      <c r="AQ663" s="939"/>
      <c r="AR663" s="939"/>
      <c r="AS663" s="1220"/>
      <c r="AT663" s="1220"/>
      <c r="AU663" s="1220"/>
      <c r="AV663" s="939"/>
      <c r="AW663" s="939"/>
      <c r="AX663" s="939"/>
      <c r="AY663" s="939"/>
      <c r="AZ663" s="1220"/>
      <c r="BA663" s="937"/>
      <c r="BB663" s="1220"/>
      <c r="BC663" s="1220"/>
      <c r="BD663" s="938"/>
      <c r="BE663" s="1220"/>
      <c r="BF663" s="1220"/>
      <c r="BG663" s="1220"/>
      <c r="BH663" s="1220"/>
      <c r="BI663" s="1220"/>
      <c r="BJ663" s="1220"/>
      <c r="BK663" s="939"/>
      <c r="BL663" s="1220"/>
      <c r="BM663" s="1220"/>
      <c r="BN663" s="939"/>
      <c r="BO663" s="1220"/>
      <c r="BP663" s="1220"/>
      <c r="BQ663" s="939"/>
      <c r="BR663" s="939"/>
      <c r="BS663" s="939"/>
      <c r="BT663" s="937"/>
      <c r="BU663" s="938"/>
      <c r="BV663" s="939"/>
      <c r="BW663" s="939"/>
      <c r="BX663" s="939"/>
      <c r="BY663" s="1220"/>
      <c r="BZ663" s="1220"/>
      <c r="CA663" s="1220"/>
      <c r="CB663" s="1220"/>
      <c r="CC663" s="1220"/>
    </row>
    <row r="664" spans="1:81" ht="15" customHeight="1">
      <c r="A664" s="1146"/>
      <c r="B664" s="150" t="s">
        <v>122</v>
      </c>
      <c r="C664" s="147"/>
      <c r="G664" s="580"/>
      <c r="H664" s="148"/>
      <c r="I664" s="148"/>
      <c r="J664" s="148"/>
      <c r="K664" s="148"/>
      <c r="L664" s="148"/>
      <c r="M664" s="148"/>
      <c r="N664" s="148"/>
      <c r="O664" s="148"/>
      <c r="P664" s="148"/>
      <c r="Q664" s="148"/>
      <c r="R664" s="148"/>
      <c r="S664" s="148"/>
      <c r="T664" s="148"/>
      <c r="U664" s="148"/>
      <c r="V664" s="1173"/>
      <c r="W664" s="148"/>
      <c r="X664" s="148"/>
      <c r="Y664" s="148"/>
      <c r="Z664" s="148"/>
      <c r="AA664" s="148"/>
      <c r="AB664" s="148"/>
      <c r="AC664" s="148"/>
      <c r="AD664" s="148"/>
      <c r="AE664" s="148"/>
      <c r="AF664" s="148"/>
      <c r="AG664" s="148"/>
      <c r="AH664" s="148"/>
      <c r="AI664" s="148"/>
      <c r="AJ664" s="1173"/>
      <c r="AK664" s="148"/>
      <c r="AL664" s="148"/>
      <c r="AM664" s="148"/>
      <c r="AN664" s="148"/>
      <c r="AO664" s="148"/>
      <c r="AP664" s="148"/>
      <c r="AQ664" s="148"/>
      <c r="AR664" s="148"/>
      <c r="AS664" s="148"/>
      <c r="AT664" s="148"/>
      <c r="AU664" s="148"/>
      <c r="AV664" s="148"/>
      <c r="AW664" s="148"/>
      <c r="AX664" s="148"/>
      <c r="AY664" s="148"/>
      <c r="AZ664" s="148"/>
      <c r="BA664" s="148"/>
      <c r="BB664" s="148"/>
      <c r="BC664" s="148"/>
      <c r="BD664" s="1173"/>
      <c r="BE664" s="148"/>
      <c r="BF664" s="148"/>
      <c r="BG664" s="148"/>
      <c r="BH664" s="148"/>
      <c r="BI664" s="148"/>
      <c r="BJ664" s="148"/>
      <c r="BK664" s="148"/>
      <c r="BL664" s="148"/>
      <c r="BM664" s="148"/>
      <c r="BN664" s="148"/>
      <c r="BO664" s="148"/>
      <c r="BP664" s="148"/>
      <c r="BQ664" s="148"/>
      <c r="BR664" s="148"/>
      <c r="BS664" s="148"/>
      <c r="BT664" s="148"/>
      <c r="BU664" s="1173"/>
      <c r="BV664" s="148"/>
      <c r="BW664" s="148"/>
      <c r="BX664" s="148"/>
      <c r="BY664" s="148"/>
      <c r="BZ664" s="148"/>
      <c r="CA664" s="148"/>
      <c r="CB664" s="148"/>
      <c r="CC664" s="148"/>
    </row>
    <row r="665" spans="1:81" ht="15" customHeight="1">
      <c r="A665" s="1146"/>
      <c r="B665" s="150"/>
      <c r="D665" s="150"/>
      <c r="G665" s="580"/>
      <c r="H665" s="148"/>
      <c r="I665" s="148"/>
      <c r="J665" s="148"/>
      <c r="K665" s="148"/>
      <c r="L665" s="148"/>
      <c r="M665" s="148"/>
      <c r="N665" s="148"/>
      <c r="O665" s="148"/>
      <c r="P665" s="148"/>
      <c r="Q665" s="148"/>
      <c r="R665" s="148"/>
      <c r="S665" s="148"/>
      <c r="T665" s="148"/>
      <c r="U665" s="148"/>
      <c r="V665" s="1173"/>
      <c r="W665" s="148"/>
      <c r="X665" s="148"/>
      <c r="Y665" s="148"/>
      <c r="Z665" s="148"/>
      <c r="AA665" s="148"/>
      <c r="AB665" s="148"/>
      <c r="AC665" s="148"/>
      <c r="AD665" s="148"/>
      <c r="AE665" s="148"/>
      <c r="AF665" s="148"/>
      <c r="AG665" s="148"/>
      <c r="AH665" s="148"/>
      <c r="AI665" s="148"/>
      <c r="AJ665" s="1173"/>
      <c r="AK665" s="148"/>
      <c r="AL665" s="148"/>
      <c r="AM665" s="148"/>
      <c r="AN665" s="148"/>
      <c r="AO665" s="148"/>
      <c r="AP665" s="148"/>
      <c r="AQ665" s="148"/>
      <c r="AR665" s="148"/>
      <c r="AS665" s="148"/>
      <c r="AT665" s="148"/>
      <c r="AU665" s="148"/>
      <c r="AV665" s="148"/>
      <c r="AW665" s="148"/>
      <c r="AX665" s="148"/>
      <c r="AY665" s="148"/>
      <c r="AZ665" s="148"/>
      <c r="BA665" s="148"/>
      <c r="BB665" s="148"/>
      <c r="BC665" s="148"/>
      <c r="BD665" s="1173"/>
      <c r="BE665" s="148"/>
      <c r="BF665" s="148"/>
      <c r="BG665" s="148"/>
      <c r="BH665" s="148"/>
      <c r="BI665" s="148"/>
      <c r="BJ665" s="148"/>
      <c r="BK665" s="148"/>
      <c r="BL665" s="148"/>
      <c r="BM665" s="148"/>
      <c r="BN665" s="148"/>
      <c r="BO665" s="148"/>
      <c r="BP665" s="148"/>
      <c r="BQ665" s="148"/>
      <c r="BR665" s="148"/>
      <c r="BS665" s="148"/>
      <c r="BT665" s="148"/>
      <c r="BU665" s="1173"/>
      <c r="BV665" s="148"/>
      <c r="BW665" s="148"/>
      <c r="BX665" s="148"/>
      <c r="BY665" s="148"/>
      <c r="BZ665" s="148"/>
      <c r="CA665" s="148"/>
      <c r="CB665" s="148"/>
      <c r="CC665" s="148"/>
    </row>
    <row r="666" spans="1:81" ht="15" customHeight="1">
      <c r="A666" s="1146"/>
      <c r="B666" s="151">
        <f>'Emission Factors'!E6</f>
        <v>370.30391999999995</v>
      </c>
      <c r="C666" s="1144" t="s">
        <v>997</v>
      </c>
      <c r="D666" s="150" t="s">
        <v>642</v>
      </c>
      <c r="E666" s="49" t="s">
        <v>990</v>
      </c>
      <c r="G666" s="581">
        <f>$B666*G573/G25/G677</f>
        <v>310.60691000228024</v>
      </c>
      <c r="H666" s="581">
        <f>$B666*H573/H25/H677</f>
        <v>118.80135718319468</v>
      </c>
      <c r="I666" s="581">
        <f>$B666*I573/I25/I677</f>
        <v>188.46700069494304</v>
      </c>
      <c r="J666" s="581">
        <f>$B666*J573/J25/J677</f>
        <v>144.0182406000128</v>
      </c>
      <c r="K666" s="581">
        <f>$B666*K573/K25/K677</f>
        <v>119.35748635788245</v>
      </c>
      <c r="L666" s="581">
        <f>$B666*L573/L25/L677</f>
        <v>69.272836570735478</v>
      </c>
      <c r="M666" s="581">
        <f>$B666*M573/M25/M677</f>
        <v>185.97777772028206</v>
      </c>
      <c r="N666" s="581">
        <f>$B666*N573/N25/N677</f>
        <v>177.87936633981678</v>
      </c>
      <c r="O666" s="581">
        <f>$B666*O573/O25/O677</f>
        <v>138.27683569530245</v>
      </c>
      <c r="P666" s="581">
        <f>$B666*P573/P25/P677</f>
        <v>168.58625106755369</v>
      </c>
      <c r="Q666" s="581">
        <f>$B666*Q573/Q25/Q677</f>
        <v>70.892192000259968</v>
      </c>
      <c r="R666" s="581">
        <f>$B666*R573/R25/R677</f>
        <v>162.91993026256426</v>
      </c>
      <c r="S666" s="581">
        <f>$B666*S573/S25/S677</f>
        <v>121.29534992195963</v>
      </c>
      <c r="T666" s="581">
        <f>$B666*T573/T25/T677</f>
        <v>167.84334310092689</v>
      </c>
      <c r="U666" s="581">
        <f>$B666*U573/U25/U677</f>
        <v>117.44783044614545</v>
      </c>
      <c r="V666" s="581">
        <f>$B666*V573/V25/V677</f>
        <v>107.44343406143561</v>
      </c>
      <c r="W666" s="581">
        <f>$B666*W573/W25/W677</f>
        <v>185.91955856063089</v>
      </c>
      <c r="X666" s="581">
        <f>$B666*X573/X25/X677</f>
        <v>46.16705678802132</v>
      </c>
      <c r="Y666" s="581">
        <f>$B666*Y573/Y25/Y677</f>
        <v>123.11678206525804</v>
      </c>
      <c r="Z666" s="581">
        <f>$B666*Z573/Z25/Z677</f>
        <v>139.31201071364396</v>
      </c>
      <c r="AA666" s="581">
        <f>$B666*AA573/AA25/AA677</f>
        <v>155.43835663095035</v>
      </c>
      <c r="AB666" s="581">
        <f>$B666*AB573/AB25/AB677</f>
        <v>136.94916777855923</v>
      </c>
      <c r="AC666" s="581">
        <f>$B666*AC573/AC25/AC677</f>
        <v>93.905334635192688</v>
      </c>
      <c r="AD666" s="581">
        <f>$B666*AD573/AD25/AD677</f>
        <v>138.15514819749555</v>
      </c>
      <c r="AE666" s="581">
        <f>$B666*AE573/AE25/AE677</f>
        <v>160.52964207486693</v>
      </c>
      <c r="AF666" s="581">
        <f>$B666*AF573/AF25/AF677</f>
        <v>98.274244848290095</v>
      </c>
      <c r="AG666" s="581">
        <f>$B666*AG573/AG25/AG677</f>
        <v>80.570377019751092</v>
      </c>
      <c r="AH666" s="581">
        <f>$B666*AH573/AH25/AH677</f>
        <v>128.15106943391993</v>
      </c>
      <c r="AI666" s="581">
        <f>$B666*AI573/AI25/AI677</f>
        <v>143.94082989023968</v>
      </c>
      <c r="AJ666" s="581">
        <f>$B666*AJ573/AJ25/AJ677</f>
        <v>85.739375376744391</v>
      </c>
      <c r="AK666" s="581">
        <f>$B666*AK573/AK25/AK677</f>
        <v>137.98994973993604</v>
      </c>
      <c r="AL666" s="581">
        <f>$B666*AL573/AL25/AL677</f>
        <v>90.380079272537898</v>
      </c>
      <c r="AM666" s="581">
        <f>$B666*AM573/AM25/AM677</f>
        <v>48.305773617974111</v>
      </c>
      <c r="AN666" s="581">
        <f>$B666*AN573/AN25/AN677</f>
        <v>90.380079272537898</v>
      </c>
      <c r="AO666" s="581">
        <f>$B666*AO573/AO25/AO677</f>
        <v>70.664941221654956</v>
      </c>
      <c r="AP666" s="581">
        <f>$B666*AP573/AP25/AP677</f>
        <v>113.30226343862078</v>
      </c>
      <c r="AQ666" s="581">
        <f>$B666*AQ573/AQ25/AQ677</f>
        <v>123.05771158556563</v>
      </c>
      <c r="AR666" s="581">
        <f>$B666*AR573/AR25/AR677</f>
        <v>96.684876350176395</v>
      </c>
      <c r="AS666" s="581">
        <f>$B666*AS573/AS25/AS677</f>
        <v>114.71499232703027</v>
      </c>
      <c r="AT666" s="581">
        <f>$B666*AT573/AT25/AT677</f>
        <v>167.02923055337521</v>
      </c>
      <c r="AU666" s="581">
        <f>$B666*AU573/AU25/AU677</f>
        <v>135.41087667220182</v>
      </c>
      <c r="AV666" s="581">
        <f>$B666*AV573/AV25/AV677</f>
        <v>96.043857624946611</v>
      </c>
      <c r="AW666" s="581">
        <f>$B666*AW573/AW25/AW677</f>
        <v>138.50668903376098</v>
      </c>
      <c r="AX666" s="581">
        <f>$B666*AX573/AX25/AX677</f>
        <v>122.88646494182493</v>
      </c>
      <c r="AY666" s="581">
        <f>$B666*AY573/AY25/AY677</f>
        <v>124.96156841972812</v>
      </c>
      <c r="AZ666" s="581">
        <f>$B666*AZ573/AZ25/AZ677</f>
        <v>145.59671505925829</v>
      </c>
      <c r="BA666" s="581">
        <f>$B666*BA573/BA25/BA677</f>
        <v>168.92942577431529</v>
      </c>
      <c r="BB666" s="581">
        <f>$B666*BB573/BB25/BB677</f>
        <v>139.40632116092885</v>
      </c>
      <c r="BC666" s="581">
        <f>$B666*BC573/BC25/BC677</f>
        <v>107.21773472227949</v>
      </c>
      <c r="BD666" s="581">
        <f>$B666*BD573/BD25/BD677</f>
        <v>107.21773472227949</v>
      </c>
      <c r="BE666" s="581">
        <f>$B666*BE573/BE25/BE677</f>
        <v>132.00142376138982</v>
      </c>
      <c r="BF666" s="581">
        <f>$B666*BF573/BF25/BF677</f>
        <v>182.83544621124372</v>
      </c>
      <c r="BG666" s="581">
        <f>$B666*BG573/BG25/BG677</f>
        <v>290.31140965596711</v>
      </c>
      <c r="BH666" s="581">
        <f>$B666*BH573/BH25/BH677</f>
        <v>103.80051123419967</v>
      </c>
      <c r="BI666" s="581">
        <f>$B666*BI573/BI25/BI677</f>
        <v>84.080741078331783</v>
      </c>
      <c r="BJ666" s="581">
        <f>$B666*BJ573/BJ25/BJ677</f>
        <v>120.07605260647551</v>
      </c>
      <c r="BK666" s="581">
        <f>$B666*BK573/BK25/BK677</f>
        <v>194.07080869848417</v>
      </c>
      <c r="BL666" s="581">
        <f>$B666*BL573/BL25/BL677</f>
        <v>96.431993147342965</v>
      </c>
      <c r="BM666" s="581">
        <f>$B666*BM573/BM25/BM677</f>
        <v>189.03968767995298</v>
      </c>
      <c r="BN666" s="581">
        <f>$B666*BN573/BN25/BN677</f>
        <v>114.67178972129511</v>
      </c>
      <c r="BO666" s="581">
        <f>$B666*BO573/BO25/BO677</f>
        <v>155.00045340110165</v>
      </c>
      <c r="BP666" s="581">
        <f>$B666*BP573/BP25/BP677</f>
        <v>95.470457013521184</v>
      </c>
      <c r="BQ666" s="581">
        <f>$B666*BQ573/BQ25/BQ677</f>
        <v>211.69915798672491</v>
      </c>
      <c r="BR666" s="581">
        <f>$B666*BR573/BR25/BR677</f>
        <v>155.69560740213242</v>
      </c>
      <c r="BS666" s="581">
        <f>$B666*BS573/BS25/BS677</f>
        <v>156.6982432849835</v>
      </c>
      <c r="BT666" s="581">
        <f>$B666*BT573/BT25/BT677</f>
        <v>151.27745505704496</v>
      </c>
      <c r="BU666" s="581">
        <f>$B666*BU573/BU25/BU677</f>
        <v>175.68934808439533</v>
      </c>
      <c r="BV666" s="581">
        <f>$B666*BV573/BV25/BV677</f>
        <v>180.9380618449716</v>
      </c>
      <c r="BW666" s="581">
        <f>$B666*BW573/BW25/BW677</f>
        <v>60.308375231461696</v>
      </c>
      <c r="BX666" s="581">
        <f>$B666*BX573/BX25/BX677</f>
        <v>63.900267029905955</v>
      </c>
      <c r="BY666" s="581">
        <f>$B666*BY573/BY25/BY677</f>
        <v>67.288422220209171</v>
      </c>
      <c r="BZ666" s="581">
        <f>$B666*BZ573/BZ25/BZ677</f>
        <v>97.20645588384123</v>
      </c>
      <c r="CA666" s="581">
        <f>$B666*CA573/CA25/CA677</f>
        <v>103.04052802297258</v>
      </c>
      <c r="CB666" s="581">
        <f>$B666*CB573/CB25/CB677</f>
        <v>181.01661634522429</v>
      </c>
      <c r="CC666" s="581">
        <f>$B666*CC573/CC25/CC677</f>
        <v>202.02981936288032</v>
      </c>
    </row>
    <row r="667" spans="1:81" ht="15" customHeight="1">
      <c r="A667" s="1146"/>
      <c r="B667" s="151">
        <f>'Emission Factors'!E7</f>
        <v>411.08675999999997</v>
      </c>
      <c r="C667" s="1144" t="s">
        <v>997</v>
      </c>
      <c r="D667" s="150" t="s">
        <v>643</v>
      </c>
      <c r="E667" s="49" t="s">
        <v>990</v>
      </c>
      <c r="G667" s="581">
        <f>$B667*G574/G25/G677</f>
        <v>30.375689971585665</v>
      </c>
      <c r="H667" s="581">
        <f>$B667*H574/H25/H677</f>
        <v>75.259875716242504</v>
      </c>
      <c r="I667" s="581">
        <f>$B667*I574/I25/I677</f>
        <v>43.641584487370089</v>
      </c>
      <c r="J667" s="581">
        <f>$B667*J574/J25/J677</f>
        <v>65.04741344583168</v>
      </c>
      <c r="K667" s="581">
        <f>$B667*K574/K25/K677</f>
        <v>82.769689319655157</v>
      </c>
      <c r="L667" s="581">
        <f>$B667*L574/L25/L677</f>
        <v>100.92545988954082</v>
      </c>
      <c r="M667" s="581">
        <f>$B667*M574/M25/M677</f>
        <v>38.733399233936147</v>
      </c>
      <c r="N667" s="581">
        <f>$B667*N574/N25/N677</f>
        <v>74.371070115443132</v>
      </c>
      <c r="O667" s="581">
        <f>$B667*O574/O25/O677</f>
        <v>77.492301007790118</v>
      </c>
      <c r="P667" s="581">
        <f>$B667*P574/P25/P677</f>
        <v>33.773087859334026</v>
      </c>
      <c r="Q667" s="581">
        <f>$B667*Q574/Q25/Q677</f>
        <v>94.602437819178348</v>
      </c>
      <c r="R667" s="581">
        <f>$B667*R574/R25/R677</f>
        <v>38.836212340953537</v>
      </c>
      <c r="S667" s="581">
        <f>$B667*S574/S25/S677</f>
        <v>89.463555965723742</v>
      </c>
      <c r="T667" s="581">
        <f>$B667*T574/T25/T677</f>
        <v>100.7631105776707</v>
      </c>
      <c r="U667" s="581">
        <f>$B667*U574/U25/U677</f>
        <v>96.773827694607533</v>
      </c>
      <c r="V667" s="581">
        <f>$B667*V574/V25/V677</f>
        <v>109.30721732793451</v>
      </c>
      <c r="W667" s="581">
        <f>$B667*W574/W25/W677</f>
        <v>24.096927196667806</v>
      </c>
      <c r="X667" s="581">
        <f>$B667*X574/X25/X677</f>
        <v>73.61758641545606</v>
      </c>
      <c r="Y667" s="581">
        <f>$B667*Y574/Y25/Y677</f>
        <v>80.724762787761676</v>
      </c>
      <c r="Z667" s="581">
        <f>$B667*Z574/Z25/Z677</f>
        <v>82.639605119742484</v>
      </c>
      <c r="AA667" s="581">
        <f>$B667*AA574/AA25/AA677</f>
        <v>85.600245408150215</v>
      </c>
      <c r="AB667" s="581">
        <f>$B667*AB574/AB25/AB677</f>
        <v>83.365296211645983</v>
      </c>
      <c r="AC667" s="581">
        <f>$B667*AC574/AC25/AC677</f>
        <v>69.779554695584864</v>
      </c>
      <c r="AD667" s="581">
        <f>$B667*AD574/AD25/AD677</f>
        <v>65.192735431610984</v>
      </c>
      <c r="AE667" s="581">
        <f>$B667*AE574/AE25/AE677</f>
        <v>114.19729627954392</v>
      </c>
      <c r="AF667" s="581">
        <f>$B667*AF574/AF25/AF677</f>
        <v>69.960685391272222</v>
      </c>
      <c r="AG667" s="581">
        <f>$B667*AG574/AG25/AG677</f>
        <v>61.374754494822383</v>
      </c>
      <c r="AH667" s="581">
        <f>$B667*AH574/AH25/AH677</f>
        <v>75.582673117546562</v>
      </c>
      <c r="AI667" s="581">
        <f>$B667*AI574/AI25/AI677</f>
        <v>80.83250562087521</v>
      </c>
      <c r="AJ667" s="581">
        <f>$B667*AJ574/AJ25/AJ677</f>
        <v>104.85411761245598</v>
      </c>
      <c r="AK667" s="581">
        <f>$B667*AK574/AK25/AK677</f>
        <v>127.21967087152552</v>
      </c>
      <c r="AL667" s="581">
        <f>$B667*AL574/AL25/AL677</f>
        <v>116.56979404530965</v>
      </c>
      <c r="AM667" s="581">
        <f>$B667*AM574/AM25/AM677</f>
        <v>45.071901361485054</v>
      </c>
      <c r="AN667" s="581">
        <f>$B667*AN574/AN25/AN677</f>
        <v>116.56979404530965</v>
      </c>
      <c r="AO667" s="581">
        <f>$B667*AO574/AO25/AO677</f>
        <v>93.85435469282902</v>
      </c>
      <c r="AP667" s="581">
        <f>$B667*AP574/AP25/AP677</f>
        <v>90.064738281619242</v>
      </c>
      <c r="AQ667" s="581">
        <f>$B667*AQ574/AQ25/AQ677</f>
        <v>97.31051563405137</v>
      </c>
      <c r="AR667" s="581">
        <f>$B667*AR574/AR25/AR677</f>
        <v>85.545804942363119</v>
      </c>
      <c r="AS667" s="581">
        <f>$B667*AS574/AS25/AS677</f>
        <v>73.37275272361498</v>
      </c>
      <c r="AT667" s="581">
        <f>$B667*AT574/AT25/AT677</f>
        <v>91.755628519108484</v>
      </c>
      <c r="AU667" s="581">
        <f>$B667*AU574/AU25/AU677</f>
        <v>82.573209107832639</v>
      </c>
      <c r="AV667" s="581">
        <f>$B667*AV574/AV25/AV677</f>
        <v>98.496365058596481</v>
      </c>
      <c r="AW667" s="581">
        <f>$B667*AW574/AW25/AW677</f>
        <v>89.879372651184894</v>
      </c>
      <c r="AX667" s="581">
        <f>$B667*AX574/AX25/AX677</f>
        <v>70.324728285204245</v>
      </c>
      <c r="AY667" s="581">
        <f>$B667*AY574/AY25/AY677</f>
        <v>80.680097535951361</v>
      </c>
      <c r="AZ667" s="581">
        <f>$B667*AZ574/AZ25/AZ677</f>
        <v>87.003883838166615</v>
      </c>
      <c r="BA667" s="581">
        <f>$B667*BA574/BA25/BA677</f>
        <v>91.78235900992118</v>
      </c>
      <c r="BB667" s="581">
        <f>$B667*BB574/BB25/BB677</f>
        <v>69.597419366143811</v>
      </c>
      <c r="BC667" s="581">
        <f>$B667*BC574/BC25/BC677</f>
        <v>101.28924556021751</v>
      </c>
      <c r="BD667" s="581">
        <f>$B667*BD574/BD25/BD677</f>
        <v>101.28924556021751</v>
      </c>
      <c r="BE667" s="581">
        <f>$B667*BE574/BE25/BE677</f>
        <v>100.31827104115266</v>
      </c>
      <c r="BF667" s="581">
        <f>$B667*BF574/BF25/BF677</f>
        <v>101.09596351447439</v>
      </c>
      <c r="BG667" s="581">
        <f>$B667*BG574/BG25/BG677</f>
        <v>58.93723300133923</v>
      </c>
      <c r="BH667" s="581">
        <f>$B667*BH574/BH25/BH677</f>
        <v>98.177421151531391</v>
      </c>
      <c r="BI667" s="581">
        <f>$B667*BI574/BI25/BI677</f>
        <v>114.79425982448304</v>
      </c>
      <c r="BJ667" s="581">
        <f>$B667*BJ574/BJ25/BJ677</f>
        <v>65.887701929174071</v>
      </c>
      <c r="BK667" s="581">
        <f>$B667*BK574/BK25/BK677</f>
        <v>70.204981123343586</v>
      </c>
      <c r="BL667" s="581">
        <f>$B667*BL574/BL25/BL677</f>
        <v>99.167802179631522</v>
      </c>
      <c r="BM667" s="581">
        <f>$B667*BM574/BM25/BM677</f>
        <v>40.249410627971216</v>
      </c>
      <c r="BN667" s="581">
        <f>$B667*BN574/BN25/BN677</f>
        <v>96.252563809486873</v>
      </c>
      <c r="BO667" s="581">
        <f>$B667*BO574/BO25/BO677</f>
        <v>77.420382139036349</v>
      </c>
      <c r="BP667" s="581">
        <f>$B667*BP574/BP25/BP677</f>
        <v>98.178986932790025</v>
      </c>
      <c r="BQ667" s="581">
        <f>$B667*BQ574/BQ25/BQ677</f>
        <v>42.868150295284146</v>
      </c>
      <c r="BR667" s="581">
        <f>$B667*BR574/BR25/BR677</f>
        <v>89.682688121219499</v>
      </c>
      <c r="BS667" s="581">
        <f>$B667*BS574/BS25/BS677</f>
        <v>84.223723250849304</v>
      </c>
      <c r="BT667" s="581">
        <f>$B667*BT574/BT25/BT677</f>
        <v>41.419049276111565</v>
      </c>
      <c r="BU667" s="581">
        <f>$B667*BU574/BU25/BU677</f>
        <v>46.144806254365385</v>
      </c>
      <c r="BV667" s="581">
        <f>$B667*BV574/BV25/BV677</f>
        <v>45.156277776976005</v>
      </c>
      <c r="BW667" s="581">
        <f>$B667*BW574/BW25/BW677</f>
        <v>121.99644746948702</v>
      </c>
      <c r="BX667" s="581">
        <f>$B667*BX574/BX25/BX677</f>
        <v>117.66597719290662</v>
      </c>
      <c r="BY667" s="581">
        <f>$B667*BY574/BY25/BY677</f>
        <v>76.567473742717198</v>
      </c>
      <c r="BZ667" s="581">
        <f>$B667*BZ574/BZ25/BZ677</f>
        <v>64.169632416609261</v>
      </c>
      <c r="CA667" s="581">
        <f>$B667*CA574/CA25/CA677</f>
        <v>99.67856434138443</v>
      </c>
      <c r="CB667" s="581">
        <f>$B667*CB574/CB25/CB677</f>
        <v>67.666799895441315</v>
      </c>
      <c r="CC667" s="581">
        <f>$B667*CC574/CC25/CC677</f>
        <v>51.275689632733048</v>
      </c>
    </row>
    <row r="668" spans="1:81" ht="15" customHeight="1">
      <c r="A668" s="1146"/>
      <c r="B668" s="151">
        <f>'Emission Factors'!E8</f>
        <v>430.40676000000002</v>
      </c>
      <c r="C668" s="1144" t="s">
        <v>997</v>
      </c>
      <c r="D668" s="150" t="s">
        <v>435</v>
      </c>
      <c r="E668" s="49" t="s">
        <v>990</v>
      </c>
      <c r="G668" s="581">
        <f>$B668*G575/G25/G677</f>
        <v>1.8214348345251945</v>
      </c>
      <c r="H668" s="581">
        <f>$B668*H575/H25/H677</f>
        <v>102.53005610770909</v>
      </c>
      <c r="I668" s="581">
        <f>$B668*I575/I25/I677</f>
        <v>153.04955806902547</v>
      </c>
      <c r="J668" s="581">
        <f>$B668*J575/J25/J677</f>
        <v>80.831819057422933</v>
      </c>
      <c r="K668" s="581">
        <f>$B668*K575/K25/K677</f>
        <v>29.646682128679007</v>
      </c>
      <c r="L668" s="581">
        <f>$B668*L575/L25/L677</f>
        <v>49.475407988177416</v>
      </c>
      <c r="M668" s="581">
        <f>$B668*M575/M25/M677</f>
        <v>159.2213620481449</v>
      </c>
      <c r="N668" s="581">
        <f>$B668*N575/N25/N677</f>
        <v>121.73323907264142</v>
      </c>
      <c r="O668" s="581">
        <f>$B668*O575/O25/O677</f>
        <v>62.085695600493871</v>
      </c>
      <c r="P668" s="581">
        <f>$B668*P575/P25/P677</f>
        <v>168.10160052493234</v>
      </c>
      <c r="Q668" s="581">
        <f>$B668*Q575/Q25/Q677</f>
        <v>43.972704594213042</v>
      </c>
      <c r="R668" s="581">
        <f>$B668*R575/R25/R677</f>
        <v>172.60168072843447</v>
      </c>
      <c r="S668" s="581">
        <f>$B668*S575/S25/S677</f>
        <v>75.775550312226315</v>
      </c>
      <c r="T668" s="581">
        <f>$B668*T575/T25/T677</f>
        <v>85.737609707332226</v>
      </c>
      <c r="U668" s="581">
        <f>$B668*U575/U25/U677</f>
        <v>78.161349197450733</v>
      </c>
      <c r="V668" s="581">
        <f>$B668*V575/V25/V677</f>
        <v>32.232227576475012</v>
      </c>
      <c r="W668" s="581">
        <f>$B668*W575/W25/W677</f>
        <v>153.74044550262605</v>
      </c>
      <c r="X668" s="581">
        <f>$B668*X575/X25/X677</f>
        <v>36.849525139560782</v>
      </c>
      <c r="Y668" s="581">
        <f>$B668*Y575/Y25/Y677</f>
        <v>81.402045441006635</v>
      </c>
      <c r="Z668" s="581">
        <f>$B668*Z575/Z25/Z677</f>
        <v>74.231012120019756</v>
      </c>
      <c r="AA668" s="581">
        <f>$B668*AA575/AA25/AA677</f>
        <v>91.678546829816852</v>
      </c>
      <c r="AB668" s="581">
        <f>$B668*AB575/AB25/AB677</f>
        <v>78.631895465896051</v>
      </c>
      <c r="AC668" s="581">
        <f>$B668*AC575/AC25/AC677</f>
        <v>80.698542694934659</v>
      </c>
      <c r="AD668" s="581">
        <f>$B668*AD575/AD25/AD677</f>
        <v>86.653964342973921</v>
      </c>
      <c r="AE668" s="581">
        <f>$B668*AE575/AE25/AE677</f>
        <v>72.566301022380287</v>
      </c>
      <c r="AF668" s="581">
        <f>$B668*AF575/AF25/AF677</f>
        <v>106.33526831572252</v>
      </c>
      <c r="AG668" s="581">
        <f>$B668*AG575/AG25/AG677</f>
        <v>65.718338564435356</v>
      </c>
      <c r="AH668" s="581">
        <f>$B668*AH575/AH25/AH677</f>
        <v>77.330004944251556</v>
      </c>
      <c r="AI668" s="581">
        <f>$B668*AI575/AI25/AI677</f>
        <v>77.649448272641891</v>
      </c>
      <c r="AJ668" s="581">
        <f>$B668*AJ575/AJ25/AJ677</f>
        <v>34.402471349755864</v>
      </c>
      <c r="AK668" s="581">
        <f>$B668*AK575/AK25/AK677</f>
        <v>81.308370506531233</v>
      </c>
      <c r="AL668" s="581">
        <f>$B668*AL575/AL25/AL677</f>
        <v>58.207436514106732</v>
      </c>
      <c r="AM668" s="581">
        <f>$B668*AM575/AM25/AM677</f>
        <v>64.630578121119598</v>
      </c>
      <c r="AN668" s="581">
        <f>$B668*AN575/AN25/AN677</f>
        <v>58.207436514106732</v>
      </c>
      <c r="AO668" s="581">
        <f>$B668*AO575/AO25/AO677</f>
        <v>59.555727512062973</v>
      </c>
      <c r="AP668" s="581">
        <f>$B668*AP575/AP25/AP677</f>
        <v>35.523010721904377</v>
      </c>
      <c r="AQ668" s="581">
        <f>$B668*AQ575/AQ25/AQ677</f>
        <v>36.357765566257747</v>
      </c>
      <c r="AR668" s="581">
        <f>$B668*AR575/AR25/AR677</f>
        <v>52.56262367026882</v>
      </c>
      <c r="AS668" s="581">
        <f>$B668*AS575/AS25/AS677</f>
        <v>76.502595298934509</v>
      </c>
      <c r="AT668" s="581">
        <f>$B668*AT575/AT25/AT677</f>
        <v>64.17753814374791</v>
      </c>
      <c r="AU668" s="581">
        <f>$B668*AU575/AU25/AU677</f>
        <v>80.745981175950675</v>
      </c>
      <c r="AV668" s="581">
        <f>$B668*AV575/AV25/AV677</f>
        <v>34.973552818915834</v>
      </c>
      <c r="AW668" s="581">
        <f>$B668*AW575/AW25/AW677</f>
        <v>77.427661321912808</v>
      </c>
      <c r="AX668" s="581">
        <f>$B668*AX575/AX25/AX677</f>
        <v>75.120109526128388</v>
      </c>
      <c r="AY668" s="581">
        <f>$B668*AY575/AY25/AY677</f>
        <v>79.952240348828454</v>
      </c>
      <c r="AZ668" s="581">
        <f>$B668*AZ575/AZ25/AZ677</f>
        <v>86.021291165460028</v>
      </c>
      <c r="BA668" s="581">
        <f>$B668*BA575/BA25/BA677</f>
        <v>82.202800796689971</v>
      </c>
      <c r="BB668" s="581">
        <f>$B668*BB575/BB25/BB677</f>
        <v>78.679094336513742</v>
      </c>
      <c r="BC668" s="581">
        <f>$B668*BC575/BC25/BC677</f>
        <v>43.268746455641228</v>
      </c>
      <c r="BD668" s="581">
        <f>$B668*BD575/BD25/BD677</f>
        <v>43.268746455641228</v>
      </c>
      <c r="BE668" s="581">
        <f>$B668*BE575/BE25/BE677</f>
        <v>44.045439851129373</v>
      </c>
      <c r="BF668" s="581">
        <f>$B668*BF575/BF25/BF677</f>
        <v>36.947336214819799</v>
      </c>
      <c r="BG668" s="581">
        <f>$B668*BG575/BG25/BG677</f>
        <v>6.488366959449877</v>
      </c>
      <c r="BH668" s="581">
        <f>$B668*BH575/BH25/BH677</f>
        <v>37.115269706720376</v>
      </c>
      <c r="BI668" s="581">
        <f>$B668*BI575/BI25/BI677</f>
        <v>47.918961499377865</v>
      </c>
      <c r="BJ668" s="581">
        <f>$B668*BJ575/BJ25/BJ677</f>
        <v>97.567611144789581</v>
      </c>
      <c r="BK668" s="581">
        <f>$B668*BK575/BK25/BK677</f>
        <v>123.23687630825805</v>
      </c>
      <c r="BL668" s="581">
        <f>$B668*BL575/BL25/BL677</f>
        <v>39.703956310076642</v>
      </c>
      <c r="BM668" s="581">
        <f>$B668*BM575/BM25/BM677</f>
        <v>165.09962567943617</v>
      </c>
      <c r="BN668" s="581">
        <f>$B668*BN575/BN25/BN677</f>
        <v>34.334044382371275</v>
      </c>
      <c r="BO668" s="581">
        <f>$B668*BO575/BO25/BO677</f>
        <v>85.337484276420554</v>
      </c>
      <c r="BP668" s="581">
        <f>$B668*BP575/BP25/BP677</f>
        <v>39.308062920322811</v>
      </c>
      <c r="BQ668" s="581">
        <f>$B668*BQ575/BQ25/BQ677</f>
        <v>135.92422702395993</v>
      </c>
      <c r="BR668" s="581">
        <f>$B668*BR575/BR25/BR677</f>
        <v>79.5215618735579</v>
      </c>
      <c r="BS668" s="581">
        <f>$B668*BS575/BS25/BS677</f>
        <v>86.371204525803137</v>
      </c>
      <c r="BT668" s="581">
        <f>$B668*BT575/BT25/BT677</f>
        <v>151.42049408968236</v>
      </c>
      <c r="BU668" s="581">
        <f>$B668*BU575/BU25/BU677</f>
        <v>117.20507798855721</v>
      </c>
      <c r="BV668" s="581">
        <f>$B668*BV575/BV25/BV677</f>
        <v>107.73540618301446</v>
      </c>
      <c r="BW668" s="581">
        <f>$B668*BW575/BW25/BW677</f>
        <v>80.212009813320435</v>
      </c>
      <c r="BX668" s="581">
        <f>$B668*BX575/BX25/BX677</f>
        <v>71.357476927689419</v>
      </c>
      <c r="BY668" s="581">
        <f>$B668*BY575/BY25/BY677</f>
        <v>36.912892075695396</v>
      </c>
      <c r="BZ668" s="581">
        <f>$B668*BZ575/BZ25/BZ677</f>
        <v>74.090226086028764</v>
      </c>
      <c r="CA668" s="581">
        <f>$B668*CA575/CA25/CA677</f>
        <v>48.724406492788539</v>
      </c>
      <c r="CB668" s="581">
        <f>$B668*CB575/CB25/CB677</f>
        <v>89.350136521631043</v>
      </c>
      <c r="CC668" s="581">
        <f>$B668*CC575/CC25/CC677</f>
        <v>76.081337627358934</v>
      </c>
    </row>
    <row r="669" spans="1:81" ht="15" customHeight="1">
      <c r="A669" s="1146"/>
      <c r="B669" s="151">
        <f>'Emission Factors'!E9</f>
        <v>462.07476000000008</v>
      </c>
      <c r="C669" s="1144" t="s">
        <v>997</v>
      </c>
      <c r="D669" s="150" t="s">
        <v>8</v>
      </c>
      <c r="E669" s="49" t="s">
        <v>990</v>
      </c>
      <c r="G669" s="581">
        <f>$B669*G576/G25/G677</f>
        <v>0.76003844112888341</v>
      </c>
      <c r="H669" s="581">
        <f>$B669*H576/H25/H677</f>
        <v>6.2009393786001345E-11</v>
      </c>
      <c r="I669" s="581">
        <f>$B669*I576/I25/I677</f>
        <v>1.5379532338661101E-10</v>
      </c>
      <c r="J669" s="581">
        <f>$B669*J576/J25/J677</f>
        <v>4.2561557490440594E-11</v>
      </c>
      <c r="K669" s="581">
        <f>$B669*K576/K25/K677</f>
        <v>45.76657600005462</v>
      </c>
      <c r="L669" s="581">
        <f>$B669*L576/L25/L677</f>
        <v>54.951109092603723</v>
      </c>
      <c r="M669" s="581">
        <f>$B669*M576/M25/M677</f>
        <v>1.6880800370452899E-10</v>
      </c>
      <c r="N669" s="581">
        <f>$B669*N576/N25/N677</f>
        <v>9.3932884475513089E-11</v>
      </c>
      <c r="O669" s="581">
        <f>$B669*O576/O25/O677</f>
        <v>2.6033868953318428E-11</v>
      </c>
      <c r="P669" s="581">
        <f>$B669*P576/P25/P677</f>
        <v>1.6728938977388397E-10</v>
      </c>
      <c r="Q669" s="581">
        <f>$B669*Q576/Q25/Q677</f>
        <v>59.903686814180432</v>
      </c>
      <c r="R669" s="581">
        <f>$B669*R576/R25/R677</f>
        <v>1.7437636022108053E-10</v>
      </c>
      <c r="S669" s="581">
        <f>$B669*S576/S25/S677</f>
        <v>3.7808545884307699E-11</v>
      </c>
      <c r="T669" s="581">
        <f>$B669*T576/T25/T677</f>
        <v>4.810070709298192E-11</v>
      </c>
      <c r="U669" s="581">
        <f>$B669*U576/U25/U677</f>
        <v>4.4529624679254672E-11</v>
      </c>
      <c r="V669" s="581">
        <f>$B669*V576/V25/V677</f>
        <v>44.328722831018389</v>
      </c>
      <c r="W669" s="581">
        <f>$B669*W576/W25/W677</f>
        <v>1.6665271563380405E-10</v>
      </c>
      <c r="X669" s="581">
        <f>$B669*X576/X25/X677</f>
        <v>58.543070489831713</v>
      </c>
      <c r="Y669" s="581">
        <f>$B669*Y576/Y25/Y677</f>
        <v>5.2984467378887896E-11</v>
      </c>
      <c r="Z669" s="581">
        <f>$B669*Z576/Z25/Z677</f>
        <v>4.4265742402046869E-11</v>
      </c>
      <c r="AA669" s="581">
        <f>$B669*AA576/AA25/AA677</f>
        <v>5.9563512099474463E-11</v>
      </c>
      <c r="AB669" s="581">
        <f>$B669*AB576/AB25/AB677</f>
        <v>5.4270480903108778E-11</v>
      </c>
      <c r="AC669" s="581">
        <f>$B669*AC576/AC25/AC677</f>
        <v>6.5992783443348071E-11</v>
      </c>
      <c r="AD669" s="581">
        <f>$B669*AD576/AD25/AD677</f>
        <v>6.3451540243165866E-11</v>
      </c>
      <c r="AE669" s="581">
        <f>$B669*AE576/AE25/AE677</f>
        <v>3.694595841935819E-11</v>
      </c>
      <c r="AF669" s="581">
        <f>$B669*AF576/AF25/AF677</f>
        <v>9.2045100605105466E-11</v>
      </c>
      <c r="AG669" s="581">
        <f>$B669*AG576/AG25/AG677</f>
        <v>5.1866866795067094E-11</v>
      </c>
      <c r="AH669" s="581">
        <f>$B669*AH576/AH25/AH677</f>
        <v>3.6227111224927424E-11</v>
      </c>
      <c r="AI669" s="581">
        <f>$B669*AI576/AI25/AI677</f>
        <v>5.0869900322441648E-11</v>
      </c>
      <c r="AJ669" s="581">
        <f>$B669*AJ576/AJ25/AJ677</f>
        <v>53.291976131213055</v>
      </c>
      <c r="AK669" s="581">
        <f>$B669*AK576/AK25/AK677</f>
        <v>1.4155351107528925E-11</v>
      </c>
      <c r="AL669" s="581">
        <f>$B669*AL576/AL25/AL677</f>
        <v>52.100040576704529</v>
      </c>
      <c r="AM669" s="581">
        <f>$B669*AM576/AM25/AM677</f>
        <v>63.420769490451427</v>
      </c>
      <c r="AN669" s="581">
        <f>$B669*AN576/AN25/AN677</f>
        <v>52.100040576704529</v>
      </c>
      <c r="AO669" s="581">
        <f>$B669*AO576/AO25/AO677</f>
        <v>49.38232966271206</v>
      </c>
      <c r="AP669" s="581">
        <f>$B669*AP576/AP25/AP677</f>
        <v>43.915985826477339</v>
      </c>
      <c r="AQ669" s="581">
        <f>$B669*AQ576/AQ25/AQ677</f>
        <v>39.039380204026095</v>
      </c>
      <c r="AR669" s="581">
        <f>$B669*AR576/AR25/AR677</f>
        <v>48.166907053007179</v>
      </c>
      <c r="AS669" s="581">
        <f>$B669*AS576/AS25/AS677</f>
        <v>6.4934815628169923E-11</v>
      </c>
      <c r="AT669" s="581">
        <f>$B669*AT576/AT25/AT677</f>
        <v>3.5832836191731732E-11</v>
      </c>
      <c r="AU669" s="581">
        <f>$B669*AU576/AU25/AU677</f>
        <v>5.3488986055087945E-11</v>
      </c>
      <c r="AV669" s="581">
        <f>$B669*AV576/AV25/AV677</f>
        <v>34.692487011079947</v>
      </c>
      <c r="AW669" s="581">
        <f>$B669*AW576/AW25/AW677</f>
        <v>4.9597830755053109E-11</v>
      </c>
      <c r="AX669" s="581">
        <f>$B669*AX576/AX25/AX677</f>
        <v>5.1887939402812066E-11</v>
      </c>
      <c r="AY669" s="581">
        <f>$B669*AY576/AY25/AY677</f>
        <v>5.2583405178307475E-11</v>
      </c>
      <c r="AZ669" s="581">
        <f>$B669*AZ576/AZ25/AZ677</f>
        <v>5.8261714505115264E-11</v>
      </c>
      <c r="BA669" s="581">
        <f>$B669*BA576/BA25/BA677</f>
        <v>4.5258636552968044E-11</v>
      </c>
      <c r="BB669" s="581">
        <f>$B669*BB576/BB25/BB677</f>
        <v>5.1999654244619488E-11</v>
      </c>
      <c r="BC669" s="581">
        <f>$B669*BC576/BC25/BC677</f>
        <v>43.581824812145591</v>
      </c>
      <c r="BD669" s="581">
        <f>$B669*BD576/BD25/BD677</f>
        <v>43.581824812145591</v>
      </c>
      <c r="BE669" s="581">
        <f>$B669*BE576/BE25/BE677</f>
        <v>41.283052314167165</v>
      </c>
      <c r="BF669" s="581">
        <f>$B669*BF576/BF25/BF677</f>
        <v>31.608622286215056</v>
      </c>
      <c r="BG669" s="581">
        <f>$B669*BG576/BG25/BG677</f>
        <v>3.9435300377375819</v>
      </c>
      <c r="BH669" s="581">
        <f>$B669*BH576/BH25/BH677</f>
        <v>37.568658618442093</v>
      </c>
      <c r="BI669" s="581">
        <f>$B669*BI576/BI25/BI677</f>
        <v>39.817810943489036</v>
      </c>
      <c r="BJ669" s="581">
        <f>$B669*BJ576/BJ25/BJ677</f>
        <v>5.9531318906516874E-11</v>
      </c>
      <c r="BK669" s="581">
        <f>$B669*BK576/BK25/BK677</f>
        <v>1.2924349567293618E-10</v>
      </c>
      <c r="BL669" s="581">
        <f>$B669*BL576/BL25/BL677</f>
        <v>35.473155787337767</v>
      </c>
      <c r="BM669" s="581">
        <f>$B669*BM576/BM25/BM677</f>
        <v>1.7383899792725758E-10</v>
      </c>
      <c r="BN669" s="581">
        <f>$B669*BN576/BN25/BN677</f>
        <v>39.382658370709031</v>
      </c>
      <c r="BO669" s="581">
        <f>$B669*BO576/BO25/BO677</f>
        <v>6.0411635765555717E-11</v>
      </c>
      <c r="BP669" s="581">
        <f>$B669*BP576/BP25/BP677</f>
        <v>35.119448268111256</v>
      </c>
      <c r="BQ669" s="581">
        <f>$B669*BQ576/BQ25/BQ677</f>
        <v>1.3833865404819896E-10</v>
      </c>
      <c r="BR669" s="581">
        <f>$B669*BR576/BR25/BR677</f>
        <v>5.8321319461205877E-11</v>
      </c>
      <c r="BS669" s="581">
        <f>$B669*BS576/BS25/BS677</f>
        <v>5.8798030584714013E-11</v>
      </c>
      <c r="BT669" s="581">
        <f>$B669*BT576/BT25/BT677</f>
        <v>1.5010091376248801E-10</v>
      </c>
      <c r="BU669" s="581">
        <f>$B669*BU576/BU25/BU677</f>
        <v>1.0669049688483775E-10</v>
      </c>
      <c r="BV669" s="581">
        <f>$B669*BV576/BV25/BV677</f>
        <v>1.0751684145364676E-10</v>
      </c>
      <c r="BW669" s="581">
        <f>$B669*BW576/BW25/BW677</f>
        <v>84.723885351813081</v>
      </c>
      <c r="BX669" s="581">
        <f>$B669*BX576/BX25/BX677</f>
        <v>75.189512553840061</v>
      </c>
      <c r="BY669" s="581">
        <f>$B669*BY576/BY25/BY677</f>
        <v>40.647812129356659</v>
      </c>
      <c r="BZ669" s="581">
        <f>$B669*BZ576/BZ25/BZ677</f>
        <v>4.4338013069163177E-11</v>
      </c>
      <c r="CA669" s="581">
        <f>$B669*CA576/CA25/CA677</f>
        <v>30.746437458756429</v>
      </c>
      <c r="CB669" s="581">
        <f>$B669*CB576/CB25/CB677</f>
        <v>4.9361860857305573E-11</v>
      </c>
      <c r="CC669" s="581">
        <f>$B669*CC576/CC25/CC677</f>
        <v>4.1458442554968518E-11</v>
      </c>
    </row>
    <row r="670" spans="1:81" ht="15" customHeight="1">
      <c r="A670" s="1146"/>
      <c r="B670" s="151">
        <f>'Emission Factors'!E18</f>
        <v>3.4636874710641772</v>
      </c>
      <c r="C670" s="1144" t="s">
        <v>998</v>
      </c>
      <c r="D670" s="150" t="s">
        <v>552</v>
      </c>
      <c r="E670" s="49" t="s">
        <v>990</v>
      </c>
      <c r="G670" s="1174">
        <f>$B670*G605/G25/G677</f>
        <v>1.3745036568651887E-17</v>
      </c>
      <c r="H670" s="1174">
        <f>$B670*H605/H25/H677</f>
        <v>5.7551915062725844E-20</v>
      </c>
      <c r="I670" s="1174">
        <f>$B670*I605/I25/I677</f>
        <v>51.70242674644917</v>
      </c>
      <c r="J670" s="1174">
        <f>$B670*J605/J25/J677</f>
        <v>6.7930146587950445E-20</v>
      </c>
      <c r="K670" s="1174">
        <f>$B670*K605/K25/K677</f>
        <v>1.327332395520639E-19</v>
      </c>
      <c r="L670" s="1174">
        <f>$B670*L605/L25/L677</f>
        <v>4.3376673236957126E-20</v>
      </c>
      <c r="M670" s="1174">
        <f>$B670*M605/M25/M677</f>
        <v>50.78110967544827</v>
      </c>
      <c r="N670" s="1174">
        <f>$B670*N605/N25/N677</f>
        <v>2.1962823280046934E-19</v>
      </c>
      <c r="O670" s="1174">
        <f>$B670*O605/O25/O677</f>
        <v>2.9492765846843937E-20</v>
      </c>
      <c r="P670" s="1174">
        <f>$B670*P605/P25/P677</f>
        <v>66.906774908642376</v>
      </c>
      <c r="Q670" s="1174">
        <f>$B670*Q605/Q25/Q677</f>
        <v>8.0391543696474465E-20</v>
      </c>
      <c r="R670" s="1174">
        <f>$B670*R605/R25/R677</f>
        <v>59.130424835429253</v>
      </c>
      <c r="S670" s="1174">
        <f>$B670*S605/S25/S677</f>
        <v>5.9608534283516985E-20</v>
      </c>
      <c r="T670" s="1174">
        <f>$B670*T605/T25/T677</f>
        <v>5.9535742185116114E-20</v>
      </c>
      <c r="U670" s="1174">
        <f>$B670*U605/U25/U677</f>
        <v>1.1473479625148932E-19</v>
      </c>
      <c r="V670" s="1174">
        <f>$B670*V605/V25/V677</f>
        <v>6.5780204351912171E-20</v>
      </c>
      <c r="W670" s="1174">
        <f>$B670*W605/W25/W677</f>
        <v>66.87023293072599</v>
      </c>
      <c r="X670" s="1174">
        <f>$B670*X605/X25/X677</f>
        <v>6.8239486405679152E-20</v>
      </c>
      <c r="Y670" s="1174">
        <f>$B670*Y605/Y25/Y677</f>
        <v>9.859078801749551E-20</v>
      </c>
      <c r="Z670" s="1174">
        <f>$B670*Z605/Z25/Z677</f>
        <v>9.7747613136085027E-20</v>
      </c>
      <c r="AA670" s="1174">
        <f>$B670*AA605/AA25/AA677</f>
        <v>1.5279745429862397E-19</v>
      </c>
      <c r="AB670" s="1174">
        <f>$B670*AB605/AB25/AB677</f>
        <v>1.2584263946595732E-19</v>
      </c>
      <c r="AC670" s="1174">
        <f>$B670*AC605/AC25/AC677</f>
        <v>1.2353756862043012E-19</v>
      </c>
      <c r="AD670" s="1174">
        <f>$B670*AD605/AD25/AD677</f>
        <v>1.1961214325434881E-19</v>
      </c>
      <c r="AE670" s="1174">
        <f>$B670*AE605/AE25/AE677</f>
        <v>1.8916471445067358E-20</v>
      </c>
      <c r="AF670" s="1174">
        <f>$B670*AF605/AF25/AF677</f>
        <v>1.2011281195807718E-19</v>
      </c>
      <c r="AG670" s="1174">
        <f>$B670*AG605/AG25/AG677</f>
        <v>1.1262833374699163E-19</v>
      </c>
      <c r="AH670" s="1174">
        <f>$B670*AH605/AH25/AH677</f>
        <v>5.1029080649136061E-20</v>
      </c>
      <c r="AI670" s="1174">
        <f>$B670*AI605/AI25/AI677</f>
        <v>9.7353781853875564E-20</v>
      </c>
      <c r="AJ670" s="1174">
        <f>$B670*AJ605/AJ25/AJ677</f>
        <v>2.8178755536788332E-20</v>
      </c>
      <c r="AK670" s="1174">
        <f>$B670*AK605/AK25/AK677</f>
        <v>3.5072937200518729E-20</v>
      </c>
      <c r="AL670" s="1174">
        <f>$B670*AL605/AL25/AL677</f>
        <v>6.0479456392211585E-20</v>
      </c>
      <c r="AM670" s="1174">
        <f>$B670*AM605/AM25/AM677</f>
        <v>7.985972978857427E-21</v>
      </c>
      <c r="AN670" s="1174">
        <f>$B670*AN605/AN25/AN677</f>
        <v>6.0479456392211585E-20</v>
      </c>
      <c r="AO670" s="1174">
        <f>$B670*AO605/AO25/AO677</f>
        <v>6.1534072140318376E-20</v>
      </c>
      <c r="AP670" s="1174">
        <f>$B670*AP605/AP25/AP677</f>
        <v>6.061358766218246E-20</v>
      </c>
      <c r="AQ670" s="1174">
        <f>$B670*AQ605/AQ25/AQ677</f>
        <v>7.4806669635767388E-20</v>
      </c>
      <c r="AR670" s="1174">
        <f>$B670*AR605/AR25/AR677</f>
        <v>6.5923121512711402E-20</v>
      </c>
      <c r="AS670" s="1174">
        <f>$B670*AS605/AS25/AS677</f>
        <v>7.6344536646598661E-20</v>
      </c>
      <c r="AT670" s="1174">
        <f>$B670*AT605/AT25/AT677</f>
        <v>5.1776034428881586E-20</v>
      </c>
      <c r="AU670" s="1174">
        <f>$B670*AU605/AU25/AU677</f>
        <v>7.9399684522369699E-20</v>
      </c>
      <c r="AV670" s="1174">
        <f>$B670*AV605/AV25/AV677</f>
        <v>8.8217680108407117E-20</v>
      </c>
      <c r="AW670" s="1174">
        <f>$B670*AW605/AW25/AW677</f>
        <v>8.2159015116421773E-20</v>
      </c>
      <c r="AX670" s="1174">
        <f>$B670*AX605/AX25/AX677</f>
        <v>1.0550862106541076E-19</v>
      </c>
      <c r="AY670" s="1174">
        <f>$B670*AY605/AY25/AY677</f>
        <v>1.0677035941281331E-19</v>
      </c>
      <c r="AZ670" s="1174">
        <f>$B670*AZ605/AZ25/AZ677</f>
        <v>1.1206194366618027E-19</v>
      </c>
      <c r="BA670" s="1174">
        <f>$B670*BA605/BA25/BA677</f>
        <v>1.9372922571461307E-19</v>
      </c>
      <c r="BB670" s="1174">
        <f>$B670*BB605/BB25/BB677</f>
        <v>8.8628318371351848E-20</v>
      </c>
      <c r="BC670" s="1174">
        <f>$B670*BC605/BC25/BC677</f>
        <v>6.9147358701243054E-20</v>
      </c>
      <c r="BD670" s="1174">
        <f>$B670*BD605/BD25/BD677</f>
        <v>6.9147358701243054E-20</v>
      </c>
      <c r="BE670" s="1174">
        <f>$B670*BE605/BE25/BE677</f>
        <v>8.334099915971955E-22</v>
      </c>
      <c r="BF670" s="1174">
        <f>$B670*BF605/BF25/BF677</f>
        <v>5.5418999537026846E-40</v>
      </c>
      <c r="BG670" s="1174">
        <f>$B670*BG605/BG25/BG677</f>
        <v>1.7739297179380031E-21</v>
      </c>
      <c r="BH670" s="1174">
        <f>$B670*BH605/BH25/BH677</f>
        <v>6.8761968549765074E-20</v>
      </c>
      <c r="BI670" s="1174">
        <f>$B670*BI605/BI25/BI677</f>
        <v>4.6575129881169403E-20</v>
      </c>
      <c r="BJ670" s="1174">
        <f>$B670*BJ605/BJ25/BJ677</f>
        <v>1.0200672249908026E-19</v>
      </c>
      <c r="BK670" s="1174">
        <f>$B670*BK605/BK25/BK677</f>
        <v>34.621382374995484</v>
      </c>
      <c r="BL670" s="1174">
        <f>$B670*BL605/BL25/BL677</f>
        <v>8.1823322331852723E-20</v>
      </c>
      <c r="BM670" s="1174">
        <f>$B670*BM605/BM25/BM677</f>
        <v>50.805570928208041</v>
      </c>
      <c r="BN670" s="1174">
        <f>$B670*BN605/BN25/BN677</f>
        <v>3.603714541991243E-20</v>
      </c>
      <c r="BO670" s="1174">
        <f>$B670*BO605/BO25/BO677</f>
        <v>1.0134114182677934E-19</v>
      </c>
      <c r="BP670" s="1174">
        <f>$B670*BP605/BP25/BP677</f>
        <v>8.1007451183247399E-20</v>
      </c>
      <c r="BQ670" s="1174">
        <f>$B670*BQ605/BQ25/BQ677</f>
        <v>40.100110571230168</v>
      </c>
      <c r="BR670" s="1174">
        <f>$B670*BR605/BR25/BR677</f>
        <v>9.5428070678446835E-20</v>
      </c>
      <c r="BS670" s="1174">
        <f>$B670*BS605/BS25/BS677</f>
        <v>1.6623964882450399E-19</v>
      </c>
      <c r="BT670" s="1174">
        <f>$B670*BT605/BT25/BT677</f>
        <v>94.486398497763574</v>
      </c>
      <c r="BU670" s="1174">
        <f>$B670*BU605/BU25/BU677</f>
        <v>85.639307536944457</v>
      </c>
      <c r="BV670" s="1174">
        <f>$B670*BV605/BV25/BV677</f>
        <v>83.103365873570297</v>
      </c>
      <c r="BW670" s="1174">
        <f>$B670*BW605/BW25/BW677</f>
        <v>5.542715855368309E-21</v>
      </c>
      <c r="BX670" s="1174">
        <f>$B670*BX605/BX25/BX677</f>
        <v>2.7738312821027768E-20</v>
      </c>
      <c r="BY670" s="1174">
        <f>$B670*BY605/BY25/BY677</f>
        <v>3.2926860571585479E-20</v>
      </c>
      <c r="BZ670" s="1174">
        <f>$B670*BZ605/BZ25/BZ677</f>
        <v>1.4503428190965043E-19</v>
      </c>
      <c r="CA670" s="1174">
        <f>$B670*CA605/CA25/CA677</f>
        <v>2.8874230035787483E-20</v>
      </c>
      <c r="CB670" s="1174">
        <f>$B670*CB605/CB25/CB677</f>
        <v>6.7488092824821328E-20</v>
      </c>
      <c r="CC670" s="1174">
        <f>$B670*CC605/CC25/CC677</f>
        <v>90.976820225028376</v>
      </c>
    </row>
    <row r="671" spans="1:81" ht="15" customHeight="1">
      <c r="A671" s="1146"/>
      <c r="B671" s="151">
        <f>'Emission Factors'!E12</f>
        <v>452.76504</v>
      </c>
      <c r="C671" s="1144" t="s">
        <v>997</v>
      </c>
      <c r="D671" s="150" t="s">
        <v>1020</v>
      </c>
      <c r="E671" s="49" t="s">
        <v>990</v>
      </c>
      <c r="G671" s="581">
        <f>$B671*G578/G25/G677</f>
        <v>0.35612950081696371</v>
      </c>
      <c r="H671" s="581">
        <f>$B671*H578/H25/H677</f>
        <v>131.78964577918401</v>
      </c>
      <c r="I671" s="581">
        <f>$B671*I578/I25/I677</f>
        <v>17.914143434097141</v>
      </c>
      <c r="J671" s="581">
        <f>$B671*J578/J25/J677</f>
        <v>130.35859780970566</v>
      </c>
      <c r="K671" s="581">
        <f>$B671*K578/K25/K677</f>
        <v>130.52700312876161</v>
      </c>
      <c r="L671" s="581">
        <f>$B671*L578/L25/L677</f>
        <v>155.1985108149243</v>
      </c>
      <c r="M671" s="581">
        <f>$B671*M578/M25/M677</f>
        <v>19.068721825272107</v>
      </c>
      <c r="N671" s="581">
        <f>$B671*N578/N25/N677</f>
        <v>48.414894213406733</v>
      </c>
      <c r="O671" s="581">
        <f>$B671*O578/O25/O677</f>
        <v>142.75001499387147</v>
      </c>
      <c r="P671" s="581">
        <f>$B671*P578/P25/P677</f>
        <v>19.143935311705381</v>
      </c>
      <c r="Q671" s="581">
        <f>$B671*Q578/Q25/Q677</f>
        <v>149.46401663660112</v>
      </c>
      <c r="R671" s="581">
        <f>$B671*R578/R25/R677</f>
        <v>19.585091696483406</v>
      </c>
      <c r="S671" s="581">
        <f>$B671*S578/S25/S677</f>
        <v>132.3759243348558</v>
      </c>
      <c r="T671" s="581">
        <f>$B671*T578/T25/T677</f>
        <v>53.381815682572586</v>
      </c>
      <c r="U671" s="581">
        <f>$B671*U578/U25/U677</f>
        <v>130.57060391189441</v>
      </c>
      <c r="V671" s="581">
        <f>$B671*V578/V25/V677</f>
        <v>122.4305124457801</v>
      </c>
      <c r="W671" s="581">
        <f>$B671*W578/W25/W677</f>
        <v>19.602577370304115</v>
      </c>
      <c r="X671" s="581">
        <f>$B671*X578/X25/X677</f>
        <v>217.47746294213547</v>
      </c>
      <c r="Y671" s="581">
        <f>$B671*Y578/Y25/Y677</f>
        <v>137.90805173682131</v>
      </c>
      <c r="Z671" s="581">
        <f>$B671*Z578/Z25/Z677</f>
        <v>120.50254218888969</v>
      </c>
      <c r="AA671" s="581">
        <f>$B671*AA578/AA25/AA677</f>
        <v>83.748056932741079</v>
      </c>
      <c r="AB671" s="581">
        <f>$B671*AB578/AB25/AB677</f>
        <v>116.06375463011862</v>
      </c>
      <c r="AC671" s="581">
        <f>$B671*AC578/AC25/AC677</f>
        <v>180.17805573283198</v>
      </c>
      <c r="AD671" s="581">
        <f>$B671*AD578/AD25/AD677</f>
        <v>124.38101711471334</v>
      </c>
      <c r="AE671" s="581">
        <f>$B671*AE578/AE25/AE677</f>
        <v>54.406910426030713</v>
      </c>
      <c r="AF671" s="581">
        <f>$B671*AF578/AF25/AF677</f>
        <v>158.76738824030178</v>
      </c>
      <c r="AG671" s="581">
        <f>$B671*AG578/AG25/AG677</f>
        <v>221.29583108031161</v>
      </c>
      <c r="AH671" s="581">
        <f>$B671*AH578/AH25/AH677</f>
        <v>140.91246322000455</v>
      </c>
      <c r="AI671" s="581">
        <f>$B671*AI578/AI25/AI677</f>
        <v>104.28663720429053</v>
      </c>
      <c r="AJ671" s="581">
        <f>$B671*AJ578/AJ25/AJ677</f>
        <v>129.02062344387491</v>
      </c>
      <c r="AK671" s="581">
        <f>$B671*AK578/AK25/AK677</f>
        <v>74.506814952000468</v>
      </c>
      <c r="AL671" s="581">
        <f>$B671*AL578/AL25/AL677</f>
        <v>128.91215851153956</v>
      </c>
      <c r="AM671" s="581">
        <f>$B671*AM578/AM25/AM677</f>
        <v>215.52213272878123</v>
      </c>
      <c r="AN671" s="581">
        <f>$B671*AN578/AN25/AN677</f>
        <v>128.91215851153956</v>
      </c>
      <c r="AO671" s="581">
        <f>$B671*AO578/AO25/AO677</f>
        <v>157.57468663172861</v>
      </c>
      <c r="AP671" s="581">
        <f>$B671*AP578/AP25/AP677</f>
        <v>143.21474048932967</v>
      </c>
      <c r="AQ671" s="581">
        <f>$B671*AQ578/AQ25/AQ677</f>
        <v>113.38165032214177</v>
      </c>
      <c r="AR671" s="581">
        <f>$B671*AR578/AR25/AR677</f>
        <v>131.64998533373227</v>
      </c>
      <c r="AS671" s="581">
        <f>$B671*AS578/AS25/AS677</f>
        <v>161.5374610529162</v>
      </c>
      <c r="AT671" s="581">
        <f>$B671*AT578/AT25/AT677</f>
        <v>78.139339730215411</v>
      </c>
      <c r="AU671" s="581">
        <f>$B671*AU578/AU25/AU677</f>
        <v>117.74443347120538</v>
      </c>
      <c r="AV671" s="581">
        <f>$B671*AV578/AV25/AV677</f>
        <v>149.46397565624332</v>
      </c>
      <c r="AW671" s="581">
        <f>$B671*AW578/AW25/AW677</f>
        <v>104.63495690344882</v>
      </c>
      <c r="AX671" s="581">
        <f>$B671*AX578/AX25/AX677</f>
        <v>149.19823295203011</v>
      </c>
      <c r="AY671" s="581">
        <f>$B671*AY578/AY25/AY677</f>
        <v>129.93737858892959</v>
      </c>
      <c r="AZ671" s="581">
        <f>$B671*AZ578/AZ25/AZ677</f>
        <v>103.3876091620324</v>
      </c>
      <c r="BA671" s="581">
        <f>$B671*BA578/BA25/BA677</f>
        <v>58.943567488364785</v>
      </c>
      <c r="BB671" s="581">
        <f>$B671*BB578/BB25/BB677</f>
        <v>128.97079085162574</v>
      </c>
      <c r="BC671" s="581">
        <f>$B671*BC578/BC25/BC677</f>
        <v>118.34927826356893</v>
      </c>
      <c r="BD671" s="581">
        <f>$B671*BD578/BD25/BD677</f>
        <v>118.34927826356893</v>
      </c>
      <c r="BE671" s="581">
        <f>$B671*BE578/BE25/BE677</f>
        <v>87.903858895134277</v>
      </c>
      <c r="BF671" s="581">
        <f>$B671*BF578/BF25/BF677</f>
        <v>34.401729777470365</v>
      </c>
      <c r="BG671" s="581">
        <f>$B671*BG578/BG25/BG677</f>
        <v>2.6687123021094075</v>
      </c>
      <c r="BH671" s="581">
        <f>$B671*BH578/BH25/BH677</f>
        <v>142.17238259498725</v>
      </c>
      <c r="BI671" s="581">
        <f>$B671*BI578/BI25/BI677</f>
        <v>131.25927906425736</v>
      </c>
      <c r="BJ671" s="581">
        <f>$B671*BJ578/BJ25/BJ677</f>
        <v>134.38947479885536</v>
      </c>
      <c r="BK671" s="581">
        <f>$B671*BK578/BK25/BK677</f>
        <v>15.361706389506889</v>
      </c>
      <c r="BL671" s="581">
        <f>$B671*BL578/BL25/BL677</f>
        <v>150.24258896508888</v>
      </c>
      <c r="BM671" s="581">
        <f>$B671*BM578/BM25/BM677</f>
        <v>20.233365581451487</v>
      </c>
      <c r="BN671" s="581">
        <f>$B671*BN578/BN25/BN677</f>
        <v>123.99758952792332</v>
      </c>
      <c r="BO671" s="581">
        <f>$B671*BO578/BO25/BO677</f>
        <v>97.012561733351944</v>
      </c>
      <c r="BP671" s="581">
        <f>$B671*BP578/BP25/BP677</f>
        <v>148.74450027674106</v>
      </c>
      <c r="BQ671" s="581">
        <f>$B671*BQ578/BQ25/BQ677</f>
        <v>16.471726130779786</v>
      </c>
      <c r="BR671" s="581">
        <f>$B671*BR578/BR25/BR677</f>
        <v>85.146768713834135</v>
      </c>
      <c r="BS671" s="581">
        <f>$B671*BS578/BS25/BS677</f>
        <v>94.364327995910955</v>
      </c>
      <c r="BT671" s="581">
        <f>$B671*BT578/BT25/BT677</f>
        <v>16.651725467982594</v>
      </c>
      <c r="BU671" s="581">
        <f>$B671*BU578/BU25/BU677</f>
        <v>11.550395189992575</v>
      </c>
      <c r="BV671" s="581">
        <f>$B671*BV578/BV25/BV677</f>
        <v>11.482524825272462</v>
      </c>
      <c r="BW671" s="581">
        <f>$B671*BW578/BW25/BW677</f>
        <v>82.815878369020169</v>
      </c>
      <c r="BX671" s="581">
        <f>$B671*BX578/BX25/BX677</f>
        <v>100.20310406873308</v>
      </c>
      <c r="BY671" s="581">
        <f>$B671*BY578/BY25/BY677</f>
        <v>224.69947715777269</v>
      </c>
      <c r="BZ671" s="581">
        <f>$B671*BZ578/BZ25/BZ677</f>
        <v>189.33822648504722</v>
      </c>
      <c r="CA671" s="581">
        <f>$B671*CA578/CA25/CA677</f>
        <v>140.90180074797561</v>
      </c>
      <c r="CB671" s="581">
        <f>$B671*CB578/CB25/CB677</f>
        <v>71.005889395907516</v>
      </c>
      <c r="CC671" s="581">
        <f>$B671*CC578/CC25/CC677</f>
        <v>14.293089102717992</v>
      </c>
    </row>
    <row r="672" spans="1:81" ht="15" customHeight="1">
      <c r="A672" s="1146"/>
      <c r="B672" s="151">
        <f>'Emission Factors'!E18</f>
        <v>3.4636874710641772</v>
      </c>
      <c r="C672" s="1144" t="s">
        <v>998</v>
      </c>
      <c r="D672" s="150" t="s">
        <v>254</v>
      </c>
      <c r="E672" s="49" t="s">
        <v>990</v>
      </c>
      <c r="G672" s="1174">
        <f>G444*'Emission Factors'!$B27*$B$670/G677</f>
        <v>0</v>
      </c>
      <c r="H672" s="1174">
        <f>H444*'Emission Factors'!$B27*$B$670/H677</f>
        <v>0</v>
      </c>
      <c r="I672" s="1174">
        <f>I444*'Emission Factors'!$B27*$B$670/I677</f>
        <v>0</v>
      </c>
      <c r="J672" s="1174">
        <f>J444*'Emission Factors'!$B27*$B$670/J677</f>
        <v>0</v>
      </c>
      <c r="K672" s="1174">
        <f>K444*'Emission Factors'!$B27*$B$670/K677</f>
        <v>0</v>
      </c>
      <c r="L672" s="1174">
        <f>L444*'Emission Factors'!$B27*$B$670/L677</f>
        <v>0</v>
      </c>
      <c r="M672" s="1174">
        <f>M444*'Emission Factors'!$B27*$B$670/M677</f>
        <v>0</v>
      </c>
      <c r="N672" s="1174">
        <f>N444*'Emission Factors'!$B27*$B$670/N677</f>
        <v>0</v>
      </c>
      <c r="O672" s="1174">
        <f>O444*'Emission Factors'!$B27*$B$670/O677</f>
        <v>0</v>
      </c>
      <c r="P672" s="1174">
        <f>P444*'Emission Factors'!$B27*$B$670/P677</f>
        <v>0</v>
      </c>
      <c r="Q672" s="1174">
        <f>Q444*'Emission Factors'!$B27*$B$670/Q677</f>
        <v>0</v>
      </c>
      <c r="R672" s="1174">
        <f>R444*'Emission Factors'!$B27*$B$670/R677</f>
        <v>0</v>
      </c>
      <c r="S672" s="1174">
        <f>S444*'Emission Factors'!$B27*$B$670/S677</f>
        <v>0</v>
      </c>
      <c r="T672" s="1174">
        <f>T444*'Emission Factors'!$B27*$B$670/T677</f>
        <v>0</v>
      </c>
      <c r="U672" s="1174">
        <f>U444*'Emission Factors'!$B27*$B$670/U677</f>
        <v>0</v>
      </c>
      <c r="V672" s="1174">
        <f>V444*'Emission Factors'!$B27*$B$670/V677</f>
        <v>0</v>
      </c>
      <c r="W672" s="1174">
        <f>W444*'Emission Factors'!$B27*$B$670/W677</f>
        <v>0</v>
      </c>
      <c r="X672" s="1174">
        <f>X444*'Emission Factors'!$B27*$B$670/X677</f>
        <v>0</v>
      </c>
      <c r="Y672" s="1174">
        <f>Y444*'Emission Factors'!$B27*$B$670/Y677</f>
        <v>0</v>
      </c>
      <c r="Z672" s="1174">
        <f>Z444*'Emission Factors'!$B27*$B$670/Z677</f>
        <v>0</v>
      </c>
      <c r="AA672" s="1174">
        <f>AA444*'Emission Factors'!$B27*$B$670/AA677</f>
        <v>0</v>
      </c>
      <c r="AB672" s="1174">
        <f>AB444*'Emission Factors'!$B27*$B$670/AB677</f>
        <v>0</v>
      </c>
      <c r="AC672" s="1174">
        <f>AC444*'Emission Factors'!$B27*$B$670/AC677</f>
        <v>0</v>
      </c>
      <c r="AD672" s="1174">
        <f>AD444*'Emission Factors'!$B27*$B$670/AD677</f>
        <v>0</v>
      </c>
      <c r="AE672" s="1174">
        <f>AE444*'Emission Factors'!$B27*$B$670/AE677</f>
        <v>0</v>
      </c>
      <c r="AF672" s="1174">
        <f>AF444*'Emission Factors'!$B27*$B$670/AF677</f>
        <v>0</v>
      </c>
      <c r="AG672" s="1174">
        <f>AG444*'Emission Factors'!$B27*$B$670/AG677</f>
        <v>0</v>
      </c>
      <c r="AH672" s="1174">
        <f>AH444*'Emission Factors'!$B27*$B$670/AH677</f>
        <v>0</v>
      </c>
      <c r="AI672" s="1174">
        <f>AI444*'Emission Factors'!$B27*$B$670/AI677</f>
        <v>0</v>
      </c>
      <c r="AJ672" s="1174">
        <f>AJ444*'Emission Factors'!$B27*$B$670/AJ677</f>
        <v>0</v>
      </c>
      <c r="AK672" s="1174">
        <f>AK444*'Emission Factors'!$B27*$B$670/AK677</f>
        <v>0</v>
      </c>
      <c r="AL672" s="1174">
        <f>AL444*'Emission Factors'!$B27*$B$670/AL677</f>
        <v>0</v>
      </c>
      <c r="AM672" s="1174">
        <f>AM444*'Emission Factors'!$B27*$B$670/AM677</f>
        <v>0</v>
      </c>
      <c r="AN672" s="1174">
        <f>AN444*'Emission Factors'!$B27*$B$670/AN677</f>
        <v>0</v>
      </c>
      <c r="AO672" s="1174">
        <f>AO444*'Emission Factors'!$B27*$B$670/AO677</f>
        <v>0</v>
      </c>
      <c r="AP672" s="1174">
        <f>AP444*'Emission Factors'!$B27*$B$670/AP677</f>
        <v>0</v>
      </c>
      <c r="AQ672" s="1174">
        <f>AQ444*'Emission Factors'!$B27*$B$670/AQ677</f>
        <v>0</v>
      </c>
      <c r="AR672" s="1174">
        <f>AR444*'Emission Factors'!$B27*$B$670/AR677</f>
        <v>0</v>
      </c>
      <c r="AS672" s="1174">
        <f>AS444*'Emission Factors'!$B27*$B$670/AS677</f>
        <v>0</v>
      </c>
      <c r="AT672" s="1174">
        <f>AT444*'Emission Factors'!$B27*$B$670/AT677</f>
        <v>0</v>
      </c>
      <c r="AU672" s="1174">
        <f>AU444*'Emission Factors'!$B27*$B$670/AU677</f>
        <v>0</v>
      </c>
      <c r="AV672" s="1174">
        <f>AV444*'Emission Factors'!$B27*$B$670/AV677</f>
        <v>0</v>
      </c>
      <c r="AW672" s="1174">
        <f>AW444*'Emission Factors'!$B27*$B$670/AW677</f>
        <v>0</v>
      </c>
      <c r="AX672" s="1174">
        <f>AX444*'Emission Factors'!$B27*$B$670/AX677</f>
        <v>0</v>
      </c>
      <c r="AY672" s="1174">
        <f>AY444*'Emission Factors'!$B27*$B$670/AY677</f>
        <v>0</v>
      </c>
      <c r="AZ672" s="1174">
        <f>AZ444*'Emission Factors'!$B27*$B$670/AZ677</f>
        <v>0</v>
      </c>
      <c r="BA672" s="1174">
        <f>BA444*'Emission Factors'!$B27*$B$670/BA677</f>
        <v>0</v>
      </c>
      <c r="BB672" s="1174">
        <f>BB444*'Emission Factors'!$B27*$B$670/BB677</f>
        <v>0</v>
      </c>
      <c r="BC672" s="1174">
        <f>BC444*'Emission Factors'!$B27*$B$670/BC677</f>
        <v>0</v>
      </c>
      <c r="BD672" s="1174">
        <f>BD444*'Emission Factors'!$B27*$B$670/BD677</f>
        <v>0</v>
      </c>
      <c r="BE672" s="1174">
        <f>BE444*'Emission Factors'!$B27*$B$670/BE677</f>
        <v>0</v>
      </c>
      <c r="BF672" s="1174">
        <f>BF444*'Emission Factors'!$B27*$B$670/BF677</f>
        <v>0</v>
      </c>
      <c r="BG672" s="1174">
        <f>BG444*'Emission Factors'!$B27*$B$670/BG677</f>
        <v>0</v>
      </c>
      <c r="BH672" s="1174">
        <f>BH444*'Emission Factors'!$B27*$B$670/BH677</f>
        <v>0</v>
      </c>
      <c r="BI672" s="1174">
        <f>BI444*'Emission Factors'!$B27*$B$670/BI677</f>
        <v>0</v>
      </c>
      <c r="BJ672" s="1174">
        <f>BJ444*'Emission Factors'!$B27*$B$670/BJ677</f>
        <v>0</v>
      </c>
      <c r="BK672" s="1174">
        <f>BK444*'Emission Factors'!$B27*$B$670/BK677</f>
        <v>0</v>
      </c>
      <c r="BL672" s="1174">
        <f>BL444*'Emission Factors'!$B27*$B$670/BL677</f>
        <v>0</v>
      </c>
      <c r="BM672" s="1174">
        <f>BM444*'Emission Factors'!$B27*$B$670/BM677</f>
        <v>0</v>
      </c>
      <c r="BN672" s="1174">
        <f>BN444*'Emission Factors'!$B27*$B$670/BN677</f>
        <v>0</v>
      </c>
      <c r="BO672" s="1174">
        <f>BO444*'Emission Factors'!$B27*$B$670/BO677</f>
        <v>0</v>
      </c>
      <c r="BP672" s="1174">
        <f>BP444*'Emission Factors'!$B27*$B$670/BP677</f>
        <v>0</v>
      </c>
      <c r="BQ672" s="1174">
        <f>BQ444*'Emission Factors'!$B27*$B$670/BQ677</f>
        <v>0</v>
      </c>
      <c r="BR672" s="1174">
        <f>BR444*'Emission Factors'!$B27*$B$670/BR677</f>
        <v>0</v>
      </c>
      <c r="BS672" s="1174">
        <f>BS444*1000*$B$670/BS677</f>
        <v>69.27374942128354</v>
      </c>
      <c r="BT672" s="1174">
        <f>BT444*'Emission Factors'!$B27*$B$670/BT677</f>
        <v>0</v>
      </c>
      <c r="BU672" s="1174">
        <f>BU444*'Emission Factors'!$B27*$B$670/BU677</f>
        <v>0</v>
      </c>
      <c r="BV672" s="1174">
        <f>BV444*'Emission Factors'!$B27*$B$670/BV677</f>
        <v>0</v>
      </c>
      <c r="BW672" s="1174">
        <f>BW444*1000*$B$670/BW677</f>
        <v>129.51435501126758</v>
      </c>
      <c r="BX672" s="1174">
        <f>BX444*1000*$B$670/BX677</f>
        <v>72.077307070340993</v>
      </c>
      <c r="BY672" s="1174">
        <f>BY444*'Emission Factors'!$B27*$B$670/BY677</f>
        <v>0</v>
      </c>
      <c r="BZ672" s="1174">
        <f>BZ444*'Emission Factors'!$B27*$B$670/BZ677</f>
        <v>0</v>
      </c>
      <c r="CA672" s="1174">
        <f>CA444*'Emission Factors'!$B27*$B$670/CA677</f>
        <v>0</v>
      </c>
      <c r="CB672" s="1174">
        <f>CB444*'Emission Factors'!$B27*$B$670/CB677</f>
        <v>0</v>
      </c>
      <c r="CC672" s="1174">
        <f>CC444*'Emission Factors'!$B27*$B$670/CC677</f>
        <v>0</v>
      </c>
    </row>
    <row r="673" spans="1:84" ht="15" customHeight="1">
      <c r="A673" s="1146"/>
      <c r="B673" s="151">
        <f>'Emission Factors'!E14</f>
        <v>239.71080000000001</v>
      </c>
      <c r="C673" s="1144" t="s">
        <v>997</v>
      </c>
      <c r="D673" s="150" t="s">
        <v>999</v>
      </c>
      <c r="E673" s="49" t="s">
        <v>990</v>
      </c>
      <c r="G673" s="1174">
        <f>$B673*G580/G25/G677</f>
        <v>9.6703936097573706</v>
      </c>
      <c r="H673" s="1174">
        <f>$B673*H580/H25/H677</f>
        <v>3.4248145205701608</v>
      </c>
      <c r="I673" s="1174">
        <f>$B673*I580/I25/I677</f>
        <v>14.861995981233848</v>
      </c>
      <c r="J673" s="1174">
        <f>$B673*J580/J25/J677</f>
        <v>3.8780104085324552</v>
      </c>
      <c r="K673" s="1174">
        <f>$B673*K580/K25/K677</f>
        <v>4.863766646731257</v>
      </c>
      <c r="L673" s="1174">
        <f>$B673*L580/L25/L677</f>
        <v>3.1659637805103431</v>
      </c>
      <c r="M673" s="1174">
        <f>$B673*M580/M25/M677</f>
        <v>15.242353794251953</v>
      </c>
      <c r="N673" s="1174">
        <f>$B673*N580/N25/N677</f>
        <v>4.6314282744182442</v>
      </c>
      <c r="O673" s="1174">
        <f>$B673*O580/O25/O677</f>
        <v>3.796398574610738</v>
      </c>
      <c r="P673" s="1174">
        <f>$B673*P580/P25/P677</f>
        <v>13.827477877255609</v>
      </c>
      <c r="Q673" s="1174">
        <f>$B673*Q580/Q25/Q677</f>
        <v>3.3580337441903416</v>
      </c>
      <c r="R673" s="1174">
        <f>$B673*R580/R25/R677</f>
        <v>13.367055587446321</v>
      </c>
      <c r="S673" s="1174">
        <f>$B673*S580/S25/S677</f>
        <v>3.8088033126884318</v>
      </c>
      <c r="T673" s="1174">
        <f>$B673*T580/T25/T677</f>
        <v>4.994772878299309</v>
      </c>
      <c r="U673" s="1174">
        <f>$B673*U580/U25/U677</f>
        <v>3.9057533296762599</v>
      </c>
      <c r="V673" s="1174">
        <f>$B673*V580/V25/V677</f>
        <v>4.577466662659603</v>
      </c>
      <c r="W673" s="1174">
        <f>$B673*W580/W25/W677</f>
        <v>17.66415999777513</v>
      </c>
      <c r="X673" s="1174">
        <f>$B673*X580/X25/X677</f>
        <v>2.2105181387783595</v>
      </c>
      <c r="Y673" s="1174">
        <f>$B673*Y580/Y25/Y677</f>
        <v>3.3439097248050449</v>
      </c>
      <c r="Z673" s="1174">
        <f>$B673*Z580/Z25/Z677</f>
        <v>4.2367689129965642</v>
      </c>
      <c r="AA673" s="1174">
        <f>$B673*AA580/AA25/AA677</f>
        <v>5.0378010792668064</v>
      </c>
      <c r="AB673" s="1174">
        <f>$B673*AB580/AB25/AB677</f>
        <v>4.1005684865047929</v>
      </c>
      <c r="AC673" s="1174">
        <f>$B673*AC580/AC25/AC677</f>
        <v>2.9976319252433132</v>
      </c>
      <c r="AD673" s="1174">
        <f>$B673*AD580/AD25/AD677</f>
        <v>4.2740680170950105</v>
      </c>
      <c r="AE673" s="1174">
        <f>$B673*AE580/AE25/AE677</f>
        <v>6.0103254935789066</v>
      </c>
      <c r="AF673" s="1174">
        <f>$B673*AF580/AF25/AF677</f>
        <v>3.2537409328817599</v>
      </c>
      <c r="AG673" s="1174">
        <f>$B673*AG580/AG25/AG677</f>
        <v>2.7676676545113792</v>
      </c>
      <c r="AH673" s="1174">
        <f>$B673*AH580/AH25/AH677</f>
        <v>4.0458859030183607</v>
      </c>
      <c r="AI673" s="1174">
        <f>$B673*AI580/AI25/AI677</f>
        <v>4.8790561102358447</v>
      </c>
      <c r="AJ673" s="1174">
        <f>$B673*AJ580/AJ25/AJ677</f>
        <v>3.9622936522167294</v>
      </c>
      <c r="AK673" s="1174">
        <f>$B673*AK580/AK25/AK677</f>
        <v>3.8785272058201001</v>
      </c>
      <c r="AL673" s="1174">
        <f>$B673*AL580/AL25/AL677</f>
        <v>3.6981380098419607</v>
      </c>
      <c r="AM673" s="1174">
        <f>$B673*AM580/AM25/AM677</f>
        <v>2.3041321744215013</v>
      </c>
      <c r="AN673" s="1174">
        <f>$B673*AN580/AN25/AN677</f>
        <v>3.6981380098419607</v>
      </c>
      <c r="AO673" s="1174">
        <f>$B673*AO580/AO25/AO677</f>
        <v>3.5853686512385368</v>
      </c>
      <c r="AP673" s="1174">
        <f>$B673*AP580/AP25/AP677</f>
        <v>4.1513639883344684</v>
      </c>
      <c r="AQ673" s="1174">
        <f>$B673*AQ580/AQ25/AQ677</f>
        <v>4.9469284195762553</v>
      </c>
      <c r="AR673" s="1174">
        <f>$B673*AR580/AR25/AR677</f>
        <v>4.3033193253163864</v>
      </c>
      <c r="AS673" s="1174">
        <f>$B673*AS580/AS25/AS677</f>
        <v>3.8186742853933024</v>
      </c>
      <c r="AT673" s="1174">
        <f>$B673*AT580/AT25/AT677</f>
        <v>5.2151546630294359</v>
      </c>
      <c r="AU673" s="1174">
        <f>$B673*AU580/AU25/AU677</f>
        <v>4.2633532685609179</v>
      </c>
      <c r="AV673" s="1174">
        <f>$B673*AV580/AV25/AV677</f>
        <v>4.2630796094662964</v>
      </c>
      <c r="AW673" s="1174">
        <f>$B673*AW580/AW25/AW677</f>
        <v>4.4093977198754777</v>
      </c>
      <c r="AX673" s="1174">
        <f>$B673*AX580/AX25/AX677</f>
        <v>3.6230851506807751</v>
      </c>
      <c r="AY673" s="1174">
        <f>$B673*AY580/AY25/AY677</f>
        <v>3.9253226339417506</v>
      </c>
      <c r="AZ673" s="1174">
        <f>$B673*AZ580/AZ25/AZ677</f>
        <v>4.7408718377199923</v>
      </c>
      <c r="BA673" s="1174">
        <f>$B673*BA580/BA25/BA677</f>
        <v>5.377017086861315</v>
      </c>
      <c r="BB673" s="1174">
        <f>$B673*BB580/BB25/BB677</f>
        <v>4.3615482092678448</v>
      </c>
      <c r="BC673" s="1174">
        <f>$B673*BC580/BC25/BC677</f>
        <v>4.6744594437391163</v>
      </c>
      <c r="BD673" s="1174">
        <f>$B673*BD580/BD25/BD677</f>
        <v>4.6744594437391163</v>
      </c>
      <c r="BE673" s="1174">
        <f>$B673*BE580/BE25/BE677</f>
        <v>4.889713399971332</v>
      </c>
      <c r="BF673" s="1174">
        <f>$B673*BF580/BF25/BF677</f>
        <v>6.4701851403770618</v>
      </c>
      <c r="BG673" s="1174">
        <f>$B673*BG580/BG25/BG677</f>
        <v>9.3639474622196701</v>
      </c>
      <c r="BH673" s="1174">
        <f>$B673*BH580/BH25/BH677</f>
        <v>4.0086312011268657</v>
      </c>
      <c r="BI673" s="1174">
        <f>$B673*BI580/BI25/BI677</f>
        <v>3.8961384732424658</v>
      </c>
      <c r="BJ673" s="1174">
        <f>$B673*BJ580/BJ25/BJ677</f>
        <v>4.4512260854121299</v>
      </c>
      <c r="BK673" s="1174">
        <f>$B673*BK580/BK25/BK677</f>
        <v>14.010720728807529</v>
      </c>
      <c r="BL673" s="1174">
        <f>$B673*BL580/BL25/BL677</f>
        <v>3.8261029044794186</v>
      </c>
      <c r="BM673" s="1174">
        <f>$B673*BM580/BM25/BM677</f>
        <v>17.266564152671233</v>
      </c>
      <c r="BN673" s="1174">
        <f>$B673*BN580/BN25/BN677</f>
        <v>4.8412194019607773</v>
      </c>
      <c r="BO673" s="1174">
        <f>$B673*BO580/BO25/BO677</f>
        <v>4.7327876233725314</v>
      </c>
      <c r="BP673" s="1174">
        <f>$B673*BP580/BP25/BP677</f>
        <v>3.7879523273285738</v>
      </c>
      <c r="BQ673" s="1174">
        <f>$B673*BQ580/BQ25/BQ677</f>
        <v>16.043523741703151</v>
      </c>
      <c r="BR673" s="1174">
        <f>$B673*BR580/BR25/BR677</f>
        <v>5.0930100751876779</v>
      </c>
      <c r="BS673" s="1174">
        <f>$B673*BS580/BS25/BS677</f>
        <v>3.6882362785443954</v>
      </c>
      <c r="BT673" s="1174">
        <f>$B673*BT580/BT25/BT677</f>
        <v>14.088944025951831</v>
      </c>
      <c r="BU673" s="1174">
        <f>$B673*BU580/BU25/BU677</f>
        <v>11.987449795664698</v>
      </c>
      <c r="BV673" s="1174">
        <f>$B673*BV580/BV25/BV677</f>
        <v>11.663856782027221</v>
      </c>
      <c r="BW673" s="1174">
        <f>$B673*BW580/BW25/BW677</f>
        <v>2.5442012373235854</v>
      </c>
      <c r="BX673" s="1174">
        <f>$B673*BX580/BX25/BX677</f>
        <v>2.8295964967612539</v>
      </c>
      <c r="BY673" s="1174">
        <f>$B673*BY580/BY25/BY677</f>
        <v>3.3352794033150821</v>
      </c>
      <c r="BZ673" s="1174">
        <f>$B673*BZ580/BZ25/BZ677</f>
        <v>3.213263276738326</v>
      </c>
      <c r="CA673" s="1174">
        <f>$B673*CA580/CA25/CA677</f>
        <v>4.42029842391202</v>
      </c>
      <c r="CB673" s="1174">
        <f>$B673*CB580/CB25/CB677</f>
        <v>5.6398776445083252</v>
      </c>
      <c r="CC673" s="1174">
        <f>$B673*CC580/CC25/CC677</f>
        <v>14.77450171331693</v>
      </c>
    </row>
    <row r="674" spans="1:84" ht="15" customHeight="1">
      <c r="A674" s="1146"/>
      <c r="B674" s="644" t="s">
        <v>981</v>
      </c>
      <c r="C674" s="1169" t="s">
        <v>1000</v>
      </c>
      <c r="D674" s="645" t="s">
        <v>986</v>
      </c>
      <c r="E674" s="165" t="s">
        <v>990</v>
      </c>
      <c r="F674" s="165"/>
      <c r="G674" s="1209" t="s">
        <v>981</v>
      </c>
      <c r="H674" s="1209" t="s">
        <v>981</v>
      </c>
      <c r="I674" s="1209" t="s">
        <v>981</v>
      </c>
      <c r="J674" s="1209" t="s">
        <v>981</v>
      </c>
      <c r="K674" s="1209" t="s">
        <v>981</v>
      </c>
      <c r="L674" s="1209" t="s">
        <v>981</v>
      </c>
      <c r="M674" s="1209" t="s">
        <v>981</v>
      </c>
      <c r="N674" s="1209" t="s">
        <v>981</v>
      </c>
      <c r="O674" s="1209" t="s">
        <v>981</v>
      </c>
      <c r="P674" s="1209" t="s">
        <v>981</v>
      </c>
      <c r="Q674" s="1209" t="s">
        <v>981</v>
      </c>
      <c r="R674" s="1209" t="s">
        <v>981</v>
      </c>
      <c r="S674" s="1209" t="s">
        <v>981</v>
      </c>
      <c r="T674" s="1209" t="s">
        <v>981</v>
      </c>
      <c r="U674" s="1209" t="s">
        <v>981</v>
      </c>
      <c r="V674" s="1209" t="s">
        <v>981</v>
      </c>
      <c r="W674" s="1209" t="s">
        <v>981</v>
      </c>
      <c r="X674" s="1209" t="s">
        <v>981</v>
      </c>
      <c r="Y674" s="1209" t="s">
        <v>981</v>
      </c>
      <c r="Z674" s="1209" t="s">
        <v>981</v>
      </c>
      <c r="AA674" s="1209" t="s">
        <v>981</v>
      </c>
      <c r="AB674" s="1209" t="s">
        <v>981</v>
      </c>
      <c r="AC674" s="1209" t="s">
        <v>981</v>
      </c>
      <c r="AD674" s="1209" t="s">
        <v>981</v>
      </c>
      <c r="AE674" s="1209" t="s">
        <v>981</v>
      </c>
      <c r="AF674" s="1209" t="s">
        <v>981</v>
      </c>
      <c r="AG674" s="1209" t="s">
        <v>981</v>
      </c>
      <c r="AH674" s="1209" t="s">
        <v>981</v>
      </c>
      <c r="AI674" s="1209" t="s">
        <v>981</v>
      </c>
      <c r="AJ674" s="1209" t="s">
        <v>981</v>
      </c>
      <c r="AK674" s="1209" t="s">
        <v>981</v>
      </c>
      <c r="AL674" s="1209" t="s">
        <v>981</v>
      </c>
      <c r="AM674" s="1209" t="s">
        <v>981</v>
      </c>
      <c r="AN674" s="1209" t="s">
        <v>981</v>
      </c>
      <c r="AO674" s="1209" t="s">
        <v>981</v>
      </c>
      <c r="AP674" s="1209" t="s">
        <v>981</v>
      </c>
      <c r="AQ674" s="1209" t="s">
        <v>981</v>
      </c>
      <c r="AR674" s="1209" t="s">
        <v>981</v>
      </c>
      <c r="AS674" s="1209" t="s">
        <v>981</v>
      </c>
      <c r="AT674" s="1209" t="s">
        <v>981</v>
      </c>
      <c r="AU674" s="1209" t="s">
        <v>981</v>
      </c>
      <c r="AV674" s="1209" t="s">
        <v>981</v>
      </c>
      <c r="AW674" s="1209" t="s">
        <v>981</v>
      </c>
      <c r="AX674" s="1209" t="s">
        <v>981</v>
      </c>
      <c r="AY674" s="1209" t="s">
        <v>981</v>
      </c>
      <c r="AZ674" s="1209" t="s">
        <v>981</v>
      </c>
      <c r="BA674" s="1209" t="s">
        <v>981</v>
      </c>
      <c r="BB674" s="1209" t="s">
        <v>981</v>
      </c>
      <c r="BC674" s="1209" t="s">
        <v>981</v>
      </c>
      <c r="BD674" s="1209" t="s">
        <v>981</v>
      </c>
      <c r="BE674" s="1209" t="s">
        <v>981</v>
      </c>
      <c r="BF674" s="1209" t="s">
        <v>981</v>
      </c>
      <c r="BG674" s="1209" t="s">
        <v>981</v>
      </c>
      <c r="BH674" s="1209" t="s">
        <v>981</v>
      </c>
      <c r="BI674" s="1209" t="s">
        <v>981</v>
      </c>
      <c r="BJ674" s="1209" t="s">
        <v>981</v>
      </c>
      <c r="BK674" s="1209" t="s">
        <v>981</v>
      </c>
      <c r="BL674" s="1209" t="s">
        <v>981</v>
      </c>
      <c r="BM674" s="1209" t="s">
        <v>981</v>
      </c>
      <c r="BN674" s="1209" t="s">
        <v>981</v>
      </c>
      <c r="BO674" s="1209" t="s">
        <v>981</v>
      </c>
      <c r="BP674" s="1209" t="s">
        <v>981</v>
      </c>
      <c r="BQ674" s="1209" t="s">
        <v>981</v>
      </c>
      <c r="BR674" s="1209" t="s">
        <v>981</v>
      </c>
      <c r="BS674" s="1209" t="s">
        <v>981</v>
      </c>
      <c r="BT674" s="1209" t="s">
        <v>981</v>
      </c>
      <c r="BU674" s="1209" t="s">
        <v>981</v>
      </c>
      <c r="BV674" s="1209" t="s">
        <v>981</v>
      </c>
      <c r="BW674" s="1209" t="s">
        <v>981</v>
      </c>
      <c r="BX674" s="1209" t="s">
        <v>981</v>
      </c>
      <c r="BY674" s="1209" t="s">
        <v>981</v>
      </c>
      <c r="BZ674" s="1209" t="s">
        <v>981</v>
      </c>
      <c r="CA674" s="1209" t="s">
        <v>981</v>
      </c>
      <c r="CB674" s="1209" t="s">
        <v>981</v>
      </c>
      <c r="CC674" s="1209" t="s">
        <v>981</v>
      </c>
    </row>
    <row r="675" spans="1:84" ht="15" customHeight="1">
      <c r="A675" s="1146"/>
      <c r="B675" s="644" t="s">
        <v>981</v>
      </c>
      <c r="C675" s="1169" t="s">
        <v>1000</v>
      </c>
      <c r="D675" s="645" t="s">
        <v>168</v>
      </c>
      <c r="E675" s="165" t="s">
        <v>990</v>
      </c>
      <c r="F675" s="165"/>
      <c r="G675" s="1209" t="s">
        <v>981</v>
      </c>
      <c r="H675" s="1209" t="s">
        <v>981</v>
      </c>
      <c r="I675" s="1209" t="s">
        <v>981</v>
      </c>
      <c r="J675" s="1209" t="s">
        <v>981</v>
      </c>
      <c r="K675" s="1209" t="s">
        <v>981</v>
      </c>
      <c r="L675" s="1209" t="s">
        <v>981</v>
      </c>
      <c r="M675" s="1209" t="s">
        <v>981</v>
      </c>
      <c r="N675" s="1209" t="s">
        <v>981</v>
      </c>
      <c r="O675" s="1209" t="s">
        <v>981</v>
      </c>
      <c r="P675" s="1209" t="s">
        <v>981</v>
      </c>
      <c r="Q675" s="1209" t="s">
        <v>981</v>
      </c>
      <c r="R675" s="1209" t="s">
        <v>981</v>
      </c>
      <c r="S675" s="1209" t="s">
        <v>981</v>
      </c>
      <c r="T675" s="1209" t="s">
        <v>981</v>
      </c>
      <c r="U675" s="1209" t="s">
        <v>981</v>
      </c>
      <c r="V675" s="1209" t="s">
        <v>981</v>
      </c>
      <c r="W675" s="1209" t="s">
        <v>981</v>
      </c>
      <c r="X675" s="1209" t="s">
        <v>981</v>
      </c>
      <c r="Y675" s="1209" t="s">
        <v>981</v>
      </c>
      <c r="Z675" s="1209" t="s">
        <v>981</v>
      </c>
      <c r="AA675" s="1209" t="s">
        <v>981</v>
      </c>
      <c r="AB675" s="1209" t="s">
        <v>981</v>
      </c>
      <c r="AC675" s="1209" t="s">
        <v>981</v>
      </c>
      <c r="AD675" s="1209" t="s">
        <v>981</v>
      </c>
      <c r="AE675" s="1209" t="s">
        <v>981</v>
      </c>
      <c r="AF675" s="1209" t="s">
        <v>981</v>
      </c>
      <c r="AG675" s="1209" t="s">
        <v>981</v>
      </c>
      <c r="AH675" s="1209" t="s">
        <v>981</v>
      </c>
      <c r="AI675" s="1209" t="s">
        <v>981</v>
      </c>
      <c r="AJ675" s="1209" t="s">
        <v>981</v>
      </c>
      <c r="AK675" s="1209" t="s">
        <v>981</v>
      </c>
      <c r="AL675" s="1209" t="s">
        <v>981</v>
      </c>
      <c r="AM675" s="1209" t="s">
        <v>981</v>
      </c>
      <c r="AN675" s="1209" t="s">
        <v>981</v>
      </c>
      <c r="AO675" s="1209" t="s">
        <v>981</v>
      </c>
      <c r="AP675" s="1209" t="s">
        <v>981</v>
      </c>
      <c r="AQ675" s="1209" t="s">
        <v>981</v>
      </c>
      <c r="AR675" s="1209" t="s">
        <v>981</v>
      </c>
      <c r="AS675" s="1209" t="s">
        <v>981</v>
      </c>
      <c r="AT675" s="1209" t="s">
        <v>981</v>
      </c>
      <c r="AU675" s="1209" t="s">
        <v>981</v>
      </c>
      <c r="AV675" s="1209" t="s">
        <v>981</v>
      </c>
      <c r="AW675" s="1209" t="s">
        <v>981</v>
      </c>
      <c r="AX675" s="1209" t="s">
        <v>981</v>
      </c>
      <c r="AY675" s="1209" t="s">
        <v>981</v>
      </c>
      <c r="AZ675" s="1209" t="s">
        <v>981</v>
      </c>
      <c r="BA675" s="1209" t="s">
        <v>981</v>
      </c>
      <c r="BB675" s="1209" t="s">
        <v>981</v>
      </c>
      <c r="BC675" s="1209" t="s">
        <v>981</v>
      </c>
      <c r="BD675" s="1209" t="s">
        <v>981</v>
      </c>
      <c r="BE675" s="1209" t="s">
        <v>981</v>
      </c>
      <c r="BF675" s="1209" t="s">
        <v>981</v>
      </c>
      <c r="BG675" s="1209" t="s">
        <v>981</v>
      </c>
      <c r="BH675" s="1209" t="s">
        <v>981</v>
      </c>
      <c r="BI675" s="1209" t="s">
        <v>981</v>
      </c>
      <c r="BJ675" s="1209" t="s">
        <v>981</v>
      </c>
      <c r="BK675" s="1209" t="s">
        <v>981</v>
      </c>
      <c r="BL675" s="1209" t="s">
        <v>981</v>
      </c>
      <c r="BM675" s="1209" t="s">
        <v>981</v>
      </c>
      <c r="BN675" s="1209" t="s">
        <v>981</v>
      </c>
      <c r="BO675" s="1209" t="s">
        <v>981</v>
      </c>
      <c r="BP675" s="1209" t="s">
        <v>981</v>
      </c>
      <c r="BQ675" s="1209" t="s">
        <v>981</v>
      </c>
      <c r="BR675" s="1209" t="s">
        <v>981</v>
      </c>
      <c r="BS675" s="1209" t="s">
        <v>981</v>
      </c>
      <c r="BT675" s="1209" t="s">
        <v>981</v>
      </c>
      <c r="BU675" s="1209" t="s">
        <v>981</v>
      </c>
      <c r="BV675" s="1209" t="s">
        <v>981</v>
      </c>
      <c r="BW675" s="1209" t="s">
        <v>981</v>
      </c>
      <c r="BX675" s="1209" t="s">
        <v>981</v>
      </c>
      <c r="BY675" s="1209" t="s">
        <v>981</v>
      </c>
      <c r="BZ675" s="1209" t="s">
        <v>981</v>
      </c>
      <c r="CA675" s="1209" t="s">
        <v>981</v>
      </c>
      <c r="CB675" s="1209" t="s">
        <v>981</v>
      </c>
      <c r="CC675" s="1209" t="s">
        <v>981</v>
      </c>
    </row>
    <row r="676" spans="1:84" ht="15" customHeight="1">
      <c r="A676" s="1146"/>
      <c r="G676" s="581"/>
      <c r="H676" s="581"/>
      <c r="I676" s="581"/>
      <c r="J676" s="581"/>
      <c r="K676" s="581"/>
      <c r="L676" s="581"/>
      <c r="M676" s="581"/>
      <c r="N676" s="581"/>
      <c r="O676" s="581"/>
      <c r="P676" s="581"/>
      <c r="Q676" s="581"/>
      <c r="R676" s="581"/>
      <c r="S676" s="581"/>
      <c r="T676" s="581"/>
      <c r="U676" s="581"/>
      <c r="V676" s="581"/>
      <c r="W676" s="581"/>
      <c r="X676" s="581"/>
      <c r="Y676" s="581"/>
      <c r="Z676" s="581"/>
      <c r="AA676" s="581"/>
      <c r="AB676" s="581"/>
      <c r="AC676" s="581"/>
      <c r="AD676" s="581"/>
      <c r="AE676" s="581"/>
      <c r="AF676" s="581"/>
      <c r="AG676" s="581"/>
      <c r="AH676" s="581"/>
      <c r="AI676" s="581"/>
      <c r="AJ676" s="581"/>
      <c r="AK676" s="581"/>
      <c r="AL676" s="581"/>
      <c r="AM676" s="581"/>
      <c r="AN676" s="581"/>
      <c r="AO676" s="581"/>
      <c r="AP676" s="581"/>
      <c r="AQ676" s="581"/>
      <c r="AR676" s="581"/>
      <c r="AS676" s="581"/>
      <c r="AT676" s="581"/>
      <c r="AU676" s="581"/>
      <c r="AV676" s="581"/>
      <c r="AW676" s="581"/>
      <c r="AX676" s="581"/>
      <c r="AY676" s="581"/>
      <c r="AZ676" s="581"/>
      <c r="BA676" s="581"/>
      <c r="BB676" s="581"/>
      <c r="BC676" s="581"/>
      <c r="BD676" s="581"/>
      <c r="BE676" s="581"/>
      <c r="BF676" s="581"/>
      <c r="BG676" s="581"/>
      <c r="BH676" s="581"/>
      <c r="BI676" s="581"/>
      <c r="BJ676" s="581"/>
      <c r="BK676" s="581"/>
      <c r="BL676" s="581"/>
      <c r="BM676" s="581"/>
      <c r="BN676" s="581"/>
      <c r="BO676" s="581"/>
      <c r="BP676" s="581"/>
      <c r="BQ676" s="581"/>
      <c r="BR676" s="581"/>
      <c r="BS676" s="581"/>
      <c r="BT676" s="581"/>
      <c r="BU676" s="581"/>
      <c r="BV676" s="581"/>
      <c r="BW676" s="581"/>
      <c r="BX676" s="581"/>
      <c r="BY676" s="581"/>
      <c r="BZ676" s="581"/>
      <c r="CA676" s="581"/>
      <c r="CB676" s="581"/>
      <c r="CC676" s="581"/>
    </row>
    <row r="677" spans="1:84" ht="15" customHeight="1">
      <c r="A677" s="1146"/>
      <c r="B677" s="146"/>
      <c r="C677" s="146"/>
      <c r="D677" s="49" t="s">
        <v>307</v>
      </c>
      <c r="G677" s="582">
        <v>1</v>
      </c>
      <c r="H677" s="1193">
        <v>1</v>
      </c>
      <c r="I677" s="1193">
        <v>1</v>
      </c>
      <c r="J677" s="1193">
        <v>1</v>
      </c>
      <c r="K677" s="1193">
        <v>1</v>
      </c>
      <c r="L677" s="1193">
        <v>1</v>
      </c>
      <c r="M677" s="1193">
        <v>1</v>
      </c>
      <c r="N677" s="1193">
        <v>1</v>
      </c>
      <c r="O677" s="1193">
        <v>1</v>
      </c>
      <c r="P677" s="1193">
        <v>1</v>
      </c>
      <c r="Q677" s="1193">
        <v>1</v>
      </c>
      <c r="R677" s="1193">
        <v>1</v>
      </c>
      <c r="S677" s="1193">
        <v>1</v>
      </c>
      <c r="T677" s="1193">
        <v>1</v>
      </c>
      <c r="U677" s="1193">
        <v>1</v>
      </c>
      <c r="V677" s="1193">
        <v>1</v>
      </c>
      <c r="W677" s="1193">
        <v>1</v>
      </c>
      <c r="X677" s="1193">
        <v>1</v>
      </c>
      <c r="Y677" s="1193">
        <v>1</v>
      </c>
      <c r="Z677" s="1193">
        <v>1</v>
      </c>
      <c r="AA677" s="1193">
        <v>1</v>
      </c>
      <c r="AB677" s="1193">
        <v>1</v>
      </c>
      <c r="AC677" s="1193">
        <v>1</v>
      </c>
      <c r="AD677" s="1193">
        <v>1</v>
      </c>
      <c r="AE677" s="1193">
        <v>1</v>
      </c>
      <c r="AF677" s="1193">
        <v>1</v>
      </c>
      <c r="AG677" s="1193">
        <v>1</v>
      </c>
      <c r="AH677" s="1193">
        <v>1</v>
      </c>
      <c r="AI677" s="1193">
        <v>1</v>
      </c>
      <c r="AJ677" s="1193">
        <v>1</v>
      </c>
      <c r="AK677" s="1193">
        <v>1</v>
      </c>
      <c r="AL677" s="1193">
        <v>1</v>
      </c>
      <c r="AM677" s="1193">
        <v>1</v>
      </c>
      <c r="AN677" s="1193">
        <v>1</v>
      </c>
      <c r="AO677" s="1193">
        <v>1</v>
      </c>
      <c r="AP677" s="1193">
        <v>1</v>
      </c>
      <c r="AQ677" s="1193">
        <v>1</v>
      </c>
      <c r="AR677" s="1193">
        <v>1</v>
      </c>
      <c r="AS677" s="1193">
        <v>1</v>
      </c>
      <c r="AT677" s="1193">
        <v>1</v>
      </c>
      <c r="AU677" s="1193">
        <v>1</v>
      </c>
      <c r="AV677" s="1193">
        <v>1</v>
      </c>
      <c r="AW677" s="1193">
        <v>1</v>
      </c>
      <c r="AX677" s="1193">
        <v>1</v>
      </c>
      <c r="AY677" s="1193">
        <v>1</v>
      </c>
      <c r="AZ677" s="1193">
        <v>1</v>
      </c>
      <c r="BA677" s="1193">
        <v>1</v>
      </c>
      <c r="BB677" s="1193">
        <v>1</v>
      </c>
      <c r="BC677" s="1193">
        <v>1</v>
      </c>
      <c r="BD677" s="1193">
        <v>1</v>
      </c>
      <c r="BE677" s="1193">
        <v>1</v>
      </c>
      <c r="BF677" s="1193">
        <v>1</v>
      </c>
      <c r="BG677" s="1193">
        <v>1</v>
      </c>
      <c r="BH677" s="1193">
        <v>1</v>
      </c>
      <c r="BI677" s="1193">
        <v>1</v>
      </c>
      <c r="BJ677" s="1193">
        <v>1</v>
      </c>
      <c r="BK677" s="1193">
        <v>1</v>
      </c>
      <c r="BL677" s="1193">
        <v>1</v>
      </c>
      <c r="BM677" s="1193">
        <v>1</v>
      </c>
      <c r="BN677" s="1193">
        <v>1</v>
      </c>
      <c r="BO677" s="1193">
        <v>1</v>
      </c>
      <c r="BP677" s="1193">
        <v>1</v>
      </c>
      <c r="BQ677" s="1193">
        <v>1</v>
      </c>
      <c r="BR677" s="1193">
        <v>1</v>
      </c>
      <c r="BS677" s="1193">
        <v>1</v>
      </c>
      <c r="BT677" s="1193">
        <v>1</v>
      </c>
      <c r="BU677" s="152">
        <v>1</v>
      </c>
      <c r="BV677" s="153">
        <v>1</v>
      </c>
      <c r="BW677" s="153">
        <v>1</v>
      </c>
      <c r="BX677" s="153">
        <v>1</v>
      </c>
      <c r="BY677" s="1193">
        <v>1</v>
      </c>
      <c r="BZ677" s="1193">
        <v>1</v>
      </c>
      <c r="CA677" s="1193">
        <v>1</v>
      </c>
      <c r="CB677" s="1193">
        <v>1</v>
      </c>
      <c r="CC677" s="1193">
        <v>1</v>
      </c>
    </row>
    <row r="678" spans="1:84" ht="15" customHeight="1">
      <c r="A678" s="1146"/>
      <c r="B678" s="940" t="s">
        <v>1030</v>
      </c>
      <c r="C678" s="1146"/>
      <c r="D678" s="61"/>
      <c r="E678" s="935"/>
      <c r="F678" s="935"/>
      <c r="G678" s="1221">
        <f t="shared" ref="G678:AK678" si="59">SUM(G666:G673)</f>
        <v>353.59059636009425</v>
      </c>
      <c r="H678" s="1221">
        <f>SUM(H666:H673)</f>
        <v>431.80574930696247</v>
      </c>
      <c r="I678" s="1221">
        <f>SUM(I666:I673)</f>
        <v>469.63670941327263</v>
      </c>
      <c r="J678" s="1221">
        <f t="shared" si="59"/>
        <v>424.13408132154814</v>
      </c>
      <c r="K678" s="1221">
        <f t="shared" si="59"/>
        <v>412.93120358176407</v>
      </c>
      <c r="L678" s="1221">
        <f t="shared" si="59"/>
        <v>432.98928813649212</v>
      </c>
      <c r="M678" s="1221">
        <f t="shared" si="59"/>
        <v>469.02472429750424</v>
      </c>
      <c r="N678" s="1221">
        <f t="shared" si="59"/>
        <v>427.02999801582024</v>
      </c>
      <c r="O678" s="1221">
        <f t="shared" si="59"/>
        <v>424.40124587209471</v>
      </c>
      <c r="P678" s="1221">
        <f t="shared" si="59"/>
        <v>470.33912754959073</v>
      </c>
      <c r="Q678" s="1221">
        <f t="shared" si="59"/>
        <v>422.19307160862326</v>
      </c>
      <c r="R678" s="1221">
        <f t="shared" si="59"/>
        <v>466.44039545148564</v>
      </c>
      <c r="S678" s="1221">
        <f t="shared" si="59"/>
        <v>422.71918384749171</v>
      </c>
      <c r="T678" s="1221">
        <f t="shared" si="59"/>
        <v>412.72065194684984</v>
      </c>
      <c r="U678" s="1221">
        <f t="shared" si="59"/>
        <v>426.85936457981887</v>
      </c>
      <c r="V678" s="1221">
        <f>SUM(V666:V673)</f>
        <v>420.31958090530327</v>
      </c>
      <c r="W678" s="1221">
        <f t="shared" si="59"/>
        <v>467.89390155889663</v>
      </c>
      <c r="X678" s="1221">
        <f t="shared" si="59"/>
        <v>434.86521991378368</v>
      </c>
      <c r="Y678" s="1221">
        <f t="shared" si="59"/>
        <v>426.49555175570572</v>
      </c>
      <c r="Z678" s="1221">
        <f t="shared" si="59"/>
        <v>420.92193905533668</v>
      </c>
      <c r="AA678" s="1221">
        <f>SUM(AA666:AA673)</f>
        <v>421.50300688098486</v>
      </c>
      <c r="AB678" s="1221">
        <f t="shared" si="59"/>
        <v>419.11068257277901</v>
      </c>
      <c r="AC678" s="1221">
        <f t="shared" si="59"/>
        <v>427.55911968385345</v>
      </c>
      <c r="AD678" s="1221">
        <f t="shared" si="59"/>
        <v>418.65693310395227</v>
      </c>
      <c r="AE678" s="1221">
        <f t="shared" si="59"/>
        <v>407.71047529643772</v>
      </c>
      <c r="AF678" s="1221">
        <f t="shared" si="59"/>
        <v>436.59132772856043</v>
      </c>
      <c r="AG678" s="1221">
        <f t="shared" si="59"/>
        <v>431.72696881388373</v>
      </c>
      <c r="AH678" s="1221">
        <f t="shared" si="59"/>
        <v>426.0220966187772</v>
      </c>
      <c r="AI678" s="1221">
        <f t="shared" si="59"/>
        <v>411.58847709833407</v>
      </c>
      <c r="AJ678" s="1221">
        <f t="shared" si="59"/>
        <v>411.27085756626093</v>
      </c>
      <c r="AK678" s="1221">
        <f t="shared" si="59"/>
        <v>424.90333327582749</v>
      </c>
      <c r="AL678" s="1221">
        <f t="shared" ref="AL678:BR678" si="60">SUM(AL666:AL673)</f>
        <v>449.86764693004034</v>
      </c>
      <c r="AM678" s="1221">
        <f t="shared" si="60"/>
        <v>439.2552874942329</v>
      </c>
      <c r="AN678" s="1221">
        <f t="shared" si="60"/>
        <v>449.86764693004034</v>
      </c>
      <c r="AO678" s="1221">
        <f t="shared" si="60"/>
        <v>434.61740837222607</v>
      </c>
      <c r="AP678" s="1221">
        <f t="shared" si="60"/>
        <v>430.17210274628582</v>
      </c>
      <c r="AQ678" s="1221">
        <f>SUM(AQ666:AQ673)</f>
        <v>414.0939517316188</v>
      </c>
      <c r="AR678" s="1221">
        <f t="shared" si="60"/>
        <v>418.91351667486418</v>
      </c>
      <c r="AS678" s="1221">
        <f t="shared" si="60"/>
        <v>429.94647568795415</v>
      </c>
      <c r="AT678" s="1221">
        <f>SUM(AT666:AT673)</f>
        <v>406.3168916095122</v>
      </c>
      <c r="AU678" s="1221">
        <f t="shared" si="60"/>
        <v>420.73785369580497</v>
      </c>
      <c r="AV678" s="1221">
        <f t="shared" si="60"/>
        <v>417.93331777924851</v>
      </c>
      <c r="AW678" s="1221">
        <f t="shared" si="60"/>
        <v>414.85807763023263</v>
      </c>
      <c r="AX678" s="1221">
        <f t="shared" si="60"/>
        <v>421.15262085592036</v>
      </c>
      <c r="AY678" s="1221">
        <f t="shared" si="60"/>
        <v>419.45660752743186</v>
      </c>
      <c r="AZ678" s="1221">
        <f t="shared" si="60"/>
        <v>426.75037106269554</v>
      </c>
      <c r="BA678" s="1221">
        <f t="shared" si="60"/>
        <v>407.2351701561978</v>
      </c>
      <c r="BB678" s="1221">
        <f t="shared" si="60"/>
        <v>421.01517392453201</v>
      </c>
      <c r="BC678" s="1221">
        <f t="shared" si="60"/>
        <v>418.3812892575919</v>
      </c>
      <c r="BD678" s="1221">
        <f t="shared" si="60"/>
        <v>418.3812892575919</v>
      </c>
      <c r="BE678" s="1221">
        <f t="shared" si="60"/>
        <v>410.44175926294463</v>
      </c>
      <c r="BF678" s="1221">
        <f t="shared" si="60"/>
        <v>393.3592831446004</v>
      </c>
      <c r="BG678" s="1221">
        <f t="shared" si="60"/>
        <v>371.7131994188228</v>
      </c>
      <c r="BH678" s="1221">
        <f t="shared" si="60"/>
        <v>422.84287450700765</v>
      </c>
      <c r="BI678" s="1221">
        <f t="shared" si="60"/>
        <v>421.76719088318157</v>
      </c>
      <c r="BJ678" s="1221">
        <f t="shared" si="60"/>
        <v>422.37206656476616</v>
      </c>
      <c r="BK678" s="1221">
        <f t="shared" si="60"/>
        <v>451.50647562352498</v>
      </c>
      <c r="BL678" s="1221">
        <f t="shared" si="60"/>
        <v>424.84559929395721</v>
      </c>
      <c r="BM678" s="1221">
        <f t="shared" si="60"/>
        <v>482.69422464986491</v>
      </c>
      <c r="BN678" s="1221">
        <f>SUM(BN666:BN673)</f>
        <v>413.47986521374634</v>
      </c>
      <c r="BO678" s="1221">
        <f t="shared" si="60"/>
        <v>419.5036691733435</v>
      </c>
      <c r="BP678" s="1221">
        <f>SUM(BP666:BP673)</f>
        <v>420.60940773881492</v>
      </c>
      <c r="BQ678" s="1221">
        <f>SUM(BQ666:BQ673)</f>
        <v>463.10689574982047</v>
      </c>
      <c r="BR678" s="1221">
        <f t="shared" si="60"/>
        <v>415.13963618599001</v>
      </c>
      <c r="BS678" s="1221">
        <f>SUM(BS666:BS673)</f>
        <v>494.61948475743361</v>
      </c>
      <c r="BT678" s="1221">
        <f t="shared" ref="BT678:CA678" si="61">SUM(BT666:BT673)</f>
        <v>469.34406641468701</v>
      </c>
      <c r="BU678" s="1221">
        <f t="shared" si="61"/>
        <v>448.21638485002632</v>
      </c>
      <c r="BV678" s="1221">
        <f>SUM(BV666:BV673)</f>
        <v>440.07949328593946</v>
      </c>
      <c r="BW678" s="1221">
        <f t="shared" si="61"/>
        <v>562.11515248369358</v>
      </c>
      <c r="BX678" s="1221">
        <f t="shared" si="61"/>
        <v>503.22324134017742</v>
      </c>
      <c r="BY678" s="1221">
        <f t="shared" si="61"/>
        <v>449.45135672906622</v>
      </c>
      <c r="BZ678" s="1221">
        <f>SUM(BZ666:BZ673)</f>
        <v>428.0178041483091</v>
      </c>
      <c r="CA678" s="1221">
        <f t="shared" si="61"/>
        <v>427.51203548778966</v>
      </c>
      <c r="CB678" s="1221">
        <f>SUM(CB666:CB673)</f>
        <v>414.67931980276182</v>
      </c>
      <c r="CC678" s="1221">
        <f>SUM(CC666:CC673)</f>
        <v>449.43125766407707</v>
      </c>
    </row>
    <row r="679" spans="1:84" ht="15" customHeight="1">
      <c r="A679" s="1146"/>
      <c r="B679" s="940" t="s">
        <v>1021</v>
      </c>
      <c r="C679" s="1146"/>
      <c r="D679" s="1146"/>
      <c r="E679" s="1146"/>
      <c r="F679" s="1146"/>
      <c r="G679" s="1222">
        <f t="shared" ref="G679:AK679" si="62">SUM(G666:G673)-G670-G672</f>
        <v>353.59059636009425</v>
      </c>
      <c r="H679" s="1222">
        <f>SUM(H666:H673)-H670-H672</f>
        <v>431.80574930696247</v>
      </c>
      <c r="I679" s="1222">
        <f>SUM(I666:I673)-I670-I672</f>
        <v>417.93428266682344</v>
      </c>
      <c r="J679" s="1222">
        <f t="shared" si="62"/>
        <v>424.13408132154814</v>
      </c>
      <c r="K679" s="1222">
        <f t="shared" si="62"/>
        <v>412.93120358176407</v>
      </c>
      <c r="L679" s="1222">
        <f t="shared" si="62"/>
        <v>432.98928813649212</v>
      </c>
      <c r="M679" s="1222">
        <f t="shared" si="62"/>
        <v>418.24361462205599</v>
      </c>
      <c r="N679" s="1222">
        <f t="shared" si="62"/>
        <v>427.02999801582024</v>
      </c>
      <c r="O679" s="1222">
        <f t="shared" si="62"/>
        <v>424.40124587209471</v>
      </c>
      <c r="P679" s="1222">
        <f t="shared" si="62"/>
        <v>403.43235264094835</v>
      </c>
      <c r="Q679" s="1222">
        <f t="shared" si="62"/>
        <v>422.19307160862326</v>
      </c>
      <c r="R679" s="1222">
        <f t="shared" si="62"/>
        <v>407.30997061605638</v>
      </c>
      <c r="S679" s="1222">
        <f t="shared" si="62"/>
        <v>422.71918384749171</v>
      </c>
      <c r="T679" s="1222">
        <f t="shared" si="62"/>
        <v>412.72065194684984</v>
      </c>
      <c r="U679" s="1222">
        <f t="shared" si="62"/>
        <v>426.85936457981887</v>
      </c>
      <c r="V679" s="1222">
        <f>SUM(V666:V673)-V670-V672</f>
        <v>420.31958090530327</v>
      </c>
      <c r="W679" s="1222">
        <f t="shared" si="62"/>
        <v>401.02366862817064</v>
      </c>
      <c r="X679" s="1222">
        <f t="shared" si="62"/>
        <v>434.86521991378368</v>
      </c>
      <c r="Y679" s="1222">
        <f t="shared" si="62"/>
        <v>426.49555175570572</v>
      </c>
      <c r="Z679" s="1222">
        <f t="shared" si="62"/>
        <v>420.92193905533668</v>
      </c>
      <c r="AA679" s="1222">
        <f>SUM(AA666:AA673)-AA670-AA672</f>
        <v>421.50300688098486</v>
      </c>
      <c r="AB679" s="1222">
        <f t="shared" si="62"/>
        <v>419.11068257277901</v>
      </c>
      <c r="AC679" s="1222">
        <f t="shared" si="62"/>
        <v>427.55911968385345</v>
      </c>
      <c r="AD679" s="1222">
        <f t="shared" si="62"/>
        <v>418.65693310395227</v>
      </c>
      <c r="AE679" s="1222">
        <f t="shared" si="62"/>
        <v>407.71047529643772</v>
      </c>
      <c r="AF679" s="1222">
        <f t="shared" si="62"/>
        <v>436.59132772856043</v>
      </c>
      <c r="AG679" s="1222">
        <f t="shared" si="62"/>
        <v>431.72696881388373</v>
      </c>
      <c r="AH679" s="1222">
        <f t="shared" si="62"/>
        <v>426.0220966187772</v>
      </c>
      <c r="AI679" s="1222">
        <f t="shared" si="62"/>
        <v>411.58847709833407</v>
      </c>
      <c r="AJ679" s="1222">
        <f t="shared" si="62"/>
        <v>411.27085756626093</v>
      </c>
      <c r="AK679" s="1222">
        <f t="shared" si="62"/>
        <v>424.90333327582749</v>
      </c>
      <c r="AL679" s="1222">
        <f t="shared" ref="AL679:BR679" si="63">SUM(AL666:AL673)-AL670-AL672</f>
        <v>449.86764693004034</v>
      </c>
      <c r="AM679" s="1222">
        <f t="shared" si="63"/>
        <v>439.2552874942329</v>
      </c>
      <c r="AN679" s="1222">
        <f t="shared" si="63"/>
        <v>449.86764693004034</v>
      </c>
      <c r="AO679" s="1222">
        <f t="shared" si="63"/>
        <v>434.61740837222607</v>
      </c>
      <c r="AP679" s="1222">
        <f t="shared" si="63"/>
        <v>430.17210274628582</v>
      </c>
      <c r="AQ679" s="1222">
        <f>SUM(AQ666:AQ673)-AQ670-AQ672</f>
        <v>414.0939517316188</v>
      </c>
      <c r="AR679" s="1222">
        <f t="shared" si="63"/>
        <v>418.91351667486418</v>
      </c>
      <c r="AS679" s="1222">
        <f t="shared" si="63"/>
        <v>429.94647568795415</v>
      </c>
      <c r="AT679" s="1222">
        <f>SUM(AT666:AT673)-AT670-AT672</f>
        <v>406.3168916095122</v>
      </c>
      <c r="AU679" s="1222">
        <f t="shared" si="63"/>
        <v>420.73785369580497</v>
      </c>
      <c r="AV679" s="1222">
        <f t="shared" si="63"/>
        <v>417.93331777924851</v>
      </c>
      <c r="AW679" s="1222">
        <f t="shared" si="63"/>
        <v>414.85807763023263</v>
      </c>
      <c r="AX679" s="1222">
        <f t="shared" si="63"/>
        <v>421.15262085592036</v>
      </c>
      <c r="AY679" s="1222">
        <f t="shared" si="63"/>
        <v>419.45660752743186</v>
      </c>
      <c r="AZ679" s="1222">
        <f t="shared" si="63"/>
        <v>426.75037106269554</v>
      </c>
      <c r="BA679" s="1222">
        <f t="shared" si="63"/>
        <v>407.2351701561978</v>
      </c>
      <c r="BB679" s="1222">
        <f t="shared" si="63"/>
        <v>421.01517392453201</v>
      </c>
      <c r="BC679" s="1222">
        <f t="shared" si="63"/>
        <v>418.3812892575919</v>
      </c>
      <c r="BD679" s="1222">
        <f t="shared" si="63"/>
        <v>418.3812892575919</v>
      </c>
      <c r="BE679" s="1222">
        <f t="shared" si="63"/>
        <v>410.44175926294463</v>
      </c>
      <c r="BF679" s="1222">
        <f t="shared" si="63"/>
        <v>393.3592831446004</v>
      </c>
      <c r="BG679" s="1222">
        <f t="shared" si="63"/>
        <v>371.7131994188228</v>
      </c>
      <c r="BH679" s="1222">
        <f t="shared" si="63"/>
        <v>422.84287450700765</v>
      </c>
      <c r="BI679" s="1222">
        <f t="shared" si="63"/>
        <v>421.76719088318157</v>
      </c>
      <c r="BJ679" s="1222">
        <f t="shared" si="63"/>
        <v>422.37206656476616</v>
      </c>
      <c r="BK679" s="1222">
        <f t="shared" si="63"/>
        <v>416.88509324852947</v>
      </c>
      <c r="BL679" s="1222">
        <f t="shared" si="63"/>
        <v>424.84559929395721</v>
      </c>
      <c r="BM679" s="1222">
        <f t="shared" si="63"/>
        <v>431.88865372165685</v>
      </c>
      <c r="BN679" s="1222">
        <f>SUM(BN666:BN673)-BN670-BN672</f>
        <v>413.47986521374634</v>
      </c>
      <c r="BO679" s="1222">
        <f t="shared" si="63"/>
        <v>419.5036691733435</v>
      </c>
      <c r="BP679" s="1222">
        <f>SUM(BP666:BP673)-BP670-BP672</f>
        <v>420.60940773881492</v>
      </c>
      <c r="BQ679" s="1222">
        <f>SUM(BQ666:BQ673)-BQ670-BQ672</f>
        <v>423.00678517859029</v>
      </c>
      <c r="BR679" s="1222">
        <f t="shared" si="63"/>
        <v>415.13963618599001</v>
      </c>
      <c r="BS679" s="1222">
        <f>SUM(BS666:BS673)-BS670-BS672</f>
        <v>425.34573533615009</v>
      </c>
      <c r="BT679" s="1222">
        <f t="shared" ref="BT679:CA679" si="64">SUM(BT666:BT673)-BT670-BT672</f>
        <v>374.85766791692345</v>
      </c>
      <c r="BU679" s="1222">
        <f t="shared" si="64"/>
        <v>362.57707731308187</v>
      </c>
      <c r="BV679" s="1222">
        <f>SUM(BV666:BV673)-BV670-BV672</f>
        <v>356.97612741236918</v>
      </c>
      <c r="BW679" s="1222">
        <f t="shared" si="64"/>
        <v>432.600797472426</v>
      </c>
      <c r="BX679" s="1222">
        <f t="shared" si="64"/>
        <v>431.1459342698364</v>
      </c>
      <c r="BY679" s="1222">
        <f t="shared" si="64"/>
        <v>449.45135672906622</v>
      </c>
      <c r="BZ679" s="1222">
        <f>SUM(BZ666:BZ673)-BZ670-BZ672</f>
        <v>428.0178041483091</v>
      </c>
      <c r="CA679" s="1222">
        <f t="shared" si="64"/>
        <v>427.51203548778966</v>
      </c>
      <c r="CB679" s="1222">
        <f>SUM(CB666:CB673)-CB670-CB672</f>
        <v>414.67931980276182</v>
      </c>
      <c r="CC679" s="1222">
        <f>SUM(CC666:CC673)-CC670-CC672</f>
        <v>358.45443743904866</v>
      </c>
    </row>
    <row r="680" spans="1:84">
      <c r="A680" s="1146"/>
      <c r="B680" s="940" t="s">
        <v>1022</v>
      </c>
      <c r="C680" s="1146"/>
      <c r="D680" s="61"/>
      <c r="E680" s="935"/>
      <c r="F680" s="935"/>
      <c r="G680" s="1221">
        <f t="shared" ref="G680:BR680" si="65">G666+G667+G668+G669+G671+G673+(G670*0.5)+(G672*0.5)</f>
        <v>353.59059636009425</v>
      </c>
      <c r="H680" s="1221">
        <f>H666+H667+H668+H669+H671+H673+(H670*0.5)+(H672*0.5)</f>
        <v>431.80574930696247</v>
      </c>
      <c r="I680" s="1221">
        <f>I666+I667+I668+I669+I671+I673+(I670*0.5)+(I672*0.5)</f>
        <v>443.78549604004803</v>
      </c>
      <c r="J680" s="1221">
        <f t="shared" si="65"/>
        <v>424.13408132154814</v>
      </c>
      <c r="K680" s="1221">
        <f t="shared" si="65"/>
        <v>412.93120358176407</v>
      </c>
      <c r="L680" s="1221">
        <f t="shared" si="65"/>
        <v>432.98928813649212</v>
      </c>
      <c r="M680" s="1221">
        <f t="shared" si="65"/>
        <v>443.63416945978014</v>
      </c>
      <c r="N680" s="1221">
        <f t="shared" si="65"/>
        <v>427.02999801582024</v>
      </c>
      <c r="O680" s="1221">
        <f t="shared" si="65"/>
        <v>424.40124587209471</v>
      </c>
      <c r="P680" s="1221">
        <f t="shared" si="65"/>
        <v>436.88574009526951</v>
      </c>
      <c r="Q680" s="1221">
        <f t="shared" si="65"/>
        <v>422.19307160862326</v>
      </c>
      <c r="R680" s="1221">
        <f t="shared" si="65"/>
        <v>436.87518303377101</v>
      </c>
      <c r="S680" s="1221">
        <f t="shared" si="65"/>
        <v>422.71918384749171</v>
      </c>
      <c r="T680" s="1221">
        <f t="shared" si="65"/>
        <v>412.72065194684984</v>
      </c>
      <c r="U680" s="1221">
        <f t="shared" si="65"/>
        <v>426.85936457981887</v>
      </c>
      <c r="V680" s="1221">
        <f>V666+V667+V668+V669+V671+V673+(V670*0.5)+(V672*0.5)</f>
        <v>420.31958090530327</v>
      </c>
      <c r="W680" s="1221">
        <f t="shared" si="65"/>
        <v>434.45878509353361</v>
      </c>
      <c r="X680" s="1221">
        <f t="shared" si="65"/>
        <v>434.86521991378368</v>
      </c>
      <c r="Y680" s="1221">
        <f t="shared" si="65"/>
        <v>426.49555175570572</v>
      </c>
      <c r="Z680" s="1221">
        <f t="shared" si="65"/>
        <v>420.92193905533668</v>
      </c>
      <c r="AA680" s="1221">
        <f>AA666+AA667+AA668+AA669+AA671+AA673+(AA670*0.5)+(AA672*0.5)</f>
        <v>421.50300688098486</v>
      </c>
      <c r="AB680" s="1221">
        <f t="shared" si="65"/>
        <v>419.11068257277901</v>
      </c>
      <c r="AC680" s="1221">
        <f t="shared" si="65"/>
        <v>427.55911968385345</v>
      </c>
      <c r="AD680" s="1221">
        <f t="shared" si="65"/>
        <v>418.65693310395227</v>
      </c>
      <c r="AE680" s="1221">
        <f t="shared" si="65"/>
        <v>407.71047529643772</v>
      </c>
      <c r="AF680" s="1221">
        <f t="shared" si="65"/>
        <v>436.59132772856043</v>
      </c>
      <c r="AG680" s="1221">
        <f t="shared" si="65"/>
        <v>431.72696881388373</v>
      </c>
      <c r="AH680" s="1221">
        <f t="shared" si="65"/>
        <v>426.0220966187772</v>
      </c>
      <c r="AI680" s="1221">
        <f t="shared" si="65"/>
        <v>411.58847709833407</v>
      </c>
      <c r="AJ680" s="1221">
        <f t="shared" si="65"/>
        <v>411.27085756626093</v>
      </c>
      <c r="AK680" s="1221">
        <f t="shared" si="65"/>
        <v>424.90333327582749</v>
      </c>
      <c r="AL680" s="1221">
        <f t="shared" si="65"/>
        <v>449.86764693004034</v>
      </c>
      <c r="AM680" s="1221">
        <f t="shared" si="65"/>
        <v>439.2552874942329</v>
      </c>
      <c r="AN680" s="1221">
        <f t="shared" si="65"/>
        <v>449.86764693004034</v>
      </c>
      <c r="AO680" s="1221">
        <f t="shared" si="65"/>
        <v>434.61740837222607</v>
      </c>
      <c r="AP680" s="1221">
        <f t="shared" si="65"/>
        <v>430.17210274628582</v>
      </c>
      <c r="AQ680" s="1221">
        <f>AQ666+AQ667+AQ668+AQ669+AQ671+AQ673+(AQ670*0.5)+(AQ672*0.5)</f>
        <v>414.0939517316188</v>
      </c>
      <c r="AR680" s="1221">
        <f t="shared" si="65"/>
        <v>418.91351667486418</v>
      </c>
      <c r="AS680" s="1221">
        <f t="shared" si="65"/>
        <v>429.94647568795415</v>
      </c>
      <c r="AT680" s="1221">
        <f>AT666+AT667+AT668+AT669+AT671+AT673+(AT670*0.5)+(AT672*0.5)</f>
        <v>406.3168916095122</v>
      </c>
      <c r="AU680" s="1221">
        <f t="shared" si="65"/>
        <v>420.73785369580497</v>
      </c>
      <c r="AV680" s="1221">
        <f t="shared" si="65"/>
        <v>417.93331777924851</v>
      </c>
      <c r="AW680" s="1221">
        <f t="shared" si="65"/>
        <v>414.85807763023263</v>
      </c>
      <c r="AX680" s="1221">
        <f t="shared" si="65"/>
        <v>421.15262085592036</v>
      </c>
      <c r="AY680" s="1221">
        <f t="shared" si="65"/>
        <v>419.45660752743186</v>
      </c>
      <c r="AZ680" s="1221">
        <f t="shared" si="65"/>
        <v>426.75037106269554</v>
      </c>
      <c r="BA680" s="1221">
        <f t="shared" si="65"/>
        <v>407.2351701561978</v>
      </c>
      <c r="BB680" s="1221">
        <f t="shared" si="65"/>
        <v>421.01517392453201</v>
      </c>
      <c r="BC680" s="1221">
        <f t="shared" si="65"/>
        <v>418.3812892575919</v>
      </c>
      <c r="BD680" s="1221">
        <f t="shared" si="65"/>
        <v>418.3812892575919</v>
      </c>
      <c r="BE680" s="1221">
        <f t="shared" si="65"/>
        <v>410.44175926294463</v>
      </c>
      <c r="BF680" s="1221">
        <f t="shared" si="65"/>
        <v>393.3592831446004</v>
      </c>
      <c r="BG680" s="1221">
        <f t="shared" si="65"/>
        <v>371.7131994188228</v>
      </c>
      <c r="BH680" s="1221">
        <f t="shared" si="65"/>
        <v>422.84287450700765</v>
      </c>
      <c r="BI680" s="1221">
        <f t="shared" si="65"/>
        <v>421.76719088318157</v>
      </c>
      <c r="BJ680" s="1221">
        <f t="shared" si="65"/>
        <v>422.37206656476616</v>
      </c>
      <c r="BK680" s="1221">
        <f t="shared" si="65"/>
        <v>434.19578443602722</v>
      </c>
      <c r="BL680" s="1221">
        <f t="shared" si="65"/>
        <v>424.84559929395721</v>
      </c>
      <c r="BM680" s="1221">
        <f t="shared" si="65"/>
        <v>457.29143918576085</v>
      </c>
      <c r="BN680" s="1221">
        <f>BN666+BN667+BN668+BN669+BN671+BN673+(BN670*0.5)+(BN672*0.5)</f>
        <v>413.47986521374634</v>
      </c>
      <c r="BO680" s="1221">
        <f t="shared" si="65"/>
        <v>419.5036691733435</v>
      </c>
      <c r="BP680" s="1221">
        <f>BP666+BP667+BP668+BP669+BP671+BP673+(BP670*0.5)+(BP672*0.5)</f>
        <v>420.60940773881492</v>
      </c>
      <c r="BQ680" s="1221">
        <f>BQ666+BQ667+BQ668+BQ669+BQ671+BQ673+(BQ670*0.5)+(BQ672*0.5)</f>
        <v>443.05684046420538</v>
      </c>
      <c r="BR680" s="1221">
        <f t="shared" si="65"/>
        <v>415.13963618599001</v>
      </c>
      <c r="BS680" s="1221">
        <f>BS666+BS667+BS668+BS669+BS671+BS673+(BS670*0.5)+(BS672*0.5)</f>
        <v>459.98261004679188</v>
      </c>
      <c r="BT680" s="1221">
        <f t="shared" ref="BT680:CA680" si="66">BT666+BT667+BT668+BT669+BT671+BT673+(BT670*0.5)+(BT672*0.5)</f>
        <v>422.10086716580525</v>
      </c>
      <c r="BU680" s="1221">
        <f t="shared" si="66"/>
        <v>405.39673108155409</v>
      </c>
      <c r="BV680" s="1221">
        <f>BV666+BV667+BV668+BV669+BV671+BV673+(BV670*0.5)+(BV672*0.5)</f>
        <v>398.52781034915432</v>
      </c>
      <c r="BW680" s="1221">
        <f t="shared" si="66"/>
        <v>497.3579749780597</v>
      </c>
      <c r="BX680" s="1221">
        <f t="shared" si="66"/>
        <v>467.18458780500691</v>
      </c>
      <c r="BY680" s="1221">
        <f t="shared" si="66"/>
        <v>449.45135672906622</v>
      </c>
      <c r="BZ680" s="1221">
        <f>BZ666+BZ667+BZ668+BZ669+BZ671+BZ673+(BZ670*0.5)+(BZ672*0.5)</f>
        <v>428.0178041483091</v>
      </c>
      <c r="CA680" s="1221">
        <f t="shared" si="66"/>
        <v>427.51203548778966</v>
      </c>
      <c r="CB680" s="1221">
        <f>CB666+CB667+CB668+CB669+CB671+CB673+(CB670*0.5)+(CB672*0.5)</f>
        <v>414.67931980276182</v>
      </c>
      <c r="CC680" s="1221">
        <f>CC666+CC667+CC668+CC669+CC671+CC673+(CC670*0.5)+(CC672*0.5)</f>
        <v>403.94284755156286</v>
      </c>
    </row>
    <row r="681" spans="1:84" s="137" customFormat="1" ht="15" customHeight="1">
      <c r="A681" s="1146"/>
      <c r="B681" s="1085" t="s">
        <v>1384</v>
      </c>
      <c r="C681" s="1085"/>
      <c r="D681" s="1085"/>
      <c r="E681" s="1085"/>
      <c r="F681" s="60"/>
      <c r="G681" s="583"/>
      <c r="H681" s="1194"/>
      <c r="I681" s="1194"/>
      <c r="J681" s="1194"/>
      <c r="K681" s="1194"/>
      <c r="L681" s="1194"/>
      <c r="M681" s="1194"/>
      <c r="N681" s="1194"/>
      <c r="O681" s="1194"/>
      <c r="P681" s="1194"/>
      <c r="Q681" s="1194"/>
      <c r="R681" s="1194"/>
      <c r="S681" s="1194"/>
      <c r="T681" s="1194"/>
      <c r="U681" s="1194"/>
      <c r="V681" s="1194"/>
      <c r="W681" s="1194"/>
      <c r="X681" s="1194"/>
      <c r="Y681" s="1194"/>
      <c r="Z681" s="1194"/>
      <c r="AA681" s="1194"/>
      <c r="AB681" s="1194"/>
      <c r="AC681" s="1194"/>
      <c r="AD681" s="1194"/>
      <c r="AE681" s="1194"/>
      <c r="AF681" s="1194"/>
      <c r="AG681" s="1194"/>
      <c r="AH681" s="1194"/>
      <c r="AI681" s="1194"/>
      <c r="AJ681" s="1194"/>
      <c r="AK681" s="1194"/>
      <c r="AL681" s="1194"/>
      <c r="AM681" s="1194"/>
      <c r="AN681" s="1194"/>
      <c r="AO681" s="1194"/>
      <c r="AP681" s="1194"/>
      <c r="AQ681" s="1194"/>
      <c r="AR681" s="1194"/>
      <c r="AS681" s="1194"/>
      <c r="AT681" s="1194"/>
      <c r="AU681" s="1194"/>
      <c r="AV681" s="1194"/>
      <c r="AW681" s="1194"/>
      <c r="AX681" s="1194"/>
      <c r="AY681" s="1194"/>
      <c r="AZ681" s="1194"/>
      <c r="BA681" s="1194"/>
      <c r="BB681" s="1194"/>
      <c r="BC681" s="1194"/>
      <c r="BD681" s="1194"/>
      <c r="BE681" s="1194"/>
      <c r="BF681" s="1194"/>
      <c r="BG681" s="1194"/>
      <c r="BH681" s="1194"/>
      <c r="BI681" s="1194"/>
      <c r="BJ681" s="1194"/>
      <c r="BK681" s="1194"/>
      <c r="BL681" s="1194"/>
      <c r="BM681" s="1194"/>
      <c r="BN681" s="1194"/>
      <c r="BO681" s="1194"/>
      <c r="BP681" s="1194"/>
      <c r="BQ681" s="1194"/>
      <c r="BR681" s="1194"/>
      <c r="BS681" s="1194"/>
      <c r="BT681" s="1194"/>
      <c r="BU681" s="1194"/>
      <c r="BV681" s="1194"/>
      <c r="BW681" s="1194"/>
      <c r="BX681" s="1194"/>
      <c r="BY681" s="1194"/>
      <c r="BZ681" s="1194"/>
      <c r="CA681" s="1194"/>
      <c r="CB681" s="1194"/>
      <c r="CC681" s="1194"/>
    </row>
    <row r="682" spans="1:84" s="137" customFormat="1" ht="15" customHeight="1">
      <c r="A682" s="1146"/>
      <c r="B682" s="1085"/>
      <c r="C682" s="1085"/>
      <c r="D682" s="1085"/>
      <c r="E682" s="1085"/>
      <c r="F682" s="60"/>
      <c r="G682" s="583"/>
      <c r="H682" s="1194"/>
      <c r="I682" s="1194"/>
      <c r="J682" s="1194"/>
      <c r="K682" s="1194"/>
      <c r="L682" s="1194"/>
      <c r="M682" s="1194"/>
      <c r="N682" s="1194"/>
      <c r="O682" s="1194"/>
      <c r="P682" s="1194"/>
      <c r="Q682" s="1194"/>
      <c r="R682" s="1194"/>
      <c r="S682" s="1194"/>
      <c r="T682" s="1194"/>
      <c r="U682" s="1194"/>
      <c r="V682" s="1194"/>
      <c r="W682" s="1194"/>
      <c r="X682" s="1194"/>
      <c r="Y682" s="1194"/>
      <c r="Z682" s="1194"/>
      <c r="AA682" s="1194"/>
      <c r="AB682" s="1194"/>
      <c r="AC682" s="1194"/>
      <c r="AD682" s="1194"/>
      <c r="AE682" s="1194"/>
      <c r="AF682" s="1194"/>
      <c r="AG682" s="1194"/>
      <c r="AH682" s="1194"/>
      <c r="AI682" s="1194"/>
      <c r="AJ682" s="1194"/>
      <c r="AK682" s="1194"/>
      <c r="AL682" s="1194"/>
      <c r="AM682" s="1194"/>
      <c r="AN682" s="1194"/>
      <c r="AO682" s="1194"/>
      <c r="AP682" s="1194"/>
      <c r="AQ682" s="1194"/>
      <c r="AR682" s="1194"/>
      <c r="AS682" s="1194"/>
      <c r="AT682" s="1194"/>
      <c r="AU682" s="1194"/>
      <c r="AV682" s="1194"/>
      <c r="AW682" s="1194"/>
      <c r="AX682" s="1194"/>
      <c r="AY682" s="1194"/>
      <c r="AZ682" s="1194"/>
      <c r="BA682" s="1194"/>
      <c r="BB682" s="1194"/>
      <c r="BC682" s="1194"/>
      <c r="BD682" s="1194"/>
      <c r="BE682" s="1194"/>
      <c r="BF682" s="1194"/>
      <c r="BG682" s="1194"/>
      <c r="BH682" s="1194"/>
      <c r="BI682" s="1194"/>
      <c r="BJ682" s="1194"/>
      <c r="BK682" s="1194"/>
      <c r="BL682" s="1194"/>
      <c r="BM682" s="1194"/>
      <c r="BN682" s="1194"/>
      <c r="BO682" s="1194"/>
      <c r="BP682" s="1194"/>
      <c r="BQ682" s="1194"/>
      <c r="BR682" s="1194"/>
      <c r="BS682" s="1194"/>
      <c r="BT682" s="1194"/>
      <c r="BU682" s="1194"/>
      <c r="BV682" s="1194"/>
      <c r="BW682" s="1194"/>
      <c r="BX682" s="1194"/>
      <c r="BY682" s="1194"/>
      <c r="BZ682" s="1194"/>
      <c r="CA682" s="1194"/>
      <c r="CB682" s="1194"/>
      <c r="CC682" s="1194"/>
    </row>
    <row r="683" spans="1:84" s="1170" customFormat="1" ht="15" customHeight="1">
      <c r="A683" s="42"/>
      <c r="B683" s="141"/>
      <c r="C683" s="140"/>
      <c r="D683" s="142" t="s">
        <v>308</v>
      </c>
      <c r="E683" s="142" t="s">
        <v>306</v>
      </c>
      <c r="F683" s="142"/>
      <c r="G683" s="566">
        <f>G439</f>
        <v>94.33680280647755</v>
      </c>
      <c r="H683" s="1170">
        <f>H439</f>
        <v>31.242109644547917</v>
      </c>
      <c r="I683" s="1170">
        <f>I439</f>
        <v>33.363776864064725</v>
      </c>
      <c r="J683" s="1170">
        <f>J439</f>
        <v>43.196939376243392</v>
      </c>
      <c r="K683" s="1170">
        <f>K439</f>
        <v>38.755080550029369</v>
      </c>
      <c r="L683" s="1170">
        <f>L439</f>
        <v>37.780309729184268</v>
      </c>
      <c r="M683" s="1170">
        <f>M439</f>
        <v>34.014861855658623</v>
      </c>
      <c r="N683" s="1170">
        <f>N439</f>
        <v>59.875136517001479</v>
      </c>
      <c r="O683" s="1170">
        <f>O439</f>
        <v>25.991098459428436</v>
      </c>
      <c r="P683" s="1170">
        <f>P439</f>
        <v>60.431490403989642</v>
      </c>
      <c r="Q683" s="1170">
        <f>Q439</f>
        <v>67.271292705568314</v>
      </c>
      <c r="R683" s="1170">
        <f>R439</f>
        <v>36.675024576049665</v>
      </c>
      <c r="S683" s="1170">
        <f>S439</f>
        <v>36.742633449966917</v>
      </c>
      <c r="T683" s="1170">
        <f>T439</f>
        <v>46.356968020096922</v>
      </c>
      <c r="U683" s="1170">
        <f>U439</f>
        <v>60.351346323112288</v>
      </c>
      <c r="V683" s="1170">
        <f>V439</f>
        <v>99.123927740327503</v>
      </c>
      <c r="W683" s="1170">
        <f>W439</f>
        <v>153.6137394937308</v>
      </c>
      <c r="X683" s="1170">
        <f>X439</f>
        <v>54.069952749421326</v>
      </c>
      <c r="Y683" s="1170">
        <f>Y439</f>
        <v>50.306095285843526</v>
      </c>
      <c r="Z683" s="1170">
        <f>Z439</f>
        <v>88.404227215529474</v>
      </c>
      <c r="AA683" s="1170">
        <f>AA439</f>
        <v>70.804094388577553</v>
      </c>
      <c r="AB683" s="1170">
        <f>AB439</f>
        <v>74.944487144290719</v>
      </c>
      <c r="AC683" s="1170">
        <f>AC439</f>
        <v>77.05566153694113</v>
      </c>
      <c r="AD683" s="1170">
        <f>AD439</f>
        <v>129.52826199482158</v>
      </c>
      <c r="AE683" s="1170">
        <f>AE439</f>
        <v>35.556794331057716</v>
      </c>
      <c r="AF683" s="1170">
        <f>AF439</f>
        <v>29.916017769272205</v>
      </c>
      <c r="AG683" s="1170">
        <f>AG439</f>
        <v>54.585862872320519</v>
      </c>
      <c r="AH683" s="1170">
        <f>AH439</f>
        <v>57.097145274060736</v>
      </c>
      <c r="AI683" s="1170">
        <f>AI439</f>
        <v>40.278766562382991</v>
      </c>
      <c r="AJ683" s="1170">
        <f>AJ439</f>
        <v>53.57551927847782</v>
      </c>
      <c r="AK683" s="1170">
        <f>AK439</f>
        <v>29.231371309773973</v>
      </c>
      <c r="AL683" s="1170">
        <f>AL439</f>
        <v>132.57290389113433</v>
      </c>
      <c r="AM683" s="1170">
        <f>AM439</f>
        <v>138.18385217070255</v>
      </c>
      <c r="AN683" s="1170">
        <f>AN439</f>
        <v>158.78617419566729</v>
      </c>
      <c r="AO683" s="1170">
        <f>AO439</f>
        <v>93.441025947613028</v>
      </c>
      <c r="AP683" s="1170">
        <f>AP439</f>
        <v>27.536778983789432</v>
      </c>
      <c r="AQ683" s="1170">
        <f>AQ439</f>
        <v>86.846611650742105</v>
      </c>
      <c r="AR683" s="1170">
        <f>AR439</f>
        <v>40.993822861855243</v>
      </c>
      <c r="AS683" s="1170">
        <f>AS439</f>
        <v>55.172633282595825</v>
      </c>
      <c r="AT683" s="1170">
        <f>AT439</f>
        <v>82.753541984363423</v>
      </c>
      <c r="AU683" s="1170">
        <f>AU439</f>
        <v>38.370369342616257</v>
      </c>
      <c r="AV683" s="1170">
        <f>AV439</f>
        <v>54.526280268686797</v>
      </c>
      <c r="AW683" s="1170">
        <f>AW439</f>
        <v>33.655503563013859</v>
      </c>
      <c r="AX683" s="1170">
        <f>AX439</f>
        <v>30.65173937301773</v>
      </c>
      <c r="AY683" s="1170">
        <f>AY439</f>
        <v>37.559663541427305</v>
      </c>
      <c r="AZ683" s="1170">
        <f>AZ439</f>
        <v>48.68228878143438</v>
      </c>
      <c r="BA683" s="1170">
        <f>BA439</f>
        <v>35.581515871764481</v>
      </c>
      <c r="BB683" s="1170">
        <f>BB439</f>
        <v>102.17608707582546</v>
      </c>
      <c r="BC683" s="1170">
        <f>BC439</f>
        <v>84.943392621819513</v>
      </c>
      <c r="BD683" s="1170">
        <f>BD439</f>
        <v>24.31863783457154</v>
      </c>
      <c r="BE683" s="1170">
        <f>BE439</f>
        <v>40.935087944401516</v>
      </c>
      <c r="BF683" s="1170">
        <f>BF439</f>
        <v>32.613566811614021</v>
      </c>
      <c r="BG683" s="1170">
        <f>BG439</f>
        <v>165.85157133858485</v>
      </c>
      <c r="BH683" s="1170">
        <f>BH439</f>
        <v>61.020231226603755</v>
      </c>
      <c r="BI683" s="1170">
        <f>BI439</f>
        <v>136.26521937068375</v>
      </c>
      <c r="BJ683" s="1170">
        <f>BJ439</f>
        <v>40.614605333981608</v>
      </c>
      <c r="BK683" s="1170">
        <f>BK439</f>
        <v>179.7598305609676</v>
      </c>
      <c r="BL683" s="1170">
        <f>BL439</f>
        <v>67.681530897817126</v>
      </c>
      <c r="BM683" s="1170">
        <f>BM439</f>
        <v>103.24675379570665</v>
      </c>
      <c r="BN683" s="1170">
        <f>BN439</f>
        <v>41.957227376908847</v>
      </c>
      <c r="BO683" s="1170">
        <f>BO439</f>
        <v>39.710827656576647</v>
      </c>
      <c r="BP683" s="1170">
        <f>BP439</f>
        <v>21.018068070688162</v>
      </c>
      <c r="BQ683" s="1170">
        <f>BQ439</f>
        <v>56.319030843252847</v>
      </c>
      <c r="BR683" s="1170">
        <f>BR439</f>
        <v>31.969157725428278</v>
      </c>
      <c r="BS683" s="1170">
        <f>BS439</f>
        <v>172.64373511921659</v>
      </c>
      <c r="BT683" s="1170">
        <f>BT439</f>
        <v>55.321212549131005</v>
      </c>
      <c r="BU683" s="1170">
        <f>BU439</f>
        <v>138.16277167791128</v>
      </c>
      <c r="BV683" s="1170">
        <f>BV439</f>
        <v>118.48109491552827</v>
      </c>
      <c r="BW683" s="1170">
        <f>BW439</f>
        <v>162.72976094684719</v>
      </c>
      <c r="BX683" s="1170">
        <f>BX439</f>
        <v>205.91051541892998</v>
      </c>
      <c r="BY683" s="1170">
        <f>BY439</f>
        <v>43.309884467982158</v>
      </c>
      <c r="BZ683" s="1170">
        <f>BZ439</f>
        <v>40.326975219093228</v>
      </c>
      <c r="CA683" s="1170">
        <f>CA439</f>
        <v>59.615256259288827</v>
      </c>
      <c r="CB683" s="1170">
        <f>CB439</f>
        <v>57.140552639970004</v>
      </c>
      <c r="CC683" s="1170">
        <f>CC439</f>
        <v>86.793273103889362</v>
      </c>
      <c r="CD683" s="1170">
        <f>SMALL(G683:CC683,1)</f>
        <v>21.018068070688162</v>
      </c>
      <c r="CE683" s="1170">
        <f>LARGE(G683:CD683,1)</f>
        <v>205.91051541892998</v>
      </c>
      <c r="CF683" s="1195">
        <f>CE683/CD683</f>
        <v>9.7968335969990115</v>
      </c>
    </row>
    <row r="684" spans="1:84" s="1170" customFormat="1" ht="16.5" customHeight="1">
      <c r="A684" s="42"/>
      <c r="B684" s="141"/>
      <c r="C684" s="140"/>
      <c r="D684" s="142" t="s">
        <v>309</v>
      </c>
      <c r="E684" s="142" t="s">
        <v>306</v>
      </c>
      <c r="F684" s="142"/>
      <c r="G684" s="566">
        <f>G640</f>
        <v>26.657066011253207</v>
      </c>
      <c r="H684" s="1170">
        <f>H640</f>
        <v>28.131281402851116</v>
      </c>
      <c r="I684" s="1170">
        <f>I640</f>
        <v>75.701122122058806</v>
      </c>
      <c r="J684" s="1170">
        <f>J640</f>
        <v>28.752785137778005</v>
      </c>
      <c r="K684" s="1170">
        <f>K640</f>
        <v>16.381820135337872</v>
      </c>
      <c r="L684" s="1170">
        <f>L640</f>
        <v>13.740344974664616</v>
      </c>
      <c r="M684" s="1170">
        <f>M640</f>
        <v>84.602661051967871</v>
      </c>
      <c r="N684" s="1170">
        <f>N640</f>
        <v>47.420994410136927</v>
      </c>
      <c r="O684" s="1170">
        <f>O640</f>
        <v>24.727457744549529</v>
      </c>
      <c r="P684" s="1170">
        <f>P640</f>
        <v>67.152469067475863</v>
      </c>
      <c r="Q684" s="1170">
        <f>Q640</f>
        <v>13.335026473006003</v>
      </c>
      <c r="R684" s="1170">
        <f>R640</f>
        <v>67.867217962468075</v>
      </c>
      <c r="S684" s="1170">
        <f>S640</f>
        <v>26.171953722076591</v>
      </c>
      <c r="T684" s="1170">
        <f>T640</f>
        <v>32.568250701787001</v>
      </c>
      <c r="U684" s="1170">
        <f>U640</f>
        <v>28.038434858200926</v>
      </c>
      <c r="V684" s="1170">
        <f>V640</f>
        <v>18.901722019655626</v>
      </c>
      <c r="W684" s="1170">
        <f>W640</f>
        <v>87.984792577437617</v>
      </c>
      <c r="X684" s="1170">
        <f>X640</f>
        <v>9.6951704797778451</v>
      </c>
      <c r="Y684" s="1170">
        <f>Y640</f>
        <v>28.040920151362318</v>
      </c>
      <c r="Z684" s="1170">
        <f>Z640</f>
        <v>28.779682701387681</v>
      </c>
      <c r="AA684" s="1170">
        <f>AA640</f>
        <v>39.048831145559042</v>
      </c>
      <c r="AB684" s="1170">
        <f>AB640</f>
        <v>27.248196233403917</v>
      </c>
      <c r="AC684" s="1170">
        <f>AC640</f>
        <v>27.95598347915077</v>
      </c>
      <c r="AD684" s="1170">
        <f>AD640</f>
        <v>29.983019808121004</v>
      </c>
      <c r="AE684" s="1170">
        <f>AE640</f>
        <v>29.739783151892098</v>
      </c>
      <c r="AF684" s="1170">
        <f>AF640</f>
        <v>39.061967150813032</v>
      </c>
      <c r="AG684" s="1170">
        <f>AG640</f>
        <v>21.289007681834796</v>
      </c>
      <c r="AH684" s="1170">
        <f>AH640</f>
        <v>29.761614509636381</v>
      </c>
      <c r="AI684" s="1170">
        <f>AI640</f>
        <v>22.694884106153449</v>
      </c>
      <c r="AJ684" s="1170">
        <f>AJ640</f>
        <v>14.898212658864521</v>
      </c>
      <c r="AK684" s="1170">
        <f>AK640</f>
        <v>20.638184816530504</v>
      </c>
      <c r="AL684" s="1170">
        <f>AL640</f>
        <v>21.280808303958292</v>
      </c>
      <c r="AM684" s="1170">
        <f>AM640</f>
        <v>10.339131660404913</v>
      </c>
      <c r="AN684" s="1170">
        <f>AN640</f>
        <v>21.280808303958292</v>
      </c>
      <c r="AO684" s="1170">
        <f>AO640</f>
        <v>14.386539140139053</v>
      </c>
      <c r="AP684" s="1170">
        <f>AP640</f>
        <v>27.012286425260367</v>
      </c>
      <c r="AQ684" s="1170">
        <f>AQ640</f>
        <v>18.270942159424322</v>
      </c>
      <c r="AR684" s="1170">
        <f>AR640</f>
        <v>16.417832984601539</v>
      </c>
      <c r="AS684" s="1170">
        <f>AS640</f>
        <v>32.871956517657289</v>
      </c>
      <c r="AT684" s="1170">
        <f>AT640</f>
        <v>27.949602281297203</v>
      </c>
      <c r="AU684" s="1170">
        <f>AU640</f>
        <v>28.116196295332298</v>
      </c>
      <c r="AV684" s="1170">
        <f>AV640</f>
        <v>16.199205603373116</v>
      </c>
      <c r="AW684" s="1170">
        <f>AW640</f>
        <v>27.954646719635839</v>
      </c>
      <c r="AX684" s="1170">
        <f>AX640</f>
        <v>24.159246737928616</v>
      </c>
      <c r="AY684" s="1170">
        <f>AY640</f>
        <v>26.640468372546131</v>
      </c>
      <c r="AZ684" s="1170">
        <f>AZ640</f>
        <v>41.383860601444177</v>
      </c>
      <c r="BA684" s="1170">
        <f>BA640</f>
        <v>28.248075116713842</v>
      </c>
      <c r="BB684" s="1170">
        <f>BB640</f>
        <v>25.000180930367307</v>
      </c>
      <c r="BC684" s="1170">
        <f>BC640</f>
        <v>17.648745208170297</v>
      </c>
      <c r="BD684" s="1170">
        <f>BD640</f>
        <v>17.648745208170297</v>
      </c>
      <c r="BE684" s="1170">
        <f>BE640</f>
        <v>16.335819821972557</v>
      </c>
      <c r="BF684" s="1170">
        <f>BF640</f>
        <v>22.913078072956619</v>
      </c>
      <c r="BG684" s="1170">
        <f>BG640</f>
        <v>28.104242866185277</v>
      </c>
      <c r="BH684" s="1170">
        <f>BH640</f>
        <v>15.807262076180685</v>
      </c>
      <c r="BI684" s="1170">
        <f>BI640</f>
        <v>15.848276251312008</v>
      </c>
      <c r="BJ684" s="1170">
        <f>BJ640</f>
        <v>29.378522406694145</v>
      </c>
      <c r="BK684" s="1170">
        <f>BK640</f>
        <v>81.960463244485069</v>
      </c>
      <c r="BL684" s="1170">
        <f>BL640</f>
        <v>16.338086252917019</v>
      </c>
      <c r="BM684" s="1170">
        <f>BM640</f>
        <v>98.700198545185074</v>
      </c>
      <c r="BN684" s="1170">
        <f>BN640</f>
        <v>16.476604866422534</v>
      </c>
      <c r="BO684" s="1170">
        <f>BO640</f>
        <v>31.800452280059734</v>
      </c>
      <c r="BP684" s="1170">
        <f>BP640</f>
        <v>16.338086252917019</v>
      </c>
      <c r="BQ684" s="1170">
        <f>BQ640</f>
        <v>90.82964916530517</v>
      </c>
      <c r="BR684" s="1170">
        <f>BR640</f>
        <v>30.849169567195695</v>
      </c>
      <c r="BS684" s="1170">
        <f>BS640</f>
        <v>19.995055934047333</v>
      </c>
      <c r="BT684" s="1170">
        <f>BT640</f>
        <v>83.712373906666144</v>
      </c>
      <c r="BU684" s="1170">
        <f>BU640</f>
        <v>63.98676108755518</v>
      </c>
      <c r="BV684" s="1170">
        <f>BV640</f>
        <v>60.407965995969057</v>
      </c>
      <c r="BW684" s="1170">
        <f>BW640</f>
        <v>13.270639179457737</v>
      </c>
      <c r="BX684" s="1170">
        <f>BX640</f>
        <v>13.274204607370224</v>
      </c>
      <c r="BY684" s="1170">
        <f>BY640</f>
        <v>12.836869094296871</v>
      </c>
      <c r="BZ684" s="1170">
        <f>BZ640</f>
        <v>21.418455573468936</v>
      </c>
      <c r="CA684" s="1170">
        <f>CA640</f>
        <v>17.066180343565435</v>
      </c>
      <c r="CB684" s="1170">
        <f>CB640</f>
        <v>37.80231336360275</v>
      </c>
      <c r="CC684" s="1170">
        <f>CC640</f>
        <v>62.572360731435388</v>
      </c>
      <c r="CD684" s="1170">
        <f>SMALL(G684:CC684,1)</f>
        <v>9.6951704797778451</v>
      </c>
      <c r="CE684" s="1170">
        <f>LARGE(G684:CD684,1)</f>
        <v>98.700198545185074</v>
      </c>
      <c r="CF684" s="1195">
        <f>CE684/CD684</f>
        <v>10.180346880032035</v>
      </c>
    </row>
    <row r="685" spans="1:84" s="1170" customFormat="1" ht="15" customHeight="1">
      <c r="A685" s="42"/>
      <c r="B685" s="141"/>
      <c r="C685" s="140"/>
      <c r="D685" s="142" t="s">
        <v>311</v>
      </c>
      <c r="E685" s="142" t="s">
        <v>306</v>
      </c>
      <c r="F685" s="142"/>
      <c r="G685" s="566">
        <f t="shared" ref="G685:BR685" si="67">G660</f>
        <v>8.5422580763532387</v>
      </c>
      <c r="H685" s="1170">
        <f>H660</f>
        <v>10.924510932303246</v>
      </c>
      <c r="I685" s="1170">
        <f>I660</f>
        <v>11.669834291272734</v>
      </c>
      <c r="J685" s="1170">
        <f t="shared" si="67"/>
        <v>10.712487681279946</v>
      </c>
      <c r="K685" s="1170">
        <f t="shared" si="67"/>
        <v>10.199648419651478</v>
      </c>
      <c r="L685" s="1170">
        <f t="shared" si="67"/>
        <v>10.851423694821175</v>
      </c>
      <c r="M685" s="1170">
        <f t="shared" si="67"/>
        <v>11.653178997722103</v>
      </c>
      <c r="N685" s="1170">
        <f t="shared" si="67"/>
        <v>10.67448985257225</v>
      </c>
      <c r="O685" s="1170">
        <f t="shared" si="67"/>
        <v>10.618264931346488</v>
      </c>
      <c r="P685" s="1170">
        <f t="shared" si="67"/>
        <v>11.656279485609538</v>
      </c>
      <c r="Q685" s="1170">
        <f t="shared" si="67"/>
        <v>10.429181804533293</v>
      </c>
      <c r="R685" s="1170">
        <f t="shared" si="67"/>
        <v>11.597337424347943</v>
      </c>
      <c r="S685" s="1170">
        <f t="shared" si="67"/>
        <v>10.768786192038197</v>
      </c>
      <c r="T685" s="1170">
        <f t="shared" si="67"/>
        <v>10.297822005519619</v>
      </c>
      <c r="U685" s="1170">
        <f t="shared" si="67"/>
        <v>10.877579885661044</v>
      </c>
      <c r="V685" s="1170">
        <f>V660</f>
        <v>10.392190160443473</v>
      </c>
      <c r="W685" s="1170">
        <f t="shared" si="67"/>
        <v>11.594132294612896</v>
      </c>
      <c r="X685" s="1170">
        <f t="shared" si="67"/>
        <v>10.808187559698776</v>
      </c>
      <c r="Y685" s="1170">
        <f t="shared" si="67"/>
        <v>11.078349062590121</v>
      </c>
      <c r="Z685" s="1170">
        <f t="shared" si="67"/>
        <v>10.718895660029162</v>
      </c>
      <c r="AA685" s="1170">
        <f>AA660</f>
        <v>10.837179541819268</v>
      </c>
      <c r="AB685" s="1170">
        <f t="shared" si="67"/>
        <v>10.816957378591582</v>
      </c>
      <c r="AC685" s="1170">
        <f t="shared" si="67"/>
        <v>11.474396140130739</v>
      </c>
      <c r="AD685" s="1170">
        <f t="shared" si="67"/>
        <v>10.699371077304209</v>
      </c>
      <c r="AE685" s="1170">
        <f t="shared" si="67"/>
        <v>10.348616093850957</v>
      </c>
      <c r="AF685" s="1170">
        <f t="shared" si="67"/>
        <v>11.490492383066972</v>
      </c>
      <c r="AG685" s="1170">
        <f t="shared" si="67"/>
        <v>11.665589951507267</v>
      </c>
      <c r="AH685" s="1170">
        <f t="shared" si="67"/>
        <v>10.693985508578416</v>
      </c>
      <c r="AI685" s="1170">
        <f t="shared" si="67"/>
        <v>10.44252954468428</v>
      </c>
      <c r="AJ685" s="1170">
        <f t="shared" si="67"/>
        <v>10.375363075826073</v>
      </c>
      <c r="AK685" s="1170">
        <f t="shared" si="67"/>
        <v>10.517951307371458</v>
      </c>
      <c r="AL685" s="1170">
        <f t="shared" si="67"/>
        <v>10.965314049492147</v>
      </c>
      <c r="AM685" s="1170">
        <f t="shared" si="67"/>
        <v>11.22965672942721</v>
      </c>
      <c r="AN685" s="1170">
        <f t="shared" si="67"/>
        <v>10.965314049492147</v>
      </c>
      <c r="AO685" s="1170">
        <f t="shared" si="67"/>
        <v>11.104032478664017</v>
      </c>
      <c r="AP685" s="1170">
        <f t="shared" si="67"/>
        <v>10.843530524198481</v>
      </c>
      <c r="AQ685" s="1170">
        <f>AQ660</f>
        <v>10.419270464878679</v>
      </c>
      <c r="AR685" s="1170">
        <f t="shared" si="67"/>
        <v>10.599079296516134</v>
      </c>
      <c r="AS685" s="1170">
        <f t="shared" si="67"/>
        <v>10.937007343408304</v>
      </c>
      <c r="AT685" s="1170">
        <f>AT660</f>
        <v>10.265169403991926</v>
      </c>
      <c r="AU685" s="1170">
        <f t="shared" si="67"/>
        <v>10.706982073256089</v>
      </c>
      <c r="AV685" s="1170">
        <f t="shared" si="67"/>
        <v>10.582278481375088</v>
      </c>
      <c r="AW685" s="1170">
        <f t="shared" si="67"/>
        <v>10.52342087852033</v>
      </c>
      <c r="AX685" s="1170">
        <f t="shared" si="67"/>
        <v>10.843226826573218</v>
      </c>
      <c r="AY685" s="1170">
        <f t="shared" si="67"/>
        <v>10.732129847854349</v>
      </c>
      <c r="AZ685" s="1170">
        <f t="shared" si="67"/>
        <v>10.874105191893596</v>
      </c>
      <c r="BA685" s="1170">
        <f t="shared" si="67"/>
        <v>10.222872071329887</v>
      </c>
      <c r="BB685" s="1170">
        <f t="shared" si="67"/>
        <v>10.708914646472754</v>
      </c>
      <c r="BC685" s="1170">
        <f t="shared" si="67"/>
        <v>10.437314284210547</v>
      </c>
      <c r="BD685" s="1170">
        <f t="shared" si="67"/>
        <v>10.437314284210547</v>
      </c>
      <c r="BE685" s="1170">
        <f t="shared" si="67"/>
        <v>10.163844364822047</v>
      </c>
      <c r="BF685" s="1170">
        <f t="shared" si="67"/>
        <v>9.6639151433613009</v>
      </c>
      <c r="BG685" s="1170">
        <f t="shared" si="67"/>
        <v>9.0283437183783306</v>
      </c>
      <c r="BH685" s="1170">
        <f t="shared" si="67"/>
        <v>10.575002208212572</v>
      </c>
      <c r="BI685" s="1170">
        <f t="shared" si="67"/>
        <v>10.553987101855817</v>
      </c>
      <c r="BJ685" s="1170">
        <f t="shared" si="67"/>
        <v>10.842006314667453</v>
      </c>
      <c r="BK685" s="1170">
        <f t="shared" si="67"/>
        <v>11.181506453464884</v>
      </c>
      <c r="BL685" s="1170">
        <f t="shared" si="67"/>
        <v>10.696958400903622</v>
      </c>
      <c r="BM685" s="1170">
        <f t="shared" si="67"/>
        <v>12.000435997499125</v>
      </c>
      <c r="BN685" s="1170">
        <f>BN660</f>
        <v>10.350319119960929</v>
      </c>
      <c r="BO685" s="1170">
        <f t="shared" si="67"/>
        <v>10.589381026334882</v>
      </c>
      <c r="BP685" s="1170">
        <f>BP660</f>
        <v>10.590297616564738</v>
      </c>
      <c r="BQ685" s="1170">
        <f>BQ660</f>
        <v>11.440432649969146</v>
      </c>
      <c r="BR685" s="1170">
        <f t="shared" si="67"/>
        <v>10.491067085807957</v>
      </c>
      <c r="BS685" s="1170">
        <f>BS660</f>
        <v>12.504710788661484</v>
      </c>
      <c r="BT685" s="1170">
        <f t="shared" ref="BT685:CA685" si="68">BT660</f>
        <v>11.601439485564145</v>
      </c>
      <c r="BU685" s="1170">
        <f t="shared" si="68"/>
        <v>10.979868479235455</v>
      </c>
      <c r="BV685" s="1170">
        <f>BV660</f>
        <v>10.755101998275713</v>
      </c>
      <c r="BW685" s="1170">
        <f t="shared" si="68"/>
        <v>13.834547984928726</v>
      </c>
      <c r="BX685" s="1170">
        <f t="shared" si="68"/>
        <v>12.504945148620642</v>
      </c>
      <c r="BY685" s="1170">
        <f t="shared" si="68"/>
        <v>11.534568338740639</v>
      </c>
      <c r="BZ685" s="1170">
        <f>BZ660</f>
        <v>11.408193447395657</v>
      </c>
      <c r="CA685" s="1170">
        <f t="shared" si="68"/>
        <v>10.728883104412667</v>
      </c>
      <c r="CB685" s="1170">
        <f>CB660</f>
        <v>10.383318291527054</v>
      </c>
      <c r="CC685" s="1170">
        <f>CC660</f>
        <v>11.107387742915735</v>
      </c>
    </row>
    <row r="686" spans="1:84" s="1170" customFormat="1" ht="15" customHeight="1">
      <c r="A686" s="42"/>
      <c r="B686" s="141"/>
      <c r="C686" s="140"/>
      <c r="D686" s="142" t="s">
        <v>310</v>
      </c>
      <c r="E686" s="142" t="s">
        <v>306</v>
      </c>
      <c r="F686" s="142"/>
      <c r="G686" s="566">
        <f t="shared" ref="G686:BR686" si="69">G678</f>
        <v>353.59059636009425</v>
      </c>
      <c r="H686" s="1170">
        <f>H678</f>
        <v>431.80574930696247</v>
      </c>
      <c r="I686" s="1170">
        <f>I678</f>
        <v>469.63670941327263</v>
      </c>
      <c r="J686" s="1170">
        <f t="shared" si="69"/>
        <v>424.13408132154814</v>
      </c>
      <c r="K686" s="1170">
        <f t="shared" si="69"/>
        <v>412.93120358176407</v>
      </c>
      <c r="L686" s="1170">
        <f t="shared" si="69"/>
        <v>432.98928813649212</v>
      </c>
      <c r="M686" s="1170">
        <f t="shared" si="69"/>
        <v>469.02472429750424</v>
      </c>
      <c r="N686" s="1170">
        <f t="shared" si="69"/>
        <v>427.02999801582024</v>
      </c>
      <c r="O686" s="1170">
        <f t="shared" si="69"/>
        <v>424.40124587209471</v>
      </c>
      <c r="P686" s="1170">
        <f t="shared" si="69"/>
        <v>470.33912754959073</v>
      </c>
      <c r="Q686" s="1170">
        <f t="shared" si="69"/>
        <v>422.19307160862326</v>
      </c>
      <c r="R686" s="1170">
        <f t="shared" si="69"/>
        <v>466.44039545148564</v>
      </c>
      <c r="S686" s="1170">
        <f t="shared" si="69"/>
        <v>422.71918384749171</v>
      </c>
      <c r="T686" s="1170">
        <f t="shared" si="69"/>
        <v>412.72065194684984</v>
      </c>
      <c r="U686" s="1170">
        <f t="shared" si="69"/>
        <v>426.85936457981887</v>
      </c>
      <c r="V686" s="1170">
        <f>V678</f>
        <v>420.31958090530327</v>
      </c>
      <c r="W686" s="1170">
        <f t="shared" si="69"/>
        <v>467.89390155889663</v>
      </c>
      <c r="X686" s="1170">
        <f t="shared" si="69"/>
        <v>434.86521991378368</v>
      </c>
      <c r="Y686" s="1170">
        <f t="shared" si="69"/>
        <v>426.49555175570572</v>
      </c>
      <c r="Z686" s="1170">
        <f t="shared" si="69"/>
        <v>420.92193905533668</v>
      </c>
      <c r="AA686" s="1170">
        <f>AA678</f>
        <v>421.50300688098486</v>
      </c>
      <c r="AB686" s="1170">
        <f t="shared" si="69"/>
        <v>419.11068257277901</v>
      </c>
      <c r="AC686" s="1170">
        <f t="shared" si="69"/>
        <v>427.55911968385345</v>
      </c>
      <c r="AD686" s="1170">
        <f t="shared" si="69"/>
        <v>418.65693310395227</v>
      </c>
      <c r="AE686" s="1170">
        <f t="shared" si="69"/>
        <v>407.71047529643772</v>
      </c>
      <c r="AF686" s="1170">
        <f t="shared" si="69"/>
        <v>436.59132772856043</v>
      </c>
      <c r="AG686" s="1170">
        <f t="shared" si="69"/>
        <v>431.72696881388373</v>
      </c>
      <c r="AH686" s="1170">
        <f t="shared" si="69"/>
        <v>426.0220966187772</v>
      </c>
      <c r="AI686" s="1170">
        <f t="shared" si="69"/>
        <v>411.58847709833407</v>
      </c>
      <c r="AJ686" s="1170">
        <f t="shared" si="69"/>
        <v>411.27085756626093</v>
      </c>
      <c r="AK686" s="1170">
        <f t="shared" si="69"/>
        <v>424.90333327582749</v>
      </c>
      <c r="AL686" s="1170">
        <f t="shared" si="69"/>
        <v>449.86764693004034</v>
      </c>
      <c r="AM686" s="1170">
        <f t="shared" si="69"/>
        <v>439.2552874942329</v>
      </c>
      <c r="AN686" s="1170">
        <f t="shared" si="69"/>
        <v>449.86764693004034</v>
      </c>
      <c r="AO686" s="1170">
        <f t="shared" si="69"/>
        <v>434.61740837222607</v>
      </c>
      <c r="AP686" s="1170">
        <f t="shared" si="69"/>
        <v>430.17210274628582</v>
      </c>
      <c r="AQ686" s="1170">
        <f>AQ678</f>
        <v>414.0939517316188</v>
      </c>
      <c r="AR686" s="1170">
        <f t="shared" si="69"/>
        <v>418.91351667486418</v>
      </c>
      <c r="AS686" s="1170">
        <f t="shared" si="69"/>
        <v>429.94647568795415</v>
      </c>
      <c r="AT686" s="1170">
        <f>AT678</f>
        <v>406.3168916095122</v>
      </c>
      <c r="AU686" s="1170">
        <f t="shared" si="69"/>
        <v>420.73785369580497</v>
      </c>
      <c r="AV686" s="1170">
        <f t="shared" si="69"/>
        <v>417.93331777924851</v>
      </c>
      <c r="AW686" s="1170">
        <f t="shared" si="69"/>
        <v>414.85807763023263</v>
      </c>
      <c r="AX686" s="1170">
        <f t="shared" si="69"/>
        <v>421.15262085592036</v>
      </c>
      <c r="AY686" s="1170">
        <f t="shared" si="69"/>
        <v>419.45660752743186</v>
      </c>
      <c r="AZ686" s="1170">
        <f t="shared" si="69"/>
        <v>426.75037106269554</v>
      </c>
      <c r="BA686" s="1170">
        <f t="shared" si="69"/>
        <v>407.2351701561978</v>
      </c>
      <c r="BB686" s="1170">
        <f t="shared" si="69"/>
        <v>421.01517392453201</v>
      </c>
      <c r="BC686" s="1170">
        <f t="shared" si="69"/>
        <v>418.3812892575919</v>
      </c>
      <c r="BD686" s="1170">
        <f t="shared" si="69"/>
        <v>418.3812892575919</v>
      </c>
      <c r="BE686" s="1170">
        <f t="shared" si="69"/>
        <v>410.44175926294463</v>
      </c>
      <c r="BF686" s="1170">
        <f t="shared" si="69"/>
        <v>393.3592831446004</v>
      </c>
      <c r="BG686" s="1170">
        <f t="shared" si="69"/>
        <v>371.7131994188228</v>
      </c>
      <c r="BH686" s="1170">
        <f t="shared" si="69"/>
        <v>422.84287450700765</v>
      </c>
      <c r="BI686" s="1170">
        <f t="shared" si="69"/>
        <v>421.76719088318157</v>
      </c>
      <c r="BJ686" s="1170">
        <f t="shared" si="69"/>
        <v>422.37206656476616</v>
      </c>
      <c r="BK686" s="1170">
        <f t="shared" si="69"/>
        <v>451.50647562352498</v>
      </c>
      <c r="BL686" s="1170">
        <f t="shared" si="69"/>
        <v>424.84559929395721</v>
      </c>
      <c r="BM686" s="1170">
        <f t="shared" si="69"/>
        <v>482.69422464986491</v>
      </c>
      <c r="BN686" s="1170">
        <f>BN678</f>
        <v>413.47986521374634</v>
      </c>
      <c r="BO686" s="1170">
        <f t="shared" si="69"/>
        <v>419.5036691733435</v>
      </c>
      <c r="BP686" s="1170">
        <f>BP678</f>
        <v>420.60940773881492</v>
      </c>
      <c r="BQ686" s="1170">
        <f>BQ678</f>
        <v>463.10689574982047</v>
      </c>
      <c r="BR686" s="1170">
        <f t="shared" si="69"/>
        <v>415.13963618599001</v>
      </c>
      <c r="BS686" s="1170">
        <f>BS678</f>
        <v>494.61948475743361</v>
      </c>
      <c r="BT686" s="1170">
        <f t="shared" ref="BT686:CA686" si="70">BT678</f>
        <v>469.34406641468701</v>
      </c>
      <c r="BU686" s="1170">
        <f t="shared" si="70"/>
        <v>448.21638485002632</v>
      </c>
      <c r="BV686" s="1170">
        <f>BV678</f>
        <v>440.07949328593946</v>
      </c>
      <c r="BW686" s="1170">
        <f t="shared" si="70"/>
        <v>562.11515248369358</v>
      </c>
      <c r="BX686" s="1170">
        <f t="shared" si="70"/>
        <v>503.22324134017742</v>
      </c>
      <c r="BY686" s="1170">
        <f t="shared" si="70"/>
        <v>449.45135672906622</v>
      </c>
      <c r="BZ686" s="1170">
        <f>BZ678</f>
        <v>428.0178041483091</v>
      </c>
      <c r="CA686" s="1170">
        <f t="shared" si="70"/>
        <v>427.51203548778966</v>
      </c>
      <c r="CB686" s="1170">
        <f>CB678</f>
        <v>414.67931980276182</v>
      </c>
      <c r="CC686" s="1170">
        <f>CC678</f>
        <v>449.43125766407707</v>
      </c>
    </row>
    <row r="687" spans="1:84" ht="15" customHeight="1">
      <c r="A687" s="1146"/>
      <c r="B687" s="139"/>
      <c r="D687" s="49" t="s">
        <v>315</v>
      </c>
      <c r="E687" s="142" t="s">
        <v>306</v>
      </c>
      <c r="G687" s="566">
        <f t="shared" ref="G687:BR687" si="71">G686+G685</f>
        <v>362.13285443644747</v>
      </c>
      <c r="H687" s="1170">
        <f t="shared" si="71"/>
        <v>442.7302602392657</v>
      </c>
      <c r="I687" s="1170">
        <f t="shared" si="71"/>
        <v>481.30654370454533</v>
      </c>
      <c r="J687" s="1170">
        <f t="shared" si="71"/>
        <v>434.84656900282806</v>
      </c>
      <c r="K687" s="1170">
        <f t="shared" si="71"/>
        <v>423.13085200141552</v>
      </c>
      <c r="L687" s="1170">
        <f t="shared" si="71"/>
        <v>443.84071183131329</v>
      </c>
      <c r="M687" s="1170">
        <f t="shared" si="71"/>
        <v>480.67790329522632</v>
      </c>
      <c r="N687" s="1170">
        <f t="shared" si="71"/>
        <v>437.7044878683925</v>
      </c>
      <c r="O687" s="1170">
        <f t="shared" si="71"/>
        <v>435.01951080344122</v>
      </c>
      <c r="P687" s="1170">
        <f t="shared" si="71"/>
        <v>481.99540703520029</v>
      </c>
      <c r="Q687" s="1170">
        <f t="shared" si="71"/>
        <v>432.62225341315656</v>
      </c>
      <c r="R687" s="1170">
        <f t="shared" si="71"/>
        <v>478.03773287583357</v>
      </c>
      <c r="S687" s="1170">
        <f t="shared" si="71"/>
        <v>433.4879700395299</v>
      </c>
      <c r="T687" s="1170">
        <f t="shared" si="71"/>
        <v>423.01847395236945</v>
      </c>
      <c r="U687" s="1170">
        <f t="shared" si="71"/>
        <v>437.73694446547989</v>
      </c>
      <c r="V687" s="1170">
        <f t="shared" si="71"/>
        <v>430.71177106574675</v>
      </c>
      <c r="W687" s="1170">
        <f t="shared" si="71"/>
        <v>479.48803385350953</v>
      </c>
      <c r="X687" s="1170">
        <f t="shared" si="71"/>
        <v>445.67340747348243</v>
      </c>
      <c r="Y687" s="1170">
        <f t="shared" si="71"/>
        <v>437.57390081829584</v>
      </c>
      <c r="Z687" s="1170">
        <f t="shared" si="71"/>
        <v>431.64083471536583</v>
      </c>
      <c r="AA687" s="1170">
        <f t="shared" si="71"/>
        <v>432.34018642280409</v>
      </c>
      <c r="AB687" s="1170">
        <f t="shared" si="71"/>
        <v>429.92763995137057</v>
      </c>
      <c r="AC687" s="1170">
        <f t="shared" si="71"/>
        <v>439.0335158239842</v>
      </c>
      <c r="AD687" s="1170">
        <f t="shared" si="71"/>
        <v>429.35630418125646</v>
      </c>
      <c r="AE687" s="1170">
        <f t="shared" si="71"/>
        <v>418.0590913902887</v>
      </c>
      <c r="AF687" s="1170">
        <f t="shared" si="71"/>
        <v>448.08182011162739</v>
      </c>
      <c r="AG687" s="1170">
        <f t="shared" si="71"/>
        <v>443.39255876539102</v>
      </c>
      <c r="AH687" s="1170">
        <f t="shared" si="71"/>
        <v>436.71608212735561</v>
      </c>
      <c r="AI687" s="1170">
        <f t="shared" si="71"/>
        <v>422.03100664301837</v>
      </c>
      <c r="AJ687" s="1170">
        <f t="shared" si="71"/>
        <v>421.64622064208697</v>
      </c>
      <c r="AK687" s="1170">
        <f t="shared" si="71"/>
        <v>435.42128458319894</v>
      </c>
      <c r="AL687" s="1170">
        <f t="shared" si="71"/>
        <v>460.83296097953246</v>
      </c>
      <c r="AM687" s="1170">
        <f t="shared" si="71"/>
        <v>450.48494422366014</v>
      </c>
      <c r="AN687" s="1170">
        <f t="shared" si="71"/>
        <v>460.83296097953246</v>
      </c>
      <c r="AO687" s="1170">
        <f t="shared" si="71"/>
        <v>445.72144085089008</v>
      </c>
      <c r="AP687" s="1170">
        <f t="shared" si="71"/>
        <v>441.01563327048427</v>
      </c>
      <c r="AQ687" s="1170">
        <f>AQ686+AQ685</f>
        <v>424.51322219649751</v>
      </c>
      <c r="AR687" s="1170">
        <f t="shared" si="71"/>
        <v>429.51259597138034</v>
      </c>
      <c r="AS687" s="1170">
        <f t="shared" si="71"/>
        <v>440.88348303136246</v>
      </c>
      <c r="AT687" s="1170">
        <f>AT686+AT685</f>
        <v>416.58206101350413</v>
      </c>
      <c r="AU687" s="1170">
        <f t="shared" si="71"/>
        <v>431.44483576906106</v>
      </c>
      <c r="AV687" s="1170">
        <f t="shared" si="71"/>
        <v>428.51559626062362</v>
      </c>
      <c r="AW687" s="1170">
        <f t="shared" si="71"/>
        <v>425.38149850875294</v>
      </c>
      <c r="AX687" s="1170">
        <f t="shared" si="71"/>
        <v>431.9958476824936</v>
      </c>
      <c r="AY687" s="1170">
        <f t="shared" si="71"/>
        <v>430.18873737528622</v>
      </c>
      <c r="AZ687" s="1170">
        <f t="shared" si="71"/>
        <v>437.62447625458913</v>
      </c>
      <c r="BA687" s="1170">
        <f t="shared" si="71"/>
        <v>417.4580422275277</v>
      </c>
      <c r="BB687" s="1170">
        <f t="shared" si="71"/>
        <v>431.72408857100476</v>
      </c>
      <c r="BC687" s="1170">
        <f t="shared" si="71"/>
        <v>428.81860354180247</v>
      </c>
      <c r="BD687" s="1170">
        <f t="shared" si="71"/>
        <v>428.81860354180247</v>
      </c>
      <c r="BE687" s="1170">
        <f t="shared" si="71"/>
        <v>420.6056036277667</v>
      </c>
      <c r="BF687" s="1170">
        <f t="shared" si="71"/>
        <v>403.02319828796169</v>
      </c>
      <c r="BG687" s="1170">
        <f t="shared" si="71"/>
        <v>380.74154313720112</v>
      </c>
      <c r="BH687" s="1170">
        <f t="shared" si="71"/>
        <v>433.41787671522025</v>
      </c>
      <c r="BI687" s="1170">
        <f t="shared" si="71"/>
        <v>432.32117798503737</v>
      </c>
      <c r="BJ687" s="1170">
        <f t="shared" si="71"/>
        <v>433.21407287943362</v>
      </c>
      <c r="BK687" s="1170">
        <f t="shared" si="71"/>
        <v>462.68798207698984</v>
      </c>
      <c r="BL687" s="1170">
        <f t="shared" si="71"/>
        <v>435.54255769486082</v>
      </c>
      <c r="BM687" s="1170">
        <f t="shared" si="71"/>
        <v>494.694660647364</v>
      </c>
      <c r="BN687" s="1170">
        <f>BN686+BN685</f>
        <v>423.83018433370728</v>
      </c>
      <c r="BO687" s="1170">
        <f t="shared" si="71"/>
        <v>430.09305019967837</v>
      </c>
      <c r="BP687" s="1170">
        <f>BP686+BP685</f>
        <v>431.19970535537965</v>
      </c>
      <c r="BQ687" s="1170">
        <f>BQ686+BQ685</f>
        <v>474.54732839978959</v>
      </c>
      <c r="BR687" s="1170">
        <f t="shared" si="71"/>
        <v>425.63070327179798</v>
      </c>
      <c r="BS687" s="1170">
        <f>BS686+BS685</f>
        <v>507.12419554609511</v>
      </c>
      <c r="BT687" s="1170">
        <f t="shared" ref="BT687:CC687" si="72">BT686+BT685</f>
        <v>480.94550590025113</v>
      </c>
      <c r="BU687" s="1170">
        <f t="shared" si="72"/>
        <v>459.19625332926176</v>
      </c>
      <c r="BV687" s="1170">
        <f t="shared" si="72"/>
        <v>450.8345952842152</v>
      </c>
      <c r="BW687" s="1170">
        <f t="shared" si="72"/>
        <v>575.94970046862227</v>
      </c>
      <c r="BX687" s="1170">
        <f t="shared" si="72"/>
        <v>515.72818648879809</v>
      </c>
      <c r="BY687" s="1170">
        <f t="shared" si="72"/>
        <v>460.98592506780687</v>
      </c>
      <c r="BZ687" s="1170">
        <f t="shared" si="72"/>
        <v>439.42599759570476</v>
      </c>
      <c r="CA687" s="1170">
        <f t="shared" si="72"/>
        <v>438.24091859220232</v>
      </c>
      <c r="CB687" s="1170">
        <f t="shared" si="72"/>
        <v>425.0626380942889</v>
      </c>
      <c r="CC687" s="1170">
        <f t="shared" si="72"/>
        <v>460.53864540699283</v>
      </c>
      <c r="CD687" s="1170">
        <f>SMALL(G687:CC687,1)</f>
        <v>362.13285443644747</v>
      </c>
      <c r="CE687" s="1170">
        <f>LARGE(G687:CD687,1)</f>
        <v>575.94970046862227</v>
      </c>
      <c r="CF687" s="1517">
        <f>(CE687-CD687)/CD687</f>
        <v>0.59043757950357023</v>
      </c>
    </row>
    <row r="688" spans="1:84" s="125" customFormat="1" ht="15" customHeight="1">
      <c r="A688" s="10"/>
      <c r="B688" s="10"/>
      <c r="C688" s="10"/>
      <c r="D688" s="61" t="s">
        <v>312</v>
      </c>
      <c r="E688" s="61" t="s">
        <v>306</v>
      </c>
      <c r="F688" s="61"/>
      <c r="G688" s="933">
        <f t="shared" ref="G688:AD688" si="73">SUM(G683:G686)</f>
        <v>483.12672325417827</v>
      </c>
      <c r="H688" s="1219">
        <f t="shared" si="73"/>
        <v>502.10365128666473</v>
      </c>
      <c r="I688" s="1219">
        <f t="shared" si="73"/>
        <v>590.37144269066891</v>
      </c>
      <c r="J688" s="1219">
        <f t="shared" si="73"/>
        <v>506.79629351684946</v>
      </c>
      <c r="K688" s="1219">
        <f t="shared" si="73"/>
        <v>478.26775268678279</v>
      </c>
      <c r="L688" s="1219">
        <f t="shared" si="73"/>
        <v>495.36136653516218</v>
      </c>
      <c r="M688" s="1219">
        <f t="shared" si="73"/>
        <v>599.29542620285281</v>
      </c>
      <c r="N688" s="1219">
        <f t="shared" si="73"/>
        <v>545.00061879553095</v>
      </c>
      <c r="O688" s="1219">
        <f t="shared" si="73"/>
        <v>485.73806700741915</v>
      </c>
      <c r="P688" s="1219">
        <f t="shared" si="73"/>
        <v>609.57936650666579</v>
      </c>
      <c r="Q688" s="1219">
        <f t="shared" si="73"/>
        <v>513.22857259173088</v>
      </c>
      <c r="R688" s="1219">
        <f t="shared" si="73"/>
        <v>582.57997541435134</v>
      </c>
      <c r="S688" s="1219">
        <f t="shared" si="73"/>
        <v>496.40255721157342</v>
      </c>
      <c r="T688" s="1219">
        <f t="shared" si="73"/>
        <v>501.94369267425338</v>
      </c>
      <c r="U688" s="1219">
        <f t="shared" si="73"/>
        <v>526.12672564679315</v>
      </c>
      <c r="V688" s="1219">
        <f t="shared" si="73"/>
        <v>548.73742082572983</v>
      </c>
      <c r="W688" s="1219">
        <f t="shared" si="73"/>
        <v>721.08656592467798</v>
      </c>
      <c r="X688" s="1219">
        <f t="shared" si="73"/>
        <v>509.43853070268165</v>
      </c>
      <c r="Y688" s="1219">
        <f t="shared" si="73"/>
        <v>515.92091625550165</v>
      </c>
      <c r="Z688" s="1219">
        <f t="shared" si="73"/>
        <v>548.824744632283</v>
      </c>
      <c r="AA688" s="1219">
        <f t="shared" si="73"/>
        <v>542.1931119569407</v>
      </c>
      <c r="AB688" s="1219">
        <f t="shared" si="73"/>
        <v>532.12032332906529</v>
      </c>
      <c r="AC688" s="1219">
        <f t="shared" si="73"/>
        <v>544.04516084007605</v>
      </c>
      <c r="AD688" s="1219">
        <f t="shared" si="73"/>
        <v>588.86758598419908</v>
      </c>
      <c r="AE688" s="1219">
        <f t="shared" ref="AE688:AY688" si="74">SUM(AE683:AE686)</f>
        <v>483.35566887323853</v>
      </c>
      <c r="AF688" s="1219">
        <f t="shared" si="74"/>
        <v>517.05980503171259</v>
      </c>
      <c r="AG688" s="1219">
        <f t="shared" si="74"/>
        <v>519.2674293195463</v>
      </c>
      <c r="AH688" s="1219">
        <f t="shared" si="74"/>
        <v>523.57484191105277</v>
      </c>
      <c r="AI688" s="1219">
        <f t="shared" si="74"/>
        <v>485.00465731155475</v>
      </c>
      <c r="AJ688" s="1219">
        <f t="shared" si="74"/>
        <v>490.11995257942931</v>
      </c>
      <c r="AK688" s="1219">
        <f t="shared" si="74"/>
        <v>485.29084070950341</v>
      </c>
      <c r="AL688" s="1219">
        <f t="shared" si="74"/>
        <v>614.68667317462507</v>
      </c>
      <c r="AM688" s="1219">
        <f t="shared" si="74"/>
        <v>599.0079280547676</v>
      </c>
      <c r="AN688" s="1219">
        <f t="shared" si="74"/>
        <v>640.89994347915808</v>
      </c>
      <c r="AO688" s="1219">
        <f t="shared" si="74"/>
        <v>553.54900593864215</v>
      </c>
      <c r="AP688" s="1219">
        <f t="shared" si="74"/>
        <v>495.5646986795341</v>
      </c>
      <c r="AQ688" s="1219">
        <f>SUM(AQ683:AQ686)</f>
        <v>529.63077600666395</v>
      </c>
      <c r="AR688" s="1219">
        <f t="shared" si="74"/>
        <v>486.9242518178371</v>
      </c>
      <c r="AS688" s="1219">
        <f t="shared" si="74"/>
        <v>528.92807283161551</v>
      </c>
      <c r="AT688" s="1219">
        <f>SUM(AT683:AT686)</f>
        <v>527.28520527916476</v>
      </c>
      <c r="AU688" s="1219">
        <f t="shared" si="74"/>
        <v>497.93140140700962</v>
      </c>
      <c r="AV688" s="1219">
        <f t="shared" si="74"/>
        <v>499.24108213268352</v>
      </c>
      <c r="AW688" s="1219">
        <f t="shared" si="74"/>
        <v>486.99164879140267</v>
      </c>
      <c r="AX688" s="1219">
        <f t="shared" si="74"/>
        <v>486.80683379343992</v>
      </c>
      <c r="AY688" s="1219">
        <f t="shared" si="74"/>
        <v>494.38886928925967</v>
      </c>
      <c r="AZ688" s="1219">
        <f>SUM(AZ683:AZ686)</f>
        <v>527.69062563746775</v>
      </c>
      <c r="BA688" s="1219">
        <f t="shared" ref="BA688:BR688" si="75">SUM(BA683:BA686)</f>
        <v>481.28763321600599</v>
      </c>
      <c r="BB688" s="1219">
        <f t="shared" si="75"/>
        <v>558.9003565771975</v>
      </c>
      <c r="BC688" s="1219">
        <f t="shared" si="75"/>
        <v>531.41074137179226</v>
      </c>
      <c r="BD688" s="1219">
        <f t="shared" si="75"/>
        <v>470.78598658454428</v>
      </c>
      <c r="BE688" s="1219">
        <f t="shared" si="75"/>
        <v>477.87651139414072</v>
      </c>
      <c r="BF688" s="1219">
        <f t="shared" si="75"/>
        <v>458.54984317253235</v>
      </c>
      <c r="BG688" s="1219">
        <f t="shared" si="75"/>
        <v>574.69735734197127</v>
      </c>
      <c r="BH688" s="1219">
        <f t="shared" si="75"/>
        <v>510.24537001800468</v>
      </c>
      <c r="BI688" s="1219">
        <f t="shared" si="75"/>
        <v>584.43467360703312</v>
      </c>
      <c r="BJ688" s="1219">
        <f t="shared" si="75"/>
        <v>503.20720062010935</v>
      </c>
      <c r="BK688" s="1219">
        <f t="shared" si="75"/>
        <v>724.40827588244247</v>
      </c>
      <c r="BL688" s="1219">
        <f t="shared" si="75"/>
        <v>519.562174845595</v>
      </c>
      <c r="BM688" s="1219">
        <f t="shared" si="75"/>
        <v>696.6416129882557</v>
      </c>
      <c r="BN688" s="1219">
        <f>SUM(BN683:BN686)</f>
        <v>482.26401657703866</v>
      </c>
      <c r="BO688" s="1219">
        <f t="shared" si="75"/>
        <v>501.60433013631473</v>
      </c>
      <c r="BP688" s="1219">
        <f>SUM(BP683:BP686)</f>
        <v>468.55585967898486</v>
      </c>
      <c r="BQ688" s="1219">
        <f>SUM(BQ683:BQ686)</f>
        <v>621.69600840834767</v>
      </c>
      <c r="BR688" s="1219">
        <f t="shared" si="75"/>
        <v>488.44903056442195</v>
      </c>
      <c r="BS688" s="1219">
        <f>SUM(BS683:BS686)</f>
        <v>699.76298659935901</v>
      </c>
      <c r="BT688" s="1219">
        <f t="shared" ref="BT688:CC688" si="76">SUM(BT683:BT686)</f>
        <v>619.97909235604834</v>
      </c>
      <c r="BU688" s="1219">
        <f t="shared" si="76"/>
        <v>661.34578609472828</v>
      </c>
      <c r="BV688" s="1219">
        <f t="shared" si="76"/>
        <v>629.72365619571246</v>
      </c>
      <c r="BW688" s="1219">
        <f t="shared" si="76"/>
        <v>751.95010059492722</v>
      </c>
      <c r="BX688" s="1219">
        <f t="shared" si="76"/>
        <v>734.91290651509826</v>
      </c>
      <c r="BY688" s="1219">
        <f t="shared" si="76"/>
        <v>517.13267863008593</v>
      </c>
      <c r="BZ688" s="1219">
        <f t="shared" si="76"/>
        <v>501.17142838826692</v>
      </c>
      <c r="CA688" s="1219">
        <f t="shared" si="76"/>
        <v>514.92235519505653</v>
      </c>
      <c r="CB688" s="1219">
        <f t="shared" si="76"/>
        <v>520.0055040978616</v>
      </c>
      <c r="CC688" s="1219">
        <f t="shared" si="76"/>
        <v>609.90427924231756</v>
      </c>
    </row>
    <row r="689" spans="1:81" ht="15" customHeight="1">
      <c r="A689" s="1146"/>
      <c r="B689" s="139"/>
      <c r="D689" s="49" t="s">
        <v>553</v>
      </c>
      <c r="G689" s="566" t="str">
        <f>G570</f>
        <v>Hydroskimming Configuration (0)</v>
      </c>
      <c r="H689" s="1170" t="str">
        <f>H570</f>
        <v>Medium Conversion: FCC &amp; GO-HC (3)</v>
      </c>
      <c r="I689" s="1170" t="str">
        <f>I570</f>
        <v>Medium Conversion: FCC &amp; GO-HC (3)</v>
      </c>
      <c r="J689" s="1170" t="str">
        <f>J570</f>
        <v>Medium Conversion: FCC &amp; GO-HC (3)</v>
      </c>
      <c r="K689" s="1170" t="str">
        <f>K570</f>
        <v>Hydroskimming Configuration (0)</v>
      </c>
      <c r="L689" s="1170" t="str">
        <f>L570</f>
        <v>Hydroskimming Configuration (0)</v>
      </c>
      <c r="M689" s="1170" t="str">
        <f>M570</f>
        <v>Deep Conversion: FCC &amp; GO-HC (6)</v>
      </c>
      <c r="N689" s="1170" t="str">
        <f>N570</f>
        <v>Medium Conversion: FCC &amp; GO-HC (3)</v>
      </c>
      <c r="O689" s="1170" t="str">
        <f>O570</f>
        <v>Medium Conversion: FCC &amp; GO-HC (3)</v>
      </c>
      <c r="P689" s="1170" t="str">
        <f>P570</f>
        <v>Deep Conversion: FCC &amp; GO-HC (6)</v>
      </c>
      <c r="Q689" s="1170" t="str">
        <f>Q570</f>
        <v>Hydroskimming Configuration (0)</v>
      </c>
      <c r="R689" s="1170" t="str">
        <f>R570</f>
        <v>Deep Conversion: FCC &amp; GO-HC (6)</v>
      </c>
      <c r="S689" s="1170" t="str">
        <f>S570</f>
        <v>Medium Conversion: FCC &amp; GO-HC (3)</v>
      </c>
      <c r="T689" s="1170" t="str">
        <f>T570</f>
        <v>Medium Conversion: FCC &amp; GO-HC (3)</v>
      </c>
      <c r="U689" s="1170" t="str">
        <f>U570</f>
        <v>Medium Conversion: FCC &amp; GO-HC (3)</v>
      </c>
      <c r="V689" s="1170" t="str">
        <f>V570</f>
        <v>Medium Conversion: FCC &amp; GO-HC (3)</v>
      </c>
      <c r="W689" s="1170" t="str">
        <f>W570</f>
        <v>Deep Conversion: FCC &amp; GO-HC (6)</v>
      </c>
      <c r="X689" s="1170" t="str">
        <f>X570</f>
        <v>Hydroskimming Configuration (0)</v>
      </c>
      <c r="Y689" s="1170" t="str">
        <f>Y570</f>
        <v>Medium Conversion: FCC &amp; GO-HC (3)</v>
      </c>
      <c r="Z689" s="1170" t="str">
        <f>Z570</f>
        <v>Medium Conversion: FCC &amp; GO-HC (3)</v>
      </c>
      <c r="AA689" s="1170" t="str">
        <f>AA570</f>
        <v>Medium Conversion: FCC &amp; GO-HC (3)</v>
      </c>
      <c r="AB689" s="1170" t="str">
        <f>AB570</f>
        <v>Medium Conversion: FCC &amp; GO-HC (3)</v>
      </c>
      <c r="AC689" s="1170" t="str">
        <f>AC570</f>
        <v>Medium Conversion: FCC &amp; GO-HC (3)</v>
      </c>
      <c r="AD689" s="1170" t="str">
        <f>AD570</f>
        <v>Medium Conversion: FCC &amp; GO-HC (3)</v>
      </c>
      <c r="AE689" s="1170" t="str">
        <f>AE570</f>
        <v>Medium Conversion: FCC &amp; GO-HC (3)</v>
      </c>
      <c r="AF689" s="1170" t="str">
        <f>AF570</f>
        <v>Medium Conversion: FCC &amp; GO-HC (3)</v>
      </c>
      <c r="AG689" s="1170" t="str">
        <f>AG570</f>
        <v>Medium Conversion: FCC &amp; GO-HC (3)</v>
      </c>
      <c r="AH689" s="1170" t="str">
        <f>AH570</f>
        <v>Medium Conversion: FCC &amp; GO-HC (3)</v>
      </c>
      <c r="AI689" s="1170" t="str">
        <f>AI570</f>
        <v>Medium Conversion: FCC &amp; GO-HC (3)</v>
      </c>
      <c r="AJ689" s="1170" t="str">
        <f>AJ570</f>
        <v>Hydroskimming Configuration (0)</v>
      </c>
      <c r="AK689" s="1170" t="str">
        <f>AK570</f>
        <v>Medium Conversion: FCC &amp; GO-HC (3)</v>
      </c>
      <c r="AL689" s="1170" t="str">
        <f>AL570</f>
        <v>Hydroskimming Configuration (0)</v>
      </c>
      <c r="AM689" s="1170" t="str">
        <f>AM570</f>
        <v>Hydroskimming Configuration (0)</v>
      </c>
      <c r="AN689" s="1170" t="str">
        <f>AN570</f>
        <v>Hydroskimming Configuration (0)</v>
      </c>
      <c r="AO689" s="1170" t="str">
        <f>AO570</f>
        <v>Hydroskimming Configuration (0)</v>
      </c>
      <c r="AP689" s="1170" t="str">
        <f>AP570</f>
        <v>Hydroskimming Configuration (0)</v>
      </c>
      <c r="AQ689" s="1170" t="str">
        <f>AQ570</f>
        <v>Hydroskimming Configuration (0)</v>
      </c>
      <c r="AR689" s="1170" t="str">
        <f>AR570</f>
        <v>Hydroskimming Configuration (0)</v>
      </c>
      <c r="AS689" s="1170" t="str">
        <f>AS570</f>
        <v>Medium Conversion: FCC &amp; GO-HC (3)</v>
      </c>
      <c r="AT689" s="1170" t="str">
        <f>AT570</f>
        <v>Medium Conversion: FCC &amp; GO-HC (3)</v>
      </c>
      <c r="AU689" s="1170" t="str">
        <f>AU570</f>
        <v>Medium Conversion: FCC &amp; GO-HC (3)</v>
      </c>
      <c r="AV689" s="1170" t="str">
        <f>AV570</f>
        <v>Hydroskimming Configuration (0)</v>
      </c>
      <c r="AW689" s="1170" t="str">
        <f>AW570</f>
        <v>Medium Conversion: FCC &amp; GO-HC (3)</v>
      </c>
      <c r="AX689" s="1170" t="str">
        <f>AX570</f>
        <v>Medium Conversion: FCC &amp; GO-HC (3)</v>
      </c>
      <c r="AY689" s="1170" t="str">
        <f>AY570</f>
        <v>Medium Conversion: FCC &amp; GO-HC (3)</v>
      </c>
      <c r="AZ689" s="1170" t="str">
        <f>AZ570</f>
        <v>Medium Conversion: FCC &amp; GO-HC (3)</v>
      </c>
      <c r="BA689" s="1170" t="str">
        <f>BA570</f>
        <v>Medium Conversion: FCC &amp; GO-HC (3)</v>
      </c>
      <c r="BB689" s="1170" t="str">
        <f>BB570</f>
        <v>Medium Conversion: FCC &amp; GO-HC (3)</v>
      </c>
      <c r="BC689" s="1170" t="str">
        <f>BC570</f>
        <v>Hydroskimming Configuration (0)</v>
      </c>
      <c r="BD689" s="1170" t="str">
        <f>BD570</f>
        <v>Hydroskimming Configuration (0)</v>
      </c>
      <c r="BE689" s="1170" t="str">
        <f>BE570</f>
        <v>Hydroskimming Configuration (0)</v>
      </c>
      <c r="BF689" s="1170" t="str">
        <f>BF570</f>
        <v>Hydroskimming Configuration (0)</v>
      </c>
      <c r="BG689" s="1170" t="str">
        <f>BG570</f>
        <v>Hydroskimming Configuration (0)</v>
      </c>
      <c r="BH689" s="1170" t="str">
        <f>BH570</f>
        <v>Hydroskimming Configuration (0)</v>
      </c>
      <c r="BI689" s="1170" t="str">
        <f>BI570</f>
        <v>Hydroskimming Configuration (0)</v>
      </c>
      <c r="BJ689" s="1170" t="str">
        <f>BJ570</f>
        <v>Medium Conversion: FCC &amp; GO-HC (3)</v>
      </c>
      <c r="BK689" s="1170" t="str">
        <f>BK570</f>
        <v>Deep Conversion: FCC &amp; GO-HC (6)</v>
      </c>
      <c r="BL689" s="1170" t="str">
        <f>BL570</f>
        <v>Hydroskimming Configuration (0)</v>
      </c>
      <c r="BM689" s="1170" t="str">
        <f>BM570</f>
        <v>Deep Conversion: FCC &amp; GO-HC (6)</v>
      </c>
      <c r="BN689" s="1170" t="str">
        <f>BN570</f>
        <v>Hydroskimming Configuration (0)</v>
      </c>
      <c r="BO689" s="1170" t="str">
        <f>BO570</f>
        <v>Medium Conversion: FCC &amp; GO-HC (3)</v>
      </c>
      <c r="BP689" s="1170" t="str">
        <f>BP570</f>
        <v>Hydroskimming Configuration (0)</v>
      </c>
      <c r="BQ689" s="1170" t="str">
        <f>BQ570</f>
        <v>Deep Conversion: FCC &amp; GO-HC (6)</v>
      </c>
      <c r="BR689" s="1170" t="str">
        <f>BR570</f>
        <v>Medium Conversion: FCC &amp; GO-HC (3)</v>
      </c>
      <c r="BS689" s="1170" t="str">
        <f>BS570</f>
        <v>Medium Conversion: FCC &amp; GO-HC (3)</v>
      </c>
      <c r="BT689" s="1170" t="str">
        <f>BT570</f>
        <v>Deep Conversion: FCC &amp; GO-HC (6)</v>
      </c>
      <c r="BU689" s="1170" t="str">
        <f>BU570</f>
        <v>Deep Conversion: FCC &amp; GO-HC (6)</v>
      </c>
      <c r="BV689" s="1170" t="str">
        <f>BV570</f>
        <v>Deep Conversion: FCC &amp; GO-HC (6)</v>
      </c>
      <c r="BW689" s="1170" t="str">
        <f>BW570</f>
        <v>Hydroskimming Configuration (0)</v>
      </c>
      <c r="BX689" s="1170" t="str">
        <f>BX570</f>
        <v>Hydroskimming Configuration (0)</v>
      </c>
      <c r="BY689" s="1170" t="str">
        <f>BY570</f>
        <v>Hydroskimming Configuration (0)</v>
      </c>
      <c r="BZ689" s="1170" t="str">
        <f>BZ570</f>
        <v>Medium Conversion: FCC &amp; GO-HC (3)</v>
      </c>
      <c r="CA689" s="1170" t="str">
        <f>CA570</f>
        <v>Hydroskimming Configuration (0)</v>
      </c>
      <c r="CB689" s="1170" t="str">
        <f>CB570</f>
        <v>Medium Conversion: FCC &amp; GO-HC (3)</v>
      </c>
      <c r="CC689" s="1170" t="str">
        <f>CC570</f>
        <v>Deep Conversion: FCC &amp; GO-HC (6)</v>
      </c>
    </row>
    <row r="690" spans="1:81" s="1172" customFormat="1" ht="15" customHeight="1">
      <c r="A690" s="43"/>
      <c r="B690" s="154"/>
      <c r="C690" s="155"/>
      <c r="D690" s="156" t="s">
        <v>313</v>
      </c>
      <c r="E690" s="156"/>
      <c r="F690" s="156"/>
      <c r="G690" s="584">
        <f t="shared" ref="G690:BR691" si="77">G683/G$688</f>
        <v>0.19526306094404536</v>
      </c>
      <c r="H690" s="1172">
        <f>H683/H$688</f>
        <v>6.2222430696308444E-2</v>
      </c>
      <c r="I690" s="1172">
        <f>I683/I$688</f>
        <v>5.6513195678988853E-2</v>
      </c>
      <c r="J690" s="1172">
        <f t="shared" si="77"/>
        <v>8.5235310377831761E-2</v>
      </c>
      <c r="K690" s="1172">
        <f t="shared" si="77"/>
        <v>8.1032184027280726E-2</v>
      </c>
      <c r="L690" s="1172">
        <f t="shared" si="77"/>
        <v>7.6268179719870252E-2</v>
      </c>
      <c r="M690" s="1172">
        <f t="shared" si="77"/>
        <v>5.6758086860728162E-2</v>
      </c>
      <c r="N690" s="1172">
        <f t="shared" si="77"/>
        <v>0.10986251107260663</v>
      </c>
      <c r="O690" s="1172">
        <f t="shared" si="77"/>
        <v>5.3508465209566224E-2</v>
      </c>
      <c r="P690" s="1172">
        <f t="shared" si="77"/>
        <v>9.9136377844129042E-2</v>
      </c>
      <c r="Q690" s="1172">
        <f t="shared" si="77"/>
        <v>0.13107472244941062</v>
      </c>
      <c r="R690" s="1172">
        <f t="shared" si="77"/>
        <v>6.2952772363940424E-2</v>
      </c>
      <c r="S690" s="1172">
        <f t="shared" si="77"/>
        <v>7.401781662117167E-2</v>
      </c>
      <c r="T690" s="1172">
        <f t="shared" si="77"/>
        <v>9.235491688941537E-2</v>
      </c>
      <c r="U690" s="1172">
        <f t="shared" si="77"/>
        <v>0.11470876384186614</v>
      </c>
      <c r="V690" s="1172">
        <f>V683/V$688</f>
        <v>0.18064000007720937</v>
      </c>
      <c r="W690" s="1172">
        <f t="shared" si="77"/>
        <v>0.21303092687179076</v>
      </c>
      <c r="X690" s="1172">
        <f t="shared" si="77"/>
        <v>0.10613636285979636</v>
      </c>
      <c r="Y690" s="1172">
        <f t="shared" si="77"/>
        <v>9.750737700452182E-2</v>
      </c>
      <c r="Z690" s="1172">
        <f t="shared" si="77"/>
        <v>0.16107915701716588</v>
      </c>
      <c r="AA690" s="1172">
        <f>AA683/AA$688</f>
        <v>0.13058833250947052</v>
      </c>
      <c r="AB690" s="1172">
        <f t="shared" si="77"/>
        <v>0.14084124183684815</v>
      </c>
      <c r="AC690" s="1172">
        <f t="shared" si="77"/>
        <v>0.141634678668876</v>
      </c>
      <c r="AD690" s="1172">
        <f t="shared" si="77"/>
        <v>0.21996160949890894</v>
      </c>
      <c r="AE690" s="1172">
        <f t="shared" si="77"/>
        <v>7.3562381949393449E-2</v>
      </c>
      <c r="AF690" s="1172">
        <f t="shared" si="77"/>
        <v>5.7857945015542991E-2</v>
      </c>
      <c r="AG690" s="1172">
        <f t="shared" si="77"/>
        <v>0.10512090647366508</v>
      </c>
      <c r="AH690" s="1172">
        <f t="shared" si="77"/>
        <v>0.10905249966873055</v>
      </c>
      <c r="AI690" s="1172">
        <f t="shared" si="77"/>
        <v>8.3048205734051181E-2</v>
      </c>
      <c r="AJ690" s="1172">
        <f t="shared" si="77"/>
        <v>0.1093110349752499</v>
      </c>
      <c r="AK690" s="1172">
        <f t="shared" si="77"/>
        <v>6.0234747614517539E-2</v>
      </c>
      <c r="AL690" s="1172">
        <f t="shared" si="77"/>
        <v>0.21567557859428646</v>
      </c>
      <c r="AM690" s="1172">
        <f t="shared" si="77"/>
        <v>0.23068785186106641</v>
      </c>
      <c r="AN690" s="1172">
        <f t="shared" si="77"/>
        <v>0.24775501357308355</v>
      </c>
      <c r="AO690" s="1172">
        <f t="shared" si="77"/>
        <v>0.16880352948907734</v>
      </c>
      <c r="AP690" s="1172">
        <f>AP683/AP$688</f>
        <v>5.5566466007693958E-2</v>
      </c>
      <c r="AQ690" s="1172">
        <f>AQ683/AQ$688</f>
        <v>0.16397576497640948</v>
      </c>
      <c r="AR690" s="1172">
        <f t="shared" si="77"/>
        <v>8.4189322484581053E-2</v>
      </c>
      <c r="AS690" s="1172">
        <f t="shared" si="77"/>
        <v>0.10431027604042499</v>
      </c>
      <c r="AT690" s="1172">
        <f>AT683/AT$688</f>
        <v>0.1569426586519729</v>
      </c>
      <c r="AU690" s="1172">
        <f t="shared" si="77"/>
        <v>7.70595492354825E-2</v>
      </c>
      <c r="AV690" s="1172">
        <f t="shared" si="77"/>
        <v>0.10921833603067811</v>
      </c>
      <c r="AW690" s="1172">
        <f t="shared" si="77"/>
        <v>6.9108995290861369E-2</v>
      </c>
      <c r="AX690" s="1172">
        <f t="shared" si="77"/>
        <v>6.296489129818536E-2</v>
      </c>
      <c r="AY690" s="1172">
        <f t="shared" si="77"/>
        <v>7.5971903646260483E-2</v>
      </c>
      <c r="AZ690" s="1172">
        <f t="shared" si="77"/>
        <v>9.2255360274070747E-2</v>
      </c>
      <c r="BA690" s="1172">
        <f t="shared" si="77"/>
        <v>7.3929836164718557E-2</v>
      </c>
      <c r="BB690" s="1172">
        <f t="shared" si="77"/>
        <v>0.18281628536000497</v>
      </c>
      <c r="BC690" s="1172">
        <f t="shared" si="77"/>
        <v>0.15984508029052116</v>
      </c>
      <c r="BD690" s="1172">
        <f t="shared" si="77"/>
        <v>5.1655398689749173E-2</v>
      </c>
      <c r="BE690" s="1172">
        <f t="shared" si="77"/>
        <v>8.5660389176649171E-2</v>
      </c>
      <c r="BF690" s="1172">
        <f t="shared" si="77"/>
        <v>7.1123275467663727E-2</v>
      </c>
      <c r="BG690" s="1172">
        <f t="shared" si="77"/>
        <v>0.28858941009519129</v>
      </c>
      <c r="BH690" s="1172">
        <f t="shared" si="77"/>
        <v>0.11958997535724934</v>
      </c>
      <c r="BI690" s="1172">
        <f t="shared" si="77"/>
        <v>0.23315731513614274</v>
      </c>
      <c r="BJ690" s="1172">
        <f t="shared" si="77"/>
        <v>8.0711494755901059E-2</v>
      </c>
      <c r="BK690" s="1172">
        <f t="shared" si="77"/>
        <v>0.24814712441266915</v>
      </c>
      <c r="BL690" s="1172">
        <f t="shared" si="77"/>
        <v>0.1302664708375488</v>
      </c>
      <c r="BM690" s="1172">
        <f t="shared" si="77"/>
        <v>0.14820641183467062</v>
      </c>
      <c r="BN690" s="1172">
        <f>BN683/BN$688</f>
        <v>8.700053484128531E-2</v>
      </c>
      <c r="BO690" s="1172">
        <f t="shared" si="77"/>
        <v>7.9167633273390867E-2</v>
      </c>
      <c r="BP690" s="1172">
        <f>BP683/BP$688</f>
        <v>4.4857123513700116E-2</v>
      </c>
      <c r="BQ690" s="1172">
        <f>BQ683/BQ$688</f>
        <v>9.0589339615416833E-2</v>
      </c>
      <c r="BR690" s="1172">
        <f t="shared" si="77"/>
        <v>6.5450345327713447E-2</v>
      </c>
      <c r="BS690" s="1172">
        <f>BS683/BS$688</f>
        <v>0.24671744351357314</v>
      </c>
      <c r="BT690" s="1172">
        <f t="shared" ref="BT690:CC691" si="78">BT683/BT$688</f>
        <v>8.9230771216653446E-2</v>
      </c>
      <c r="BU690" s="1172">
        <f t="shared" si="78"/>
        <v>0.20891154760925845</v>
      </c>
      <c r="BV690" s="1172">
        <f t="shared" si="78"/>
        <v>0.18814775933827299</v>
      </c>
      <c r="BW690" s="1172">
        <f t="shared" si="78"/>
        <v>0.21641031874069677</v>
      </c>
      <c r="BX690" s="1172">
        <f t="shared" si="78"/>
        <v>0.2801835613356447</v>
      </c>
      <c r="BY690" s="1172">
        <f t="shared" si="78"/>
        <v>8.3750043765775009E-2</v>
      </c>
      <c r="BZ690" s="1172">
        <f>BZ683/BZ$688</f>
        <v>8.0465431456821127E-2</v>
      </c>
      <c r="CA690" s="1172">
        <f t="shared" si="78"/>
        <v>0.11577523418400841</v>
      </c>
      <c r="CB690" s="1172">
        <f t="shared" si="78"/>
        <v>0.1098845150477802</v>
      </c>
      <c r="CC690" s="1172">
        <f t="shared" si="78"/>
        <v>0.14230638488339911</v>
      </c>
    </row>
    <row r="691" spans="1:81" s="1172" customFormat="1" ht="15" customHeight="1">
      <c r="A691" s="43"/>
      <c r="B691" s="154"/>
      <c r="C691" s="155"/>
      <c r="D691" s="156" t="s">
        <v>314</v>
      </c>
      <c r="E691" s="156"/>
      <c r="F691" s="156"/>
      <c r="G691" s="584">
        <f t="shared" si="77"/>
        <v>5.5176136463121354E-2</v>
      </c>
      <c r="H691" s="1172">
        <f>H684/H$688</f>
        <v>5.6026840933666493E-2</v>
      </c>
      <c r="I691" s="1172">
        <f>I684/I$688</f>
        <v>0.12822626002545853</v>
      </c>
      <c r="J691" s="1172">
        <f t="shared" si="77"/>
        <v>5.6734402965443277E-2</v>
      </c>
      <c r="K691" s="1172">
        <f t="shared" si="77"/>
        <v>3.4252403686656906E-2</v>
      </c>
      <c r="L691" s="1172">
        <f t="shared" si="77"/>
        <v>2.7738022992734309E-2</v>
      </c>
      <c r="M691" s="1172">
        <f t="shared" si="77"/>
        <v>0.14117020980455655</v>
      </c>
      <c r="N691" s="1172">
        <f t="shared" si="77"/>
        <v>8.7010900125102361E-2</v>
      </c>
      <c r="O691" s="1172">
        <f t="shared" si="77"/>
        <v>5.0906979345664176E-2</v>
      </c>
      <c r="P691" s="1172">
        <f t="shared" si="77"/>
        <v>0.11016197850053304</v>
      </c>
      <c r="Q691" s="1172">
        <f t="shared" si="77"/>
        <v>2.5982626816090981E-2</v>
      </c>
      <c r="R691" s="1172">
        <f t="shared" si="77"/>
        <v>0.11649425113556044</v>
      </c>
      <c r="S691" s="1172">
        <f t="shared" si="77"/>
        <v>5.2723245160322077E-2</v>
      </c>
      <c r="T691" s="1172">
        <f t="shared" si="77"/>
        <v>6.4884271238214025E-2</v>
      </c>
      <c r="U691" s="1172">
        <f t="shared" si="77"/>
        <v>5.3292169911596708E-2</v>
      </c>
      <c r="V691" s="1172">
        <f>V684/V$688</f>
        <v>3.4445841129647527E-2</v>
      </c>
      <c r="W691" s="1172">
        <f t="shared" si="77"/>
        <v>0.12201696264388343</v>
      </c>
      <c r="X691" s="1172">
        <f t="shared" si="77"/>
        <v>1.9031089906774518E-2</v>
      </c>
      <c r="Y691" s="1172">
        <f t="shared" si="77"/>
        <v>5.4351198541978667E-2</v>
      </c>
      <c r="Z691" s="1172">
        <f t="shared" si="77"/>
        <v>5.2438748403500469E-2</v>
      </c>
      <c r="AA691" s="1172">
        <f>AA684/AA$688</f>
        <v>7.2020153492212163E-2</v>
      </c>
      <c r="AB691" s="1172">
        <f t="shared" si="77"/>
        <v>5.1206832437695721E-2</v>
      </c>
      <c r="AC691" s="1172">
        <f t="shared" si="77"/>
        <v>5.1385409689120511E-2</v>
      </c>
      <c r="AD691" s="1172">
        <f t="shared" si="77"/>
        <v>5.0916403826182968E-2</v>
      </c>
      <c r="AE691" s="1172">
        <f t="shared" si="77"/>
        <v>6.1527742544572175E-2</v>
      </c>
      <c r="AF691" s="1172">
        <f t="shared" si="77"/>
        <v>7.5546323211910196E-2</v>
      </c>
      <c r="AG691" s="1172">
        <f t="shared" si="77"/>
        <v>4.0998157172561632E-2</v>
      </c>
      <c r="AH691" s="1172">
        <f t="shared" si="77"/>
        <v>5.6843095059736302E-2</v>
      </c>
      <c r="AI691" s="1172">
        <f t="shared" si="77"/>
        <v>4.6793126136054457E-2</v>
      </c>
      <c r="AJ691" s="1172">
        <f t="shared" si="77"/>
        <v>3.0397074390580137E-2</v>
      </c>
      <c r="AK691" s="1172">
        <f t="shared" si="77"/>
        <v>4.2527455878534876E-2</v>
      </c>
      <c r="AL691" s="1172">
        <f t="shared" si="77"/>
        <v>3.4620578634072113E-2</v>
      </c>
      <c r="AM691" s="1172">
        <f t="shared" si="77"/>
        <v>1.7260425407023328E-2</v>
      </c>
      <c r="AN691" s="1172">
        <f t="shared" si="77"/>
        <v>3.3204571978013193E-2</v>
      </c>
      <c r="AO691" s="1172">
        <f t="shared" si="77"/>
        <v>2.5989639554575807E-2</v>
      </c>
      <c r="AP691" s="1172">
        <f>AP684/AP$688</f>
        <v>5.4508092479622627E-2</v>
      </c>
      <c r="AQ691" s="1172">
        <f>AQ684/AQ$688</f>
        <v>3.4497508428767046E-2</v>
      </c>
      <c r="AR691" s="1172">
        <f t="shared" si="77"/>
        <v>3.3717427142535512E-2</v>
      </c>
      <c r="AS691" s="1172">
        <f t="shared" si="77"/>
        <v>6.2148254566405083E-2</v>
      </c>
      <c r="AT691" s="1172">
        <f>AT684/AT$688</f>
        <v>5.300661198430482E-2</v>
      </c>
      <c r="AU691" s="1172">
        <f t="shared" si="77"/>
        <v>5.6466003581786745E-2</v>
      </c>
      <c r="AV691" s="1172">
        <f t="shared" si="77"/>
        <v>3.244766142676505E-2</v>
      </c>
      <c r="AW691" s="1172">
        <f t="shared" si="77"/>
        <v>5.7402723001539382E-2</v>
      </c>
      <c r="AX691" s="1172">
        <f t="shared" si="77"/>
        <v>4.9627994228568652E-2</v>
      </c>
      <c r="AY691" s="1172">
        <f t="shared" si="77"/>
        <v>5.3885655659774136E-2</v>
      </c>
      <c r="AZ691" s="1172">
        <f t="shared" si="77"/>
        <v>7.8424475612867112E-2</v>
      </c>
      <c r="BA691" s="1172">
        <f t="shared" si="77"/>
        <v>5.8692709239083783E-2</v>
      </c>
      <c r="BB691" s="1172">
        <f t="shared" si="77"/>
        <v>4.4731016246746989E-2</v>
      </c>
      <c r="BC691" s="1172">
        <f t="shared" si="77"/>
        <v>3.3211118696267868E-2</v>
      </c>
      <c r="BD691" s="1172">
        <f t="shared" si="77"/>
        <v>3.7487830375343839E-2</v>
      </c>
      <c r="BE691" s="1172">
        <f t="shared" si="77"/>
        <v>3.4184186568021496E-2</v>
      </c>
      <c r="BF691" s="1172">
        <f t="shared" si="77"/>
        <v>4.9968565934795067E-2</v>
      </c>
      <c r="BG691" s="1172">
        <f t="shared" si="77"/>
        <v>4.8902683311734745E-2</v>
      </c>
      <c r="BH691" s="1172">
        <f t="shared" si="77"/>
        <v>3.0979726627647607E-2</v>
      </c>
      <c r="BI691" s="1172">
        <f t="shared" si="77"/>
        <v>2.7117275834267492E-2</v>
      </c>
      <c r="BJ691" s="1172">
        <f t="shared" si="77"/>
        <v>5.8382555675853959E-2</v>
      </c>
      <c r="BK691" s="1172">
        <f t="shared" si="77"/>
        <v>0.11314125745546517</v>
      </c>
      <c r="BL691" s="1172">
        <f t="shared" si="77"/>
        <v>3.1445873167677031E-2</v>
      </c>
      <c r="BM691" s="1172">
        <f t="shared" si="77"/>
        <v>0.14168002126919887</v>
      </c>
      <c r="BN691" s="1172">
        <f>BN684/BN$688</f>
        <v>3.4165113506432421E-2</v>
      </c>
      <c r="BO691" s="1172">
        <f t="shared" si="77"/>
        <v>6.3397483573193483E-2</v>
      </c>
      <c r="BP691" s="1172">
        <f>BP684/BP$688</f>
        <v>3.4869025571701323E-2</v>
      </c>
      <c r="BQ691" s="1172">
        <f>BQ684/BQ$688</f>
        <v>0.14609977856837977</v>
      </c>
      <c r="BR691" s="1172">
        <f t="shared" si="77"/>
        <v>6.3157397470004747E-2</v>
      </c>
      <c r="BS691" s="1172">
        <f>BS684/BS$688</f>
        <v>2.8574040520801744E-2</v>
      </c>
      <c r="BT691" s="1172">
        <f t="shared" si="78"/>
        <v>0.13502451121140532</v>
      </c>
      <c r="BU691" s="1172">
        <f t="shared" si="78"/>
        <v>9.675235320602768E-2</v>
      </c>
      <c r="BV691" s="1172">
        <f t="shared" si="78"/>
        <v>9.5927738146135019E-2</v>
      </c>
      <c r="BW691" s="1172">
        <f t="shared" si="78"/>
        <v>1.7648297631662372E-2</v>
      </c>
      <c r="BX691" s="1172">
        <f t="shared" si="78"/>
        <v>1.8062282604772183E-2</v>
      </c>
      <c r="BY691" s="1172">
        <f t="shared" si="78"/>
        <v>2.482316361886561E-2</v>
      </c>
      <c r="BZ691" s="1172">
        <f>BZ684/BZ$688</f>
        <v>4.2736784980638716E-2</v>
      </c>
      <c r="CA691" s="1172">
        <f t="shared" si="78"/>
        <v>3.3143211148990874E-2</v>
      </c>
      <c r="CB691" s="1172">
        <f t="shared" si="78"/>
        <v>7.2695986995723424E-2</v>
      </c>
      <c r="CC691" s="1172">
        <f t="shared" si="78"/>
        <v>0.10259373947854385</v>
      </c>
    </row>
    <row r="692" spans="1:81" s="1172" customFormat="1" ht="15" customHeight="1">
      <c r="A692" s="43"/>
      <c r="B692" s="154"/>
      <c r="C692" s="155"/>
      <c r="D692" s="156" t="s">
        <v>1005</v>
      </c>
      <c r="E692" s="156"/>
      <c r="F692" s="156"/>
      <c r="G692" s="584">
        <f t="shared" ref="G692:AY692" si="79">G687/G688</f>
        <v>0.7495608025928332</v>
      </c>
      <c r="H692" s="1172">
        <f t="shared" si="79"/>
        <v>0.88175072837002511</v>
      </c>
      <c r="I692" s="1172">
        <f t="shared" si="79"/>
        <v>0.8152605442955525</v>
      </c>
      <c r="J692" s="1172">
        <f t="shared" si="79"/>
        <v>0.85803028665672498</v>
      </c>
      <c r="K692" s="1172">
        <f t="shared" si="79"/>
        <v>0.88471541228606232</v>
      </c>
      <c r="L692" s="1172">
        <f t="shared" si="79"/>
        <v>0.89599379728739548</v>
      </c>
      <c r="M692" s="1172">
        <f t="shared" si="79"/>
        <v>0.80207170333471534</v>
      </c>
      <c r="N692" s="1172">
        <f t="shared" si="79"/>
        <v>0.80312658880229093</v>
      </c>
      <c r="O692" s="1172">
        <f t="shared" si="79"/>
        <v>0.89558455544476967</v>
      </c>
      <c r="P692" s="1172">
        <f t="shared" si="79"/>
        <v>0.7907016436553379</v>
      </c>
      <c r="Q692" s="1172">
        <f t="shared" si="79"/>
        <v>0.84294265073449837</v>
      </c>
      <c r="R692" s="1172">
        <f t="shared" si="79"/>
        <v>0.82055297650049908</v>
      </c>
      <c r="S692" s="1172">
        <f t="shared" si="79"/>
        <v>0.8732589382185062</v>
      </c>
      <c r="T692" s="1172">
        <f t="shared" si="79"/>
        <v>0.84276081187237062</v>
      </c>
      <c r="U692" s="1172">
        <f t="shared" si="79"/>
        <v>0.83199906624653708</v>
      </c>
      <c r="V692" s="1172">
        <f t="shared" si="79"/>
        <v>0.78491415879314319</v>
      </c>
      <c r="W692" s="1172">
        <f t="shared" si="79"/>
        <v>0.66495211048432579</v>
      </c>
      <c r="X692" s="1172">
        <f t="shared" si="79"/>
        <v>0.87483254723342907</v>
      </c>
      <c r="Y692" s="1172">
        <f t="shared" si="79"/>
        <v>0.8481414244534996</v>
      </c>
      <c r="Z692" s="1172">
        <f t="shared" si="79"/>
        <v>0.7864820945793336</v>
      </c>
      <c r="AA692" s="1172">
        <f t="shared" si="79"/>
        <v>0.79739151399831731</v>
      </c>
      <c r="AB692" s="1172">
        <f t="shared" si="79"/>
        <v>0.80795192572545593</v>
      </c>
      <c r="AC692" s="1172">
        <f t="shared" si="79"/>
        <v>0.80697991164200356</v>
      </c>
      <c r="AD692" s="1172">
        <f t="shared" si="79"/>
        <v>0.72912198667490802</v>
      </c>
      <c r="AE692" s="1172">
        <f t="shared" si="79"/>
        <v>0.86490987550603438</v>
      </c>
      <c r="AF692" s="1172">
        <f t="shared" si="79"/>
        <v>0.8665957317725469</v>
      </c>
      <c r="AG692" s="1172">
        <f t="shared" si="79"/>
        <v>0.85388093635377338</v>
      </c>
      <c r="AH692" s="1172">
        <f t="shared" si="79"/>
        <v>0.83410440527153307</v>
      </c>
      <c r="AI692" s="1172">
        <f t="shared" si="79"/>
        <v>0.87015866812989451</v>
      </c>
      <c r="AJ692" s="1172">
        <f t="shared" si="79"/>
        <v>0.86029189063417</v>
      </c>
      <c r="AK692" s="1172">
        <f t="shared" si="79"/>
        <v>0.89723779650694757</v>
      </c>
      <c r="AL692" s="1172">
        <f t="shared" si="79"/>
        <v>0.74970384277164148</v>
      </c>
      <c r="AM692" s="1172">
        <f t="shared" si="79"/>
        <v>0.75205172273191023</v>
      </c>
      <c r="AN692" s="1172">
        <f t="shared" si="79"/>
        <v>0.71904041444890321</v>
      </c>
      <c r="AO692" s="1172">
        <f t="shared" si="79"/>
        <v>0.80520683095634682</v>
      </c>
      <c r="AP692" s="1172">
        <f t="shared" si="79"/>
        <v>0.88992544151268338</v>
      </c>
      <c r="AQ692" s="1172">
        <f>AQ687/AQ688</f>
        <v>0.80152672659482349</v>
      </c>
      <c r="AR692" s="1172">
        <f t="shared" si="79"/>
        <v>0.88209325037288344</v>
      </c>
      <c r="AS692" s="1172">
        <f t="shared" si="79"/>
        <v>0.83354146939317009</v>
      </c>
      <c r="AT692" s="1172">
        <f>AT687/AT688</f>
        <v>0.79005072936372223</v>
      </c>
      <c r="AU692" s="1172">
        <f t="shared" si="79"/>
        <v>0.8664744471827307</v>
      </c>
      <c r="AV692" s="1172">
        <f t="shared" si="79"/>
        <v>0.85833400254255687</v>
      </c>
      <c r="AW692" s="1172">
        <f t="shared" si="79"/>
        <v>0.87348828170759918</v>
      </c>
      <c r="AX692" s="1172">
        <f t="shared" si="79"/>
        <v>0.88740711447324605</v>
      </c>
      <c r="AY692" s="1172">
        <f t="shared" si="79"/>
        <v>0.8701424406939654</v>
      </c>
      <c r="AZ692" s="1172">
        <f>AZ687/AZ688</f>
        <v>0.82932016411306198</v>
      </c>
      <c r="BA692" s="1172">
        <f t="shared" ref="BA692:BR692" si="80">BA687/BA688</f>
        <v>0.86737745459619775</v>
      </c>
      <c r="BB692" s="1172">
        <f t="shared" si="80"/>
        <v>0.77245269839324815</v>
      </c>
      <c r="BC692" s="1172">
        <f t="shared" si="80"/>
        <v>0.80694380101321106</v>
      </c>
      <c r="BD692" s="1172">
        <f t="shared" si="80"/>
        <v>0.91085677093490702</v>
      </c>
      <c r="BE692" s="1172">
        <f t="shared" si="80"/>
        <v>0.88015542425532944</v>
      </c>
      <c r="BF692" s="1172">
        <f t="shared" si="80"/>
        <v>0.87890815859754112</v>
      </c>
      <c r="BG692" s="1172">
        <f t="shared" si="80"/>
        <v>0.6625079065930739</v>
      </c>
      <c r="BH692" s="1172">
        <f t="shared" si="80"/>
        <v>0.84943029801510306</v>
      </c>
      <c r="BI692" s="1172">
        <f t="shared" si="80"/>
        <v>0.73972540902958972</v>
      </c>
      <c r="BJ692" s="1172">
        <f t="shared" si="80"/>
        <v>0.86090594956824507</v>
      </c>
      <c r="BK692" s="1172">
        <f t="shared" si="80"/>
        <v>0.63871161813186572</v>
      </c>
      <c r="BL692" s="1172">
        <f t="shared" si="80"/>
        <v>0.83828765599477406</v>
      </c>
      <c r="BM692" s="1172">
        <f t="shared" si="80"/>
        <v>0.71011356689613059</v>
      </c>
      <c r="BN692" s="1172">
        <f>BN687/BN688</f>
        <v>0.8788343516522823</v>
      </c>
      <c r="BO692" s="1172">
        <f t="shared" si="80"/>
        <v>0.85743488315341565</v>
      </c>
      <c r="BP692" s="1172">
        <f>BP687/BP688</f>
        <v>0.92027385091459846</v>
      </c>
      <c r="BQ692" s="1172">
        <f>BQ687/BQ688</f>
        <v>0.76331088181620332</v>
      </c>
      <c r="BR692" s="1172">
        <f t="shared" si="80"/>
        <v>0.87139225720228186</v>
      </c>
      <c r="BS692" s="1172">
        <f>BS687/BS688</f>
        <v>0.72470851596562513</v>
      </c>
      <c r="BT692" s="1172">
        <f t="shared" ref="BT692:CC692" si="81">BT687/BT688</f>
        <v>0.77574471757194119</v>
      </c>
      <c r="BU692" s="1172">
        <f t="shared" si="81"/>
        <v>0.69433609918471384</v>
      </c>
      <c r="BV692" s="1172">
        <f t="shared" si="81"/>
        <v>0.71592450251559214</v>
      </c>
      <c r="BW692" s="1172">
        <f t="shared" si="81"/>
        <v>0.76594138362764086</v>
      </c>
      <c r="BX692" s="1172">
        <f t="shared" si="81"/>
        <v>0.70175415605958313</v>
      </c>
      <c r="BY692" s="1172">
        <f t="shared" si="81"/>
        <v>0.89142679261535929</v>
      </c>
      <c r="BZ692" s="1172">
        <f t="shared" si="81"/>
        <v>0.87679778356254012</v>
      </c>
      <c r="CA692" s="1172">
        <f t="shared" si="81"/>
        <v>0.85108155466700086</v>
      </c>
      <c r="CB692" s="1172">
        <f t="shared" si="81"/>
        <v>0.81741949795649649</v>
      </c>
      <c r="CC692" s="1172">
        <f t="shared" si="81"/>
        <v>0.75509987563805714</v>
      </c>
    </row>
    <row r="693" spans="1:81" ht="15" customHeight="1">
      <c r="A693" s="1146"/>
      <c r="B693" s="139"/>
      <c r="D693" s="156" t="s">
        <v>415</v>
      </c>
      <c r="G693" s="584">
        <f t="shared" ref="G693:AY693" si="82">G685/G688</f>
        <v>1.7681195564624278E-2</v>
      </c>
      <c r="H693" s="1172">
        <f t="shared" si="82"/>
        <v>2.175748155646481E-2</v>
      </c>
      <c r="I693" s="1172">
        <f t="shared" si="82"/>
        <v>1.9766935605974527E-2</v>
      </c>
      <c r="J693" s="1172">
        <f t="shared" si="82"/>
        <v>2.1137659880939495E-2</v>
      </c>
      <c r="K693" s="1172">
        <f t="shared" si="82"/>
        <v>2.1326230678009397E-2</v>
      </c>
      <c r="L693" s="1172">
        <f t="shared" si="82"/>
        <v>2.1906075903177866E-2</v>
      </c>
      <c r="M693" s="1172">
        <f t="shared" si="82"/>
        <v>1.9444798822438651E-2</v>
      </c>
      <c r="N693" s="1172">
        <f t="shared" si="82"/>
        <v>1.958619767471681E-2</v>
      </c>
      <c r="O693" s="1172">
        <f t="shared" si="82"/>
        <v>2.1860063380999755E-2</v>
      </c>
      <c r="P693" s="1172">
        <f t="shared" si="82"/>
        <v>1.9121840610203916E-2</v>
      </c>
      <c r="Q693" s="1172">
        <f t="shared" si="82"/>
        <v>2.0320734973634489E-2</v>
      </c>
      <c r="R693" s="1172">
        <f t="shared" si="82"/>
        <v>1.9906858995796257E-2</v>
      </c>
      <c r="S693" s="1172">
        <f t="shared" si="82"/>
        <v>2.1693655754977097E-2</v>
      </c>
      <c r="T693" s="1172">
        <f t="shared" si="82"/>
        <v>2.0515890837585642E-2</v>
      </c>
      <c r="U693" s="1172">
        <f t="shared" si="82"/>
        <v>2.0674828620972838E-2</v>
      </c>
      <c r="V693" s="1172">
        <f t="shared" si="82"/>
        <v>1.8938366085559644E-2</v>
      </c>
      <c r="W693" s="1172">
        <f t="shared" si="82"/>
        <v>1.6078696847923214E-2</v>
      </c>
      <c r="X693" s="1172">
        <f t="shared" si="82"/>
        <v>2.1215881619301089E-2</v>
      </c>
      <c r="Y693" s="1172">
        <f t="shared" si="82"/>
        <v>2.1472959737696976E-2</v>
      </c>
      <c r="Z693" s="1172">
        <f t="shared" si="82"/>
        <v>1.9530634806218347E-2</v>
      </c>
      <c r="AA693" s="1172">
        <f t="shared" si="82"/>
        <v>1.9987674691595719E-2</v>
      </c>
      <c r="AB693" s="1172">
        <f t="shared" si="82"/>
        <v>2.0328029027191153E-2</v>
      </c>
      <c r="AC693" s="1172">
        <f t="shared" si="82"/>
        <v>2.1090889076952342E-2</v>
      </c>
      <c r="AD693" s="1172">
        <f t="shared" si="82"/>
        <v>1.8169400612230848E-2</v>
      </c>
      <c r="AE693" s="1172">
        <f t="shared" si="82"/>
        <v>2.1409940464699323E-2</v>
      </c>
      <c r="AF693" s="1172">
        <f t="shared" si="82"/>
        <v>2.2222753095963881E-2</v>
      </c>
      <c r="AG693" s="1172">
        <f t="shared" si="82"/>
        <v>2.246547596253819E-2</v>
      </c>
      <c r="AH693" s="1172">
        <f t="shared" si="82"/>
        <v>2.0424941484096668E-2</v>
      </c>
      <c r="AI693" s="1172">
        <f t="shared" si="82"/>
        <v>2.1530781998194838E-2</v>
      </c>
      <c r="AJ693" s="1172">
        <f t="shared" si="82"/>
        <v>2.116902815570364E-2</v>
      </c>
      <c r="AK693" s="1172">
        <f t="shared" si="82"/>
        <v>2.1673500558951484E-2</v>
      </c>
      <c r="AL693" s="1172">
        <f t="shared" si="82"/>
        <v>1.7838867390536434E-2</v>
      </c>
      <c r="AM693" s="1172">
        <f t="shared" si="82"/>
        <v>1.8747091989073768E-2</v>
      </c>
      <c r="AN693" s="1172">
        <f t="shared" si="82"/>
        <v>1.7109244837761068E-2</v>
      </c>
      <c r="AO693" s="1172">
        <f t="shared" si="82"/>
        <v>2.005970990740942E-2</v>
      </c>
      <c r="AP693" s="1172">
        <f t="shared" si="82"/>
        <v>2.1881160125190126E-2</v>
      </c>
      <c r="AQ693" s="1172">
        <f>AQ685/AQ688</f>
        <v>1.9672705848852674E-2</v>
      </c>
      <c r="AR693" s="1172">
        <f t="shared" si="82"/>
        <v>2.1767408907949298E-2</v>
      </c>
      <c r="AS693" s="1172">
        <f t="shared" si="82"/>
        <v>2.0677683611794426E-2</v>
      </c>
      <c r="AT693" s="1172">
        <f>AT685/AT688</f>
        <v>1.9467964018746092E-2</v>
      </c>
      <c r="AU693" s="1172">
        <f t="shared" si="82"/>
        <v>2.150292599141421E-2</v>
      </c>
      <c r="AV693" s="1172">
        <f t="shared" si="82"/>
        <v>2.1196730117179402E-2</v>
      </c>
      <c r="AW693" s="1172">
        <f t="shared" si="82"/>
        <v>2.1609037659345812E-2</v>
      </c>
      <c r="AX693" s="1172">
        <f t="shared" si="82"/>
        <v>2.2274187776037211E-2</v>
      </c>
      <c r="AY693" s="1172">
        <f t="shared" si="82"/>
        <v>2.1707871100097802E-2</v>
      </c>
      <c r="AZ693" s="1172">
        <f>AZ685/AZ688</f>
        <v>2.0606970568706459E-2</v>
      </c>
      <c r="BA693" s="1172">
        <f t="shared" ref="BA693:BR693" si="83">BA685/BA688</f>
        <v>2.124067057991863E-2</v>
      </c>
      <c r="BB693" s="1172">
        <f t="shared" si="83"/>
        <v>1.9160686731452457E-2</v>
      </c>
      <c r="BC693" s="1172">
        <f t="shared" si="83"/>
        <v>1.9640766494985584E-2</v>
      </c>
      <c r="BD693" s="1172">
        <f t="shared" si="83"/>
        <v>2.21699765533191E-2</v>
      </c>
      <c r="BE693" s="1172">
        <f t="shared" si="83"/>
        <v>2.1268767395933297E-2</v>
      </c>
      <c r="BF693" s="1172">
        <f t="shared" si="83"/>
        <v>2.1074950274762586E-2</v>
      </c>
      <c r="BG693" s="1172">
        <f t="shared" si="83"/>
        <v>1.5709735921068543E-2</v>
      </c>
      <c r="BH693" s="1172">
        <f t="shared" si="83"/>
        <v>2.0725327126122513E-2</v>
      </c>
      <c r="BI693" s="1172">
        <f t="shared" si="83"/>
        <v>1.8058454740062516E-2</v>
      </c>
      <c r="BJ693" s="1172">
        <f t="shared" si="83"/>
        <v>2.1545809164309839E-2</v>
      </c>
      <c r="BK693" s="1172">
        <f t="shared" si="83"/>
        <v>1.5435365422688002E-2</v>
      </c>
      <c r="BL693" s="1172">
        <f t="shared" si="83"/>
        <v>2.0588408700234144E-2</v>
      </c>
      <c r="BM693" s="1172">
        <f t="shared" si="83"/>
        <v>1.722612570619067E-2</v>
      </c>
      <c r="BN693" s="1172">
        <f>BN685/BN688</f>
        <v>2.1461935297234704E-2</v>
      </c>
      <c r="BO693" s="1172">
        <f t="shared" si="83"/>
        <v>2.1111023948810686E-2</v>
      </c>
      <c r="BP693" s="1172">
        <f>BP685/BP688</f>
        <v>2.2601995893980115E-2</v>
      </c>
      <c r="BQ693" s="1172">
        <f>BQ685/BQ688</f>
        <v>1.8401972178104679E-2</v>
      </c>
      <c r="BR693" s="1172">
        <f t="shared" si="83"/>
        <v>2.1478325125725235E-2</v>
      </c>
      <c r="BS693" s="1172">
        <f>BS685/BS688</f>
        <v>1.7869923142735337E-2</v>
      </c>
      <c r="BT693" s="1172">
        <f t="shared" ref="BT693:CC693" si="84">BT685/BT688</f>
        <v>1.8712630197699545E-2</v>
      </c>
      <c r="BU693" s="1172">
        <f t="shared" si="84"/>
        <v>1.6602311090650461E-2</v>
      </c>
      <c r="BV693" s="1172">
        <f t="shared" si="84"/>
        <v>1.7079082058389629E-2</v>
      </c>
      <c r="BW693" s="1172">
        <f t="shared" si="84"/>
        <v>1.8398226124290856E-2</v>
      </c>
      <c r="BX693" s="1172">
        <f t="shared" si="84"/>
        <v>1.701554706382577E-2</v>
      </c>
      <c r="BY693" s="1172">
        <f t="shared" si="84"/>
        <v>2.2304852923424549E-2</v>
      </c>
      <c r="BZ693" s="1172">
        <f t="shared" si="84"/>
        <v>2.2763056314051316E-2</v>
      </c>
      <c r="CA693" s="1172">
        <f t="shared" si="84"/>
        <v>2.0835924088688059E-2</v>
      </c>
      <c r="CB693" s="1172">
        <f t="shared" si="84"/>
        <v>1.9967708437126429E-2</v>
      </c>
      <c r="CC693" s="1172">
        <f t="shared" si="84"/>
        <v>1.8211690130645442E-2</v>
      </c>
    </row>
    <row r="694" spans="1:81" ht="15" customHeight="1">
      <c r="A694" s="1146"/>
      <c r="B694" s="1146"/>
      <c r="C694" s="1146"/>
      <c r="D694" s="1146"/>
      <c r="E694" s="1146"/>
      <c r="F694" s="1146"/>
      <c r="G694" s="1146"/>
      <c r="H694" s="1146"/>
      <c r="I694" s="1146"/>
      <c r="J694" s="1146"/>
      <c r="K694" s="1146"/>
      <c r="L694" s="1146"/>
      <c r="M694" s="1146"/>
      <c r="N694" s="1146"/>
      <c r="O694" s="1146"/>
      <c r="P694" s="1146"/>
      <c r="Q694" s="1146"/>
      <c r="R694" s="1146"/>
      <c r="S694" s="1146"/>
      <c r="T694" s="1146"/>
      <c r="U694" s="1146"/>
      <c r="V694" s="1146"/>
      <c r="W694" s="1146"/>
      <c r="X694" s="1146"/>
      <c r="Y694" s="1146"/>
      <c r="Z694" s="1146"/>
      <c r="AA694" s="1146"/>
      <c r="AB694" s="1146"/>
      <c r="AC694" s="1146"/>
      <c r="AD694" s="1146"/>
      <c r="AE694" s="1146"/>
      <c r="AF694" s="1146"/>
      <c r="AG694" s="1146"/>
      <c r="AH694" s="1146"/>
      <c r="AI694" s="1146"/>
      <c r="AJ694" s="1146"/>
      <c r="AK694" s="1146"/>
      <c r="AL694" s="1146"/>
      <c r="AM694" s="1146"/>
      <c r="AN694" s="1146"/>
      <c r="AO694" s="1146"/>
      <c r="AP694" s="1146"/>
      <c r="AQ694" s="1146"/>
      <c r="AR694" s="1146"/>
      <c r="AS694" s="1146"/>
      <c r="AT694" s="1146"/>
      <c r="AU694" s="1146"/>
      <c r="AV694" s="1146"/>
      <c r="AW694" s="1146"/>
      <c r="AX694" s="1146"/>
      <c r="AY694" s="1146"/>
      <c r="AZ694" s="1146"/>
      <c r="BA694" s="1146"/>
      <c r="BB694" s="1146"/>
      <c r="BC694" s="1146"/>
      <c r="BD694" s="1146"/>
      <c r="BE694" s="1146"/>
      <c r="BF694" s="1146"/>
      <c r="BG694" s="1146"/>
      <c r="BH694" s="1146"/>
      <c r="BI694" s="1146"/>
      <c r="BJ694" s="1146"/>
      <c r="BK694" s="1146"/>
      <c r="BL694" s="1146"/>
      <c r="BM694" s="1146"/>
      <c r="BN694" s="1146"/>
      <c r="BO694" s="1146"/>
      <c r="BP694" s="1146"/>
      <c r="BQ694" s="1146"/>
      <c r="BR694" s="1146"/>
      <c r="BS694" s="1146"/>
      <c r="BT694" s="1146"/>
      <c r="BU694" s="1146"/>
      <c r="BV694" s="1146"/>
      <c r="BW694" s="1146"/>
      <c r="BX694" s="715"/>
      <c r="BY694" s="1146"/>
      <c r="BZ694" s="1146"/>
      <c r="CA694" s="715"/>
      <c r="CB694" s="715"/>
      <c r="CC694" s="1146"/>
    </row>
    <row r="695" spans="1:81" ht="15" customHeight="1">
      <c r="A695" s="611"/>
      <c r="B695" s="631" t="s">
        <v>166</v>
      </c>
      <c r="C695" s="611"/>
      <c r="D695" s="616"/>
      <c r="E695" s="616"/>
      <c r="F695" s="616"/>
      <c r="G695" s="617"/>
      <c r="H695" s="1203"/>
      <c r="I695" s="1203"/>
      <c r="J695" s="1203"/>
      <c r="K695" s="1203"/>
      <c r="L695" s="1203"/>
      <c r="M695" s="1203"/>
      <c r="N695" s="1203"/>
      <c r="O695" s="1203"/>
      <c r="P695" s="1203"/>
      <c r="Q695" s="1203"/>
      <c r="R695" s="1203"/>
      <c r="S695" s="1203"/>
      <c r="T695" s="1203"/>
      <c r="U695" s="1203"/>
      <c r="V695" s="1203"/>
      <c r="W695" s="1203"/>
      <c r="X695" s="1203"/>
      <c r="Y695" s="1203"/>
      <c r="Z695" s="1203"/>
      <c r="AA695" s="1203"/>
      <c r="AB695" s="1203"/>
      <c r="AC695" s="1203"/>
      <c r="AD695" s="1203"/>
      <c r="AE695" s="1203"/>
      <c r="AF695" s="1203"/>
      <c r="AG695" s="1203"/>
      <c r="AH695" s="1203"/>
      <c r="AI695" s="1203"/>
      <c r="AJ695" s="1203"/>
      <c r="AK695" s="1203"/>
      <c r="AL695" s="1203"/>
      <c r="AM695" s="1203"/>
      <c r="AN695" s="1203"/>
      <c r="AO695" s="1203"/>
      <c r="AP695" s="1203"/>
      <c r="AQ695" s="1203"/>
      <c r="AR695" s="1203"/>
      <c r="AS695" s="1203"/>
      <c r="AT695" s="1203"/>
      <c r="AU695" s="1203"/>
      <c r="AV695" s="1203"/>
      <c r="AW695" s="1203"/>
      <c r="AX695" s="1203"/>
      <c r="AY695" s="1203"/>
      <c r="AZ695" s="1203"/>
      <c r="BA695" s="1203"/>
      <c r="BB695" s="1203"/>
      <c r="BC695" s="1203"/>
      <c r="BD695" s="1169"/>
      <c r="BE695" s="1203"/>
      <c r="BF695" s="1203"/>
      <c r="BG695" s="1203"/>
      <c r="BH695" s="1203"/>
      <c r="BI695" s="1203"/>
      <c r="BJ695" s="1203"/>
      <c r="BK695" s="1203"/>
      <c r="BL695" s="1203"/>
      <c r="BM695" s="1203"/>
      <c r="BN695" s="1203"/>
      <c r="BO695" s="1203"/>
      <c r="BP695" s="1203"/>
      <c r="BQ695" s="1203"/>
      <c r="BR695" s="1203"/>
      <c r="BS695" s="1203"/>
      <c r="BT695" s="1203"/>
      <c r="BU695" s="1203"/>
      <c r="BV695" s="1203"/>
      <c r="BW695" s="1203"/>
      <c r="BX695" s="1203"/>
      <c r="BY695" s="1203"/>
      <c r="BZ695" s="1203"/>
      <c r="CA695" s="1203"/>
      <c r="CB695" s="1203"/>
      <c r="CC695" s="1203"/>
    </row>
    <row r="696" spans="1:81" ht="15" customHeight="1">
      <c r="A696" s="611"/>
      <c r="B696" s="615" t="s">
        <v>169</v>
      </c>
      <c r="C696" s="611"/>
      <c r="D696" s="616"/>
      <c r="E696" s="616"/>
      <c r="F696" s="616"/>
      <c r="G696" s="617"/>
      <c r="H696" s="1203"/>
      <c r="I696" s="1203"/>
      <c r="J696" s="1203"/>
      <c r="K696" s="1203"/>
      <c r="L696" s="1203"/>
      <c r="M696" s="1203"/>
      <c r="N696" s="1203"/>
      <c r="O696" s="1203"/>
      <c r="P696" s="1203"/>
      <c r="Q696" s="1203"/>
      <c r="R696" s="1203"/>
      <c r="S696" s="1203"/>
      <c r="T696" s="1203"/>
      <c r="U696" s="1203"/>
      <c r="V696" s="1203"/>
      <c r="W696" s="1203"/>
      <c r="X696" s="1203"/>
      <c r="Y696" s="1203"/>
      <c r="Z696" s="1203"/>
      <c r="AA696" s="1203"/>
      <c r="AB696" s="1203"/>
      <c r="AC696" s="1203"/>
      <c r="AD696" s="1203"/>
      <c r="AE696" s="1203"/>
      <c r="AF696" s="1203"/>
      <c r="AG696" s="1203"/>
      <c r="AH696" s="1203"/>
      <c r="AI696" s="1203"/>
      <c r="AJ696" s="1203"/>
      <c r="AK696" s="1203"/>
      <c r="AL696" s="1203"/>
      <c r="AM696" s="1203"/>
      <c r="AN696" s="1203"/>
      <c r="AO696" s="1203"/>
      <c r="AP696" s="1203"/>
      <c r="AQ696" s="1203"/>
      <c r="AR696" s="1203"/>
      <c r="AS696" s="1203"/>
      <c r="AT696" s="1203"/>
      <c r="AU696" s="1203"/>
      <c r="AV696" s="1203"/>
      <c r="AW696" s="1203"/>
      <c r="AX696" s="1203"/>
      <c r="AY696" s="1203"/>
      <c r="AZ696" s="1203"/>
      <c r="BA696" s="1203"/>
      <c r="BB696" s="1203"/>
      <c r="BC696" s="1203"/>
      <c r="BD696" s="1169"/>
      <c r="BE696" s="1203"/>
      <c r="BF696" s="1203"/>
      <c r="BG696" s="1203"/>
      <c r="BH696" s="1203"/>
      <c r="BI696" s="1203"/>
      <c r="BJ696" s="1203"/>
      <c r="BK696" s="1203"/>
      <c r="BL696" s="1203"/>
      <c r="BM696" s="1203"/>
      <c r="BN696" s="1203"/>
      <c r="BO696" s="1203"/>
      <c r="BP696" s="1203"/>
      <c r="BQ696" s="1203"/>
      <c r="BR696" s="1203"/>
      <c r="BS696" s="1203"/>
      <c r="BT696" s="1203"/>
      <c r="BU696" s="1203"/>
      <c r="BV696" s="1203"/>
      <c r="BW696" s="1203"/>
      <c r="BX696" s="1203"/>
      <c r="BY696" s="1203"/>
      <c r="BZ696" s="1203"/>
      <c r="CA696" s="1203"/>
      <c r="CB696" s="1203"/>
      <c r="CC696" s="1203"/>
    </row>
    <row r="697" spans="1:81" ht="15" customHeight="1">
      <c r="A697" s="611"/>
      <c r="B697" s="49" t="s">
        <v>1389</v>
      </c>
      <c r="D697" s="49"/>
      <c r="G697" s="541"/>
      <c r="H697" s="1169"/>
      <c r="I697" s="1169"/>
      <c r="J697" s="1169"/>
      <c r="K697" s="1169"/>
      <c r="L697" s="1169"/>
      <c r="M697" s="1169"/>
      <c r="N697" s="1169"/>
      <c r="O697" s="1169"/>
      <c r="P697" s="1169"/>
      <c r="Q697" s="1169"/>
      <c r="R697" s="1169"/>
      <c r="S697" s="1169"/>
      <c r="T697" s="1169"/>
      <c r="U697" s="1169"/>
      <c r="V697" s="1169"/>
      <c r="W697" s="1169"/>
      <c r="X697" s="1169"/>
      <c r="Y697" s="1169"/>
      <c r="Z697" s="1169"/>
      <c r="AA697" s="1169"/>
      <c r="AB697" s="1169"/>
      <c r="AC697" s="1169"/>
      <c r="AD697" s="1169"/>
      <c r="AE697" s="1169"/>
      <c r="AF697" s="1169"/>
      <c r="AG697" s="1169"/>
      <c r="AH697" s="1169"/>
      <c r="AI697" s="1169"/>
      <c r="AJ697" s="1169"/>
      <c r="AK697" s="1169"/>
      <c r="AL697" s="1169"/>
      <c r="AM697" s="1169"/>
      <c r="AN697" s="1169"/>
      <c r="AO697" s="1169"/>
      <c r="AP697" s="1169"/>
      <c r="AQ697" s="1169"/>
      <c r="AR697" s="1169"/>
      <c r="AS697" s="1169"/>
      <c r="AT697" s="1169"/>
      <c r="AU697" s="1169"/>
      <c r="AV697" s="1169"/>
      <c r="AW697" s="1169"/>
      <c r="AX697" s="1169"/>
      <c r="AY697" s="1169"/>
      <c r="AZ697" s="1169"/>
      <c r="BA697" s="1169"/>
      <c r="BB697" s="1169"/>
      <c r="BC697" s="1169"/>
      <c r="BD697" s="1169"/>
      <c r="BE697" s="1169"/>
      <c r="BF697" s="1169"/>
      <c r="BG697" s="1169"/>
      <c r="BH697" s="1169"/>
      <c r="BI697" s="1169"/>
      <c r="BJ697" s="1169"/>
      <c r="BK697" s="1169"/>
      <c r="BL697" s="1169"/>
      <c r="BM697" s="1169"/>
      <c r="BN697" s="1169"/>
      <c r="BO697" s="1169"/>
      <c r="BP697" s="1169"/>
      <c r="BQ697" s="1169"/>
      <c r="BR697" s="1169"/>
      <c r="BS697" s="1169"/>
      <c r="BT697" s="1169"/>
      <c r="BU697" s="1169"/>
      <c r="BV697" s="1169"/>
      <c r="BW697" s="1169"/>
      <c r="BY697" s="1169"/>
      <c r="BZ697" s="1169"/>
      <c r="CC697" s="1169"/>
    </row>
    <row r="698" spans="1:81" ht="15" customHeight="1">
      <c r="A698" s="611"/>
      <c r="B698" s="633">
        <f>('Heating Values'!B10*0.0010551)*42</f>
        <v>4971.766083984</v>
      </c>
      <c r="D698" s="145" t="s">
        <v>642</v>
      </c>
      <c r="E698" s="49" t="s">
        <v>1390</v>
      </c>
      <c r="G698" s="1195">
        <f>G573*$B$698/G25</f>
        <v>4170.2634436070994</v>
      </c>
      <c r="H698" s="1195">
        <f>H573*$B$698/H25</f>
        <v>1595.048084758801</v>
      </c>
      <c r="I698" s="1195">
        <f>I573*$B$698/I25</f>
        <v>2530.3913661116712</v>
      </c>
      <c r="J698" s="1195">
        <f>J573*$B$698/J25</f>
        <v>1933.6144324105221</v>
      </c>
      <c r="K698" s="1195">
        <f>K573*$B$698/K25</f>
        <v>1602.5147736586289</v>
      </c>
      <c r="L698" s="1195">
        <f>L573*$B$698/L25</f>
        <v>930.06938571903095</v>
      </c>
      <c r="M698" s="1195">
        <f>M573*$B$698/M25</f>
        <v>2496.9706171201578</v>
      </c>
      <c r="N698" s="1195">
        <f>N573*$B$698/N25</f>
        <v>2388.2399100956491</v>
      </c>
      <c r="O698" s="1195">
        <f>O573*$B$698/O25</f>
        <v>1856.5293122215203</v>
      </c>
      <c r="P698" s="1195">
        <f>P573*$B$698/P25</f>
        <v>2263.4688968015107</v>
      </c>
      <c r="Q698" s="1195">
        <f>Q573*$B$698/Q25</f>
        <v>951.81113882395414</v>
      </c>
      <c r="R698" s="1195">
        <f>R573*$B$698/R25</f>
        <v>2187.3918690476075</v>
      </c>
      <c r="S698" s="1195">
        <f>S573*$B$698/S25</f>
        <v>1628.5328734488423</v>
      </c>
      <c r="T698" s="1195">
        <f>T573*$B$698/T25</f>
        <v>2253.494482725644</v>
      </c>
      <c r="U698" s="1195">
        <f>U573*$B$698/U25</f>
        <v>1576.8753948098886</v>
      </c>
      <c r="V698" s="1195">
        <f>V573*$B$698/V25</f>
        <v>1442.5545951914767</v>
      </c>
      <c r="W698" s="1195">
        <f>W573*$B$698/W25</f>
        <v>2496.1889563605532</v>
      </c>
      <c r="X698" s="1195">
        <f>X573*$B$698/X25</f>
        <v>619.84708975278397</v>
      </c>
      <c r="Y698" s="1195">
        <f>Y573*$B$698/Y25</f>
        <v>1652.9877443406479</v>
      </c>
      <c r="Z698" s="1195">
        <f>Z573*$B$698/Z25</f>
        <v>1870.4277555520093</v>
      </c>
      <c r="AA698" s="1195">
        <f>AA573*$B$698/AA25</f>
        <v>2086.9429350031414</v>
      </c>
      <c r="AB698" s="1195">
        <f>AB573*$B$698/AB25</f>
        <v>1838.7038073787476</v>
      </c>
      <c r="AC698" s="1195">
        <f>AC573*$B$698/AC25</f>
        <v>1260.7896720197266</v>
      </c>
      <c r="AD698" s="1195">
        <f>AD573*$B$698/AD25</f>
        <v>1854.8955143010417</v>
      </c>
      <c r="AE698" s="1195">
        <f>AE573*$B$698/AE25</f>
        <v>2155.2994360467865</v>
      </c>
      <c r="AF698" s="1195">
        <f>AF573*$B$698/AF25</f>
        <v>1319.4474351388667</v>
      </c>
      <c r="AG698" s="1195">
        <f>AG573*$B$698/AG25</f>
        <v>1081.7521668163879</v>
      </c>
      <c r="AH698" s="1195">
        <f>AH573*$B$698/AH25</f>
        <v>1720.5789791202906</v>
      </c>
      <c r="AI698" s="1195">
        <f>AI573*$B$698/AI25</f>
        <v>1932.5751024963606</v>
      </c>
      <c r="AJ698" s="1195">
        <f>AJ573*$B$698/AJ25</f>
        <v>1151.1520552093284</v>
      </c>
      <c r="AK698" s="1195">
        <f>AK573*$B$698/AK25</f>
        <v>1852.6775305205272</v>
      </c>
      <c r="AL698" s="1195">
        <f>AL573*$B$698/AL25</f>
        <v>1213.4589685007636</v>
      </c>
      <c r="AM698" s="1195">
        <f>AM573*$B$698/AM25</f>
        <v>648.5618811014823</v>
      </c>
      <c r="AN698" s="1195">
        <f>AN573*$B$698/AN25</f>
        <v>1213.4589685007636</v>
      </c>
      <c r="AO698" s="1195">
        <f>AO573*$B$698/AO25</f>
        <v>948.76002957934418</v>
      </c>
      <c r="AP698" s="1195">
        <f>AP573*$B$698/AP25</f>
        <v>1521.2162771670237</v>
      </c>
      <c r="AQ698" s="1195">
        <f>AQ573*$B$698/AQ25</f>
        <v>1652.1946536072321</v>
      </c>
      <c r="AR698" s="1195">
        <f>AR573*$B$698/AR25</f>
        <v>1298.1082918916816</v>
      </c>
      <c r="AS698" s="1195">
        <f>AS573*$B$698/AS25</f>
        <v>1540.1838256965091</v>
      </c>
      <c r="AT698" s="1195">
        <f>AT573*$B$698/AT25</f>
        <v>2242.5640633218654</v>
      </c>
      <c r="AU698" s="1195">
        <f>AU573*$B$698/AU25</f>
        <v>1818.0504382491911</v>
      </c>
      <c r="AV698" s="1195">
        <f>AV573*$B$698/AV25</f>
        <v>1289.5018608355476</v>
      </c>
      <c r="AW698" s="1195">
        <f>AW573*$B$698/AW25</f>
        <v>1859.6153638961518</v>
      </c>
      <c r="AX698" s="1195">
        <f>AX573*$B$698/AX25</f>
        <v>1649.8954658067191</v>
      </c>
      <c r="AY698" s="1195">
        <f>AY573*$B$698/AY25</f>
        <v>1677.7561730122934</v>
      </c>
      <c r="AZ698" s="1195">
        <f>AZ573*$B$698/AZ25</f>
        <v>1954.8073103603738</v>
      </c>
      <c r="BA698" s="1195">
        <f>BA573*$B$698/BA25</f>
        <v>2268.0764212586068</v>
      </c>
      <c r="BB698" s="1195">
        <f>BB573*$B$698/BB25</f>
        <v>1871.6939843382893</v>
      </c>
      <c r="BC698" s="1195">
        <f>BC573*$B$698/BC25</f>
        <v>1439.5243158479741</v>
      </c>
      <c r="BD698" s="1195">
        <f>BD573*$B$698/BD25</f>
        <v>1439.5243158479741</v>
      </c>
      <c r="BE698" s="1195">
        <f>BE573*$B$698/BE25</f>
        <v>1772.2745189801872</v>
      </c>
      <c r="BF698" s="1195">
        <f>BF573*$B$698/BF25</f>
        <v>2454.7811171513995</v>
      </c>
      <c r="BG698" s="1195">
        <f>BG573*$B$698/BG25</f>
        <v>3897.7724576102851</v>
      </c>
      <c r="BH698" s="1195">
        <f>BH573*$B$698/BH25</f>
        <v>1393.6440674308667</v>
      </c>
      <c r="BI698" s="1195">
        <f>BI573*$B$698/BI25</f>
        <v>1128.8829370466572</v>
      </c>
      <c r="BJ698" s="1195">
        <f>BJ573*$B$698/BJ25</f>
        <v>1612.1623715124422</v>
      </c>
      <c r="BK698" s="1195">
        <f>BK573*$B$698/BK25</f>
        <v>2605.629085909949</v>
      </c>
      <c r="BL698" s="1195">
        <f>BL573*$B$698/BL25</f>
        <v>1294.7130371748087</v>
      </c>
      <c r="BM698" s="1195">
        <f>BM573*$B$698/BM25</f>
        <v>2538.0803631085469</v>
      </c>
      <c r="BN698" s="1195">
        <f>BN573*$B$698/BN25</f>
        <v>1539.6037798521827</v>
      </c>
      <c r="BO698" s="1195">
        <f>BO573*$B$698/BO25</f>
        <v>2081.0635685999214</v>
      </c>
      <c r="BP698" s="1195">
        <f>BP573*$B$698/BP25</f>
        <v>1281.8032825638927</v>
      </c>
      <c r="BQ698" s="1195">
        <f>BQ573*$B$698/BQ25</f>
        <v>2842.3104289211133</v>
      </c>
      <c r="BR698" s="1195">
        <f>BR573*$B$698/BR25</f>
        <v>2090.3968294670235</v>
      </c>
      <c r="BS698" s="1195">
        <f>BS573*$B$698/BS25</f>
        <v>2103.8583965953012</v>
      </c>
      <c r="BT698" s="1195">
        <f>BT573*$B$698/BT25</f>
        <v>2031.0779327532641</v>
      </c>
      <c r="BU698" s="1195">
        <f>BU573*$B$698/BU25</f>
        <v>2358.8363367129791</v>
      </c>
      <c r="BV698" s="1195">
        <f>BV573*$B$698/BV25</f>
        <v>2429.306498247789</v>
      </c>
      <c r="BW698" s="1195">
        <f>BW573*$B$698/BW25</f>
        <v>809.7109383988211</v>
      </c>
      <c r="BX698" s="1195">
        <f>BX573*$B$698/BX25</f>
        <v>857.93631451918588</v>
      </c>
      <c r="BY698" s="1195">
        <f>BY573*$B$698/BY25</f>
        <v>903.42628681660017</v>
      </c>
      <c r="BZ698" s="1195">
        <f>BZ573*$B$698/BZ25</f>
        <v>1305.1111111855603</v>
      </c>
      <c r="CA698" s="1195">
        <f>CA573*$B$698/CA25</f>
        <v>1383.4403980935931</v>
      </c>
      <c r="CB698" s="1195">
        <f>CB573*$B$698/CB25</f>
        <v>2430.3611848957198</v>
      </c>
      <c r="CC698" s="1195">
        <f>CC573*$B$698/CC25</f>
        <v>2712.4881742050757</v>
      </c>
    </row>
    <row r="699" spans="1:81" ht="15" customHeight="1">
      <c r="A699" s="611"/>
      <c r="B699" s="633">
        <f>('Heating Values'!B11*0.0010551)*42</f>
        <v>5508.5667766903789</v>
      </c>
      <c r="D699" s="145" t="s">
        <v>643</v>
      </c>
      <c r="E699" s="49" t="s">
        <v>1390</v>
      </c>
      <c r="G699" s="1195">
        <f>G574*$B$699/G25</f>
        <v>407.03455542213021</v>
      </c>
      <c r="H699" s="1195">
        <f>H574*$B$699/H25</f>
        <v>1008.4831021761454</v>
      </c>
      <c r="I699" s="1195">
        <f>I574*$B$699/I25</f>
        <v>584.79767723303246</v>
      </c>
      <c r="J699" s="1195">
        <f>J574*$B$699/J25</f>
        <v>871.63600359532722</v>
      </c>
      <c r="K699" s="1195">
        <f>K574*$B$699/K25</f>
        <v>1109.1146810547655</v>
      </c>
      <c r="L699" s="1195">
        <f>L574*$B$699/L25</f>
        <v>1352.4021918626665</v>
      </c>
      <c r="M699" s="1195">
        <f>M574*$B$699/M25</f>
        <v>519.0279447782392</v>
      </c>
      <c r="N699" s="1195">
        <f>N574*$B$699/N25</f>
        <v>996.57309806046987</v>
      </c>
      <c r="O699" s="1195">
        <f>O574*$B$699/O25</f>
        <v>1038.3976238514786</v>
      </c>
      <c r="P699" s="1195">
        <f>P574*$B$699/P25</f>
        <v>452.55972176815573</v>
      </c>
      <c r="Q699" s="1195">
        <f>Q574*$B$699/Q25</f>
        <v>1267.6736316310537</v>
      </c>
      <c r="R699" s="1195">
        <f>R574*$B$699/R25</f>
        <v>520.40564146086717</v>
      </c>
      <c r="S699" s="1195">
        <f>S574*$B$699/S25</f>
        <v>1198.8125623830995</v>
      </c>
      <c r="T699" s="1195">
        <f>T574*$B$699/T25</f>
        <v>1350.2267094278</v>
      </c>
      <c r="U699" s="1195">
        <f>U574*$B$699/U25</f>
        <v>1296.770278107897</v>
      </c>
      <c r="V699" s="1195">
        <f>V574*$B$699/V25</f>
        <v>1464.7178270230229</v>
      </c>
      <c r="W699" s="1195">
        <f>W574*$B$699/W25</f>
        <v>322.89907020087708</v>
      </c>
      <c r="X699" s="1195">
        <f>X574*$B$699/X25</f>
        <v>986.47640879583253</v>
      </c>
      <c r="Y699" s="1195">
        <f>Y574*$B$699/Y25</f>
        <v>1081.712644671105</v>
      </c>
      <c r="Z699" s="1195">
        <f>Z574*$B$699/Z25</f>
        <v>1107.3715514492017</v>
      </c>
      <c r="AA699" s="1195">
        <f>AA574*$B$699/AA25</f>
        <v>1147.0441615095547</v>
      </c>
      <c r="AB699" s="1195">
        <f>AB574*$B$699/AB25</f>
        <v>1117.0958194820612</v>
      </c>
      <c r="AC699" s="1195">
        <f>AC574*$B$699/AC25</f>
        <v>935.04674460531874</v>
      </c>
      <c r="AD699" s="1195">
        <f>AD574*$B$699/AD25</f>
        <v>873.58331968691493</v>
      </c>
      <c r="AE699" s="1195">
        <f>AE574*$B$699/AE25</f>
        <v>1530.244934848701</v>
      </c>
      <c r="AF699" s="1195">
        <f>AF574*$B$699/AF25</f>
        <v>937.47389777488843</v>
      </c>
      <c r="AG699" s="1195">
        <f>AG574*$B$699/AG25</f>
        <v>822.42233619420665</v>
      </c>
      <c r="AH699" s="1195">
        <f>AH574*$B$699/AH25</f>
        <v>1012.8085906458433</v>
      </c>
      <c r="AI699" s="1195">
        <f>AI574*$B$699/AI25</f>
        <v>1083.1563997336998</v>
      </c>
      <c r="AJ699" s="1195">
        <f>AJ574*$B$699/AJ25</f>
        <v>1405.0462454182677</v>
      </c>
      <c r="AK699" s="1195">
        <f>AK574*$B$699/AK25</f>
        <v>1704.7448871969757</v>
      </c>
      <c r="AL699" s="1195">
        <f>AL574*$B$699/AL25</f>
        <v>1562.0364291071614</v>
      </c>
      <c r="AM699" s="1195">
        <f>AM574*$B$699/AM25</f>
        <v>603.96393793403217</v>
      </c>
      <c r="AN699" s="1195">
        <f>AN574*$B$699/AN25</f>
        <v>1562.0364291071614</v>
      </c>
      <c r="AO699" s="1195">
        <f>AO574*$B$699/AO25</f>
        <v>1257.6493101082426</v>
      </c>
      <c r="AP699" s="1195">
        <f>AP574*$B$699/AP25</f>
        <v>1206.8684115475817</v>
      </c>
      <c r="AQ699" s="1195">
        <f>AQ574*$B$699/AQ25</f>
        <v>1303.9619019701468</v>
      </c>
      <c r="AR699" s="1195">
        <f>AR574*$B$699/AR25</f>
        <v>1146.3146587127667</v>
      </c>
      <c r="AS699" s="1195">
        <f>AS574*$B$699/AS25</f>
        <v>983.19563482809326</v>
      </c>
      <c r="AT699" s="1195">
        <f>AT574*$B$699/AT25</f>
        <v>1229.5263579753948</v>
      </c>
      <c r="AU699" s="1195">
        <f>AU574*$B$699/AU25</f>
        <v>1106.4818442124342</v>
      </c>
      <c r="AV699" s="1195">
        <f>AV574*$B$699/AV25</f>
        <v>1319.852296353577</v>
      </c>
      <c r="AW699" s="1195">
        <f>AW574*$B$699/AW25</f>
        <v>1204.3845102092098</v>
      </c>
      <c r="AX699" s="1195">
        <f>AX574*$B$699/AX25</f>
        <v>942.3520762664657</v>
      </c>
      <c r="AY699" s="1195">
        <f>AY574*$B$699/AY25</f>
        <v>1081.1141298413042</v>
      </c>
      <c r="AZ699" s="1195">
        <f>AZ574*$B$699/AZ25</f>
        <v>1165.852930787539</v>
      </c>
      <c r="BA699" s="1195">
        <f>BA574*$B$699/BA25</f>
        <v>1229.8845468249103</v>
      </c>
      <c r="BB699" s="1195">
        <f>BB574*$B$699/BB25</f>
        <v>932.60612933320317</v>
      </c>
      <c r="BC699" s="1195">
        <f>BC574*$B$699/BC25</f>
        <v>1357.276923559999</v>
      </c>
      <c r="BD699" s="1195">
        <f>BD574*$B$699/BD25</f>
        <v>1357.276923559999</v>
      </c>
      <c r="BE699" s="1195">
        <f>BE574*$B$699/BE25</f>
        <v>1344.265855101522</v>
      </c>
      <c r="BF699" s="1195">
        <f>BF574*$B$699/BF25</f>
        <v>1354.6869421757499</v>
      </c>
      <c r="BG699" s="1195">
        <f>BG574*$B$699/BG25</f>
        <v>789.75952332115264</v>
      </c>
      <c r="BH699" s="1195">
        <f>BH574*$B$699/BH25</f>
        <v>1315.578444745983</v>
      </c>
      <c r="BI699" s="1195">
        <f>BI574*$B$699/BI25</f>
        <v>1538.2442524393402</v>
      </c>
      <c r="BJ699" s="1195">
        <f>BJ574*$B$699/BJ25</f>
        <v>882.89587784225125</v>
      </c>
      <c r="BK699" s="1195">
        <f>BK574*$B$699/BK25</f>
        <v>940.74746307622684</v>
      </c>
      <c r="BL699" s="1195">
        <f>BL574*$B$699/BL25</f>
        <v>1328.8495606234608</v>
      </c>
      <c r="BM699" s="1195">
        <f>BM574*$B$699/BM25</f>
        <v>539.34251292017018</v>
      </c>
      <c r="BN699" s="1195">
        <f>BN574*$B$699/BN25</f>
        <v>1289.785336730889</v>
      </c>
      <c r="BO699" s="1195">
        <f>BO574*$B$699/BO25</f>
        <v>1037.4339102766746</v>
      </c>
      <c r="BP699" s="1195">
        <f>BP574*$B$699/BP25</f>
        <v>1315.5994262308184</v>
      </c>
      <c r="BQ699" s="1195">
        <f>BQ574*$B$699/BQ25</f>
        <v>574.43365117079441</v>
      </c>
      <c r="BR699" s="1195">
        <f>BR574*$B$699/BR25</f>
        <v>1201.7489355016799</v>
      </c>
      <c r="BS699" s="1195">
        <f>BS574*$B$699/BS25</f>
        <v>1128.5987505625178</v>
      </c>
      <c r="BT699" s="1195">
        <f>BT574*$B$699/BT25</f>
        <v>555.01568273444252</v>
      </c>
      <c r="BU699" s="1195">
        <f>BU574*$B$699/BU25</f>
        <v>618.34087444122883</v>
      </c>
      <c r="BV699" s="1195">
        <f>BV574*$B$699/BV25</f>
        <v>605.09458276216958</v>
      </c>
      <c r="BW699" s="1195">
        <f>BW574*$B$699/BW25</f>
        <v>1634.7536403377946</v>
      </c>
      <c r="BX699" s="1195">
        <f>BX574*$B$699/BX25</f>
        <v>1576.7252944649772</v>
      </c>
      <c r="BY699" s="1195">
        <f>BY574*$B$699/BY25</f>
        <v>1026.0049290671509</v>
      </c>
      <c r="BZ699" s="1195">
        <f>BZ574*$B$699/BZ25</f>
        <v>859.87372885122295</v>
      </c>
      <c r="CA699" s="1195">
        <f>CA574*$B$699/CA25</f>
        <v>1335.6937788002331</v>
      </c>
      <c r="CB699" s="1195">
        <f>CB574*$B$699/CB25</f>
        <v>906.73580873532399</v>
      </c>
      <c r="CC699" s="1195">
        <f>CC574*$B$699/CC25</f>
        <v>687.09476404144129</v>
      </c>
    </row>
    <row r="700" spans="1:81" ht="15" customHeight="1">
      <c r="A700" s="611"/>
      <c r="B700" s="633">
        <f>('Heating Values'!B12*0.0010551)*42</f>
        <v>5738.1500393280003</v>
      </c>
      <c r="D700" s="158" t="s">
        <v>435</v>
      </c>
      <c r="E700" s="49" t="s">
        <v>1390</v>
      </c>
      <c r="G700" s="1195">
        <f>G575*$B$700/G25</f>
        <v>24.283230048162192</v>
      </c>
      <c r="H700" s="1195">
        <f>H575*$B$700/H25</f>
        <v>1366.9228742753783</v>
      </c>
      <c r="I700" s="1195">
        <f>I575*$B$700/I25</f>
        <v>2040.4450145088604</v>
      </c>
      <c r="J700" s="1195">
        <f>J575*$B$700/J25</f>
        <v>1077.6436357628427</v>
      </c>
      <c r="K700" s="1195">
        <f>K575*$B$700/K25</f>
        <v>395.24730100109059</v>
      </c>
      <c r="L700" s="1195">
        <f>L575*$B$700/L25</f>
        <v>659.60235915701946</v>
      </c>
      <c r="M700" s="1195">
        <f>M575*$B$700/M25</f>
        <v>2122.7270336051884</v>
      </c>
      <c r="N700" s="1195">
        <f>N575*$B$700/N25</f>
        <v>1622.9382423552138</v>
      </c>
      <c r="O700" s="1195">
        <f>O575*$B$700/O25</f>
        <v>827.7217501223264</v>
      </c>
      <c r="P700" s="1195">
        <f>P575*$B$700/P25</f>
        <v>2241.1176944879776</v>
      </c>
      <c r="Q700" s="1195">
        <f>Q575*$B$700/Q25</f>
        <v>586.2407379397157</v>
      </c>
      <c r="R700" s="1195">
        <f>R575*$B$700/R25</f>
        <v>2301.1124199349129</v>
      </c>
      <c r="S700" s="1195">
        <f>S575*$B$700/S25</f>
        <v>1010.2338471733163</v>
      </c>
      <c r="T700" s="1195">
        <f>T575*$B$700/T25</f>
        <v>1143.0472618831943</v>
      </c>
      <c r="U700" s="1195">
        <f>U575*$B$700/U25</f>
        <v>1042.0411356254756</v>
      </c>
      <c r="V700" s="1195">
        <f>V575*$B$700/V25</f>
        <v>429.71759536392767</v>
      </c>
      <c r="W700" s="1195">
        <f>W575*$B$700/W25</f>
        <v>2049.6558729867484</v>
      </c>
      <c r="X700" s="1195">
        <f>X575*$B$700/X25</f>
        <v>491.27505369290401</v>
      </c>
      <c r="Y700" s="1195">
        <f>Y575*$B$700/Y25</f>
        <v>1085.2458503409468</v>
      </c>
      <c r="Z700" s="1195">
        <f>Z575*$B$700/Z25</f>
        <v>989.64218200441042</v>
      </c>
      <c r="AA700" s="1195">
        <f>AA575*$B$700/AA25</f>
        <v>1222.2513816861228</v>
      </c>
      <c r="AB700" s="1195">
        <f>AB575*$B$700/AB25</f>
        <v>1048.3144225245594</v>
      </c>
      <c r="AC700" s="1195">
        <f>AC575*$B$700/AC25</f>
        <v>1075.8668054810562</v>
      </c>
      <c r="AD700" s="1195">
        <f>AD575*$B$700/AD25</f>
        <v>1155.2640318719971</v>
      </c>
      <c r="AE700" s="1195">
        <f>AE575*$B$700/AE25</f>
        <v>967.44838084201785</v>
      </c>
      <c r="AF700" s="1195">
        <f>AF575*$B$700/AF25</f>
        <v>1417.6536726974655</v>
      </c>
      <c r="AG700" s="1195">
        <f>AG575*$B$700/AG25</f>
        <v>876.15186856750483</v>
      </c>
      <c r="AH700" s="1195">
        <f>AH575*$B$700/AH25</f>
        <v>1030.9577175602249</v>
      </c>
      <c r="AI700" s="1195">
        <f>AI575*$B$700/AI25</f>
        <v>1035.2165116074327</v>
      </c>
      <c r="AJ700" s="1195">
        <f>AJ575*$B$700/AJ25</f>
        <v>458.651119533025</v>
      </c>
      <c r="AK700" s="1195">
        <f>AK575*$B$700/AK25</f>
        <v>1083.9969832717027</v>
      </c>
      <c r="AL700" s="1195">
        <f>AL575*$B$700/AL25</f>
        <v>776.01709629886761</v>
      </c>
      <c r="AM700" s="1195">
        <f>AM575*$B$700/AM25</f>
        <v>861.64992944695791</v>
      </c>
      <c r="AN700" s="1195">
        <f>AN575*$B$700/AN25</f>
        <v>776.01709629886761</v>
      </c>
      <c r="AO700" s="1195">
        <f>AO575*$B$700/AO25</f>
        <v>793.99240886818723</v>
      </c>
      <c r="AP700" s="1195">
        <f>AP575*$B$700/AP25</f>
        <v>473.59006482831398</v>
      </c>
      <c r="AQ700" s="1195">
        <f>AQ575*$B$700/AQ25</f>
        <v>484.7189526342479</v>
      </c>
      <c r="AR700" s="1195">
        <f>AR575*$B$700/AR25</f>
        <v>700.7608827536443</v>
      </c>
      <c r="AS700" s="1195">
        <f>AS575*$B$700/AS25</f>
        <v>1019.9267553866374</v>
      </c>
      <c r="AT700" s="1195">
        <f>AT575*$B$700/AT25</f>
        <v>855.61003508290912</v>
      </c>
      <c r="AU700" s="1195">
        <f>AU575*$B$700/AU25</f>
        <v>1076.4992516854504</v>
      </c>
      <c r="AV700" s="1195">
        <f>AV575*$B$700/AV25</f>
        <v>466.26473404669986</v>
      </c>
      <c r="AW700" s="1195">
        <f>AW575*$B$700/AW25</f>
        <v>1032.2596649258226</v>
      </c>
      <c r="AX700" s="1195">
        <f>AX575*$B$700/AX25</f>
        <v>1001.495560691652</v>
      </c>
      <c r="AY700" s="1195">
        <f>AY575*$B$700/AY25</f>
        <v>1065.917159623589</v>
      </c>
      <c r="AZ700" s="1195">
        <f>AZ575*$B$700/AZ25</f>
        <v>1146.8292814084282</v>
      </c>
      <c r="BA700" s="1195">
        <f>BA575*$B$700/BA25</f>
        <v>1095.9214595616443</v>
      </c>
      <c r="BB700" s="1195">
        <f>BB575*$B$700/BB25</f>
        <v>1048.9436742614307</v>
      </c>
      <c r="BC700" s="1195">
        <f>BC575*$B$700/BC25</f>
        <v>576.85562182181104</v>
      </c>
      <c r="BD700" s="1195">
        <f>BD575*$B$700/BD25</f>
        <v>576.85562182181104</v>
      </c>
      <c r="BE700" s="1195">
        <f>BE575*$B$700/BE25</f>
        <v>587.21043882762683</v>
      </c>
      <c r="BF700" s="1195">
        <f>BF575*$B$700/BF25</f>
        <v>492.5790634750557</v>
      </c>
      <c r="BG700" s="1195">
        <f>BG575*$B$700/BG25</f>
        <v>86.502412563273424</v>
      </c>
      <c r="BH700" s="1195">
        <f>BH575*$B$700/BH25</f>
        <v>494.817939958208</v>
      </c>
      <c r="BI700" s="1195">
        <f>BI575*$B$700/BI25</f>
        <v>638.85193348778262</v>
      </c>
      <c r="BJ700" s="1195">
        <f>BJ575*$B$700/BJ25</f>
        <v>1300.7639371826162</v>
      </c>
      <c r="BK700" s="1195">
        <f>BK575*$B$700/BK25</f>
        <v>1642.9846190958776</v>
      </c>
      <c r="BL700" s="1195">
        <f>BL575*$B$700/BL25</f>
        <v>529.33011196697635</v>
      </c>
      <c r="BM700" s="1195">
        <f>BM575*$B$700/BM25</f>
        <v>2201.0955952120612</v>
      </c>
      <c r="BN700" s="1195">
        <f>BN575*$B$700/BN25</f>
        <v>457.73885643197849</v>
      </c>
      <c r="BO700" s="1195">
        <f>BO575*$B$700/BO25</f>
        <v>1137.7128202096437</v>
      </c>
      <c r="BP700" s="1195">
        <f>BP575*$B$700/BP25</f>
        <v>524.0520915427951</v>
      </c>
      <c r="BQ700" s="1195">
        <f>BQ575*$B$700/BQ25</f>
        <v>1812.1314094675549</v>
      </c>
      <c r="BR700" s="1195">
        <f>BR575*$B$700/BR25</f>
        <v>1060.175387097034</v>
      </c>
      <c r="BS700" s="1195">
        <f>BS575*$B$700/BS25</f>
        <v>1151.4942995935844</v>
      </c>
      <c r="BT700" s="1195">
        <f>BT575*$B$700/BT25</f>
        <v>2018.726458003996</v>
      </c>
      <c r="BU700" s="1195">
        <f>BU575*$B$700/BU25</f>
        <v>1562.569144753862</v>
      </c>
      <c r="BV700" s="1195">
        <f>BV575*$B$700/BV25</f>
        <v>1436.3202037674373</v>
      </c>
      <c r="BW700" s="1195">
        <f>BW575*$B$700/BW25</f>
        <v>1069.3803862766529</v>
      </c>
      <c r="BX700" s="1195">
        <f>BX575*$B$700/BX25</f>
        <v>951.33243037113982</v>
      </c>
      <c r="BY700" s="1195">
        <f>BY575*$B$700/BY25</f>
        <v>492.11985684393466</v>
      </c>
      <c r="BZ700" s="1195">
        <f>BZ575*$B$700/BZ25</f>
        <v>987.76523335592208</v>
      </c>
      <c r="CA700" s="1195">
        <f>CA575*$B$700/CA25</f>
        <v>649.59006460035152</v>
      </c>
      <c r="CB700" s="1195">
        <f>CB575*$B$700/CB25</f>
        <v>1191.2091933582999</v>
      </c>
      <c r="CC700" s="1195">
        <f>CC575*$B$700/CC25</f>
        <v>1014.3105802951527</v>
      </c>
    </row>
    <row r="701" spans="1:81" ht="15" customHeight="1">
      <c r="A701" s="611"/>
      <c r="B701" s="633">
        <f>('Heating Values'!B24*0.0010551*1000000)*42</f>
        <v>6469.8731999999991</v>
      </c>
      <c r="D701" s="145" t="s">
        <v>8</v>
      </c>
      <c r="E701" s="49" t="s">
        <v>1390</v>
      </c>
      <c r="G701" s="1195">
        <f>G576*$B$701/G25</f>
        <v>10.641897733668767</v>
      </c>
      <c r="H701" s="1195">
        <f>H576*$B$701/H25</f>
        <v>8.6824243549744303E-10</v>
      </c>
      <c r="I701" s="1195">
        <f>I576*$B$701/I25</f>
        <v>2.1534096367097989E-9</v>
      </c>
      <c r="J701" s="1195">
        <f>J576*$B$701/J25</f>
        <v>5.9593793904185709E-10</v>
      </c>
      <c r="K701" s="1195">
        <f>K576*$B$701/K25</f>
        <v>640.81393131820596</v>
      </c>
      <c r="L701" s="1195">
        <f>L576*$B$701/L25</f>
        <v>769.41382391999309</v>
      </c>
      <c r="M701" s="1195">
        <f>M576*$B$701/M25</f>
        <v>2.3636140158649489E-9</v>
      </c>
      <c r="N701" s="1195">
        <f>N576*$B$701/N25</f>
        <v>1.3152284099369934E-9</v>
      </c>
      <c r="O701" s="1195">
        <f>O576*$B$701/O25</f>
        <v>3.6452073476895141E-10</v>
      </c>
      <c r="P701" s="1195">
        <f>P576*$B$701/P25</f>
        <v>2.3423507043371198E-9</v>
      </c>
      <c r="Q701" s="1195">
        <f>Q576*$B$701/Q25</f>
        <v>838.75877120026905</v>
      </c>
      <c r="R701" s="1195">
        <f>R576*$B$701/R25</f>
        <v>2.4415809677808727E-9</v>
      </c>
      <c r="S701" s="1195">
        <f>S576*$B$701/S25</f>
        <v>5.2938727436195096E-10</v>
      </c>
      <c r="T701" s="1195">
        <f>T576*$B$701/T25</f>
        <v>6.7349594191626802E-10</v>
      </c>
      <c r="U701" s="1195">
        <f>U576*$B$701/U25</f>
        <v>6.2349440016669224E-10</v>
      </c>
      <c r="V701" s="1195">
        <f>V576*$B$701/V25</f>
        <v>620.68141491786719</v>
      </c>
      <c r="W701" s="1195">
        <f>W576*$B$701/W25</f>
        <v>2.3334361274923768E-9</v>
      </c>
      <c r="X701" s="1195">
        <f>X576*$B$701/X25</f>
        <v>819.7077087869352</v>
      </c>
      <c r="Y701" s="1195">
        <f>Y576*$B$701/Y25</f>
        <v>7.4187732199642531E-10</v>
      </c>
      <c r="Z701" s="1195">
        <f>Z576*$B$701/Z25</f>
        <v>6.1979957625278338E-10</v>
      </c>
      <c r="AA701" s="1195">
        <f>AA576*$B$701/AA25</f>
        <v>8.3399571668936322E-10</v>
      </c>
      <c r="AB701" s="1195">
        <f>AB576*$B$701/AB25</f>
        <v>7.5988381175837255E-10</v>
      </c>
      <c r="AC701" s="1195">
        <f>AC576*$B$701/AC25</f>
        <v>9.240170161934863E-10</v>
      </c>
      <c r="AD701" s="1195">
        <f>AD576*$B$701/AD25</f>
        <v>8.8843506561141802E-10</v>
      </c>
      <c r="AE701" s="1195">
        <f>AE576*$B$701/AE25</f>
        <v>5.1730950685495109E-10</v>
      </c>
      <c r="AF701" s="1195">
        <f>AF576*$B$701/AF25</f>
        <v>1.2887960588807652E-9</v>
      </c>
      <c r="AG701" s="1195">
        <f>AG576*$B$701/AG25</f>
        <v>7.262289146573909E-10</v>
      </c>
      <c r="AH701" s="1195">
        <f>AH576*$B$701/AH25</f>
        <v>5.0724436025801767E-10</v>
      </c>
      <c r="AI701" s="1195">
        <f>AI576*$B$701/AI25</f>
        <v>7.1226960066556435E-10</v>
      </c>
      <c r="AJ701" s="1195">
        <f>AJ576*$B$701/AJ25</f>
        <v>746.18299460107914</v>
      </c>
      <c r="AK701" s="1195">
        <f>AK576*$B$701/AK25</f>
        <v>1.9820023661796992E-10</v>
      </c>
      <c r="AL701" s="1195">
        <f>AL576*$B$701/AL25</f>
        <v>729.49376470191339</v>
      </c>
      <c r="AM701" s="1195">
        <f>AM576*$B$701/AM25</f>
        <v>888.00422003064864</v>
      </c>
      <c r="AN701" s="1195">
        <f>AN576*$B$701/AN25</f>
        <v>729.49376470191339</v>
      </c>
      <c r="AO701" s="1195">
        <f>AO576*$B$701/AO25</f>
        <v>691.44095046079917</v>
      </c>
      <c r="AP701" s="1195">
        <f>AP576*$B$701/AP25</f>
        <v>614.90235854974094</v>
      </c>
      <c r="AQ701" s="1195">
        <f>AQ576*$B$701/AQ25</f>
        <v>546.62115655622245</v>
      </c>
      <c r="AR701" s="1195">
        <f>AR576*$B$701/AR25</f>
        <v>674.42285977520623</v>
      </c>
      <c r="AS701" s="1195">
        <f>AS576*$B$701/AS25</f>
        <v>9.0920357428663202E-10</v>
      </c>
      <c r="AT701" s="1195">
        <f>AT576*$B$701/AT25</f>
        <v>5.0172380451352753E-10</v>
      </c>
      <c r="AU701" s="1195">
        <f>AU576*$B$701/AU25</f>
        <v>7.4894148594696464E-10</v>
      </c>
      <c r="AV701" s="1195">
        <f>AV576*$B$701/AV25</f>
        <v>485.75687612613632</v>
      </c>
      <c r="AW701" s="1195">
        <f>AW576*$B$701/AW25</f>
        <v>6.9445835124224008E-10</v>
      </c>
      <c r="AX701" s="1195">
        <f>AX576*$B$701/AX25</f>
        <v>7.2652396886053182E-10</v>
      </c>
      <c r="AY701" s="1195">
        <f>AY576*$B$701/AY25</f>
        <v>7.3626173376765399E-10</v>
      </c>
      <c r="AZ701" s="1195">
        <f>AZ576*$B$701/AZ25</f>
        <v>8.1576822171091194E-10</v>
      </c>
      <c r="BA701" s="1195">
        <f>BA576*$B$701/BA25</f>
        <v>6.3370187045617517E-10</v>
      </c>
      <c r="BB701" s="1195">
        <f>BB576*$B$701/BB25</f>
        <v>7.2808817648150648E-10</v>
      </c>
      <c r="BC701" s="1195">
        <f>BC576*$B$701/BC25</f>
        <v>610.22350660139011</v>
      </c>
      <c r="BD701" s="1195">
        <f>BD576*$B$701/BD25</f>
        <v>610.22350660139011</v>
      </c>
      <c r="BE701" s="1195">
        <f>BE576*$B$701/BE25</f>
        <v>578.03657958211784</v>
      </c>
      <c r="BF701" s="1195">
        <f>BF576*$B$701/BF25</f>
        <v>442.57725355634108</v>
      </c>
      <c r="BG701" s="1195">
        <f>BG576*$B$701/BG25</f>
        <v>55.216474720569813</v>
      </c>
      <c r="BH701" s="1195">
        <f>BH576*$B$701/BH25</f>
        <v>526.02842352914377</v>
      </c>
      <c r="BI701" s="1195">
        <f>BI576*$B$701/BI25</f>
        <v>557.52057936673782</v>
      </c>
      <c r="BJ701" s="1195">
        <f>BJ576*$B$701/BJ25</f>
        <v>8.3354495440072662E-10</v>
      </c>
      <c r="BK701" s="1195">
        <f>BK576*$B$701/BK25</f>
        <v>1.8096401303733742E-9</v>
      </c>
      <c r="BL701" s="1195">
        <f>BL576*$B$701/BL25</f>
        <v>496.68763545518362</v>
      </c>
      <c r="BM701" s="1195">
        <f>BM576*$B$701/BM25</f>
        <v>2.4340569344329022E-9</v>
      </c>
      <c r="BN701" s="1195">
        <f>BN576*$B$701/BN25</f>
        <v>551.42766494626528</v>
      </c>
      <c r="BO701" s="1195">
        <f>BO576*$B$701/BO25</f>
        <v>8.4587096513934318E-10</v>
      </c>
      <c r="BP701" s="1195">
        <f>BP576*$B$701/BP25</f>
        <v>491.7350974734897</v>
      </c>
      <c r="BQ701" s="1195">
        <f>BQ576*$B$701/BQ25</f>
        <v>1.9369886170595288E-9</v>
      </c>
      <c r="BR701" s="1195">
        <f>BR576*$B$701/BR25</f>
        <v>8.1660279771761215E-10</v>
      </c>
      <c r="BS701" s="1195">
        <f>BS576*$B$701/BS25</f>
        <v>8.2327760618827448E-10</v>
      </c>
      <c r="BT701" s="1195">
        <f>BT576*$B$701/BT25</f>
        <v>2.1016812934067896E-9</v>
      </c>
      <c r="BU701" s="1195">
        <f>BU576*$B$701/BU25</f>
        <v>1.4938578045030962E-9</v>
      </c>
      <c r="BV701" s="1195">
        <f>BV576*$B$701/BV25</f>
        <v>1.505428106632784E-9</v>
      </c>
      <c r="BW701" s="1195">
        <f>BW576*$B$701/BW25</f>
        <v>1186.2859491342219</v>
      </c>
      <c r="BX701" s="1195">
        <f>BX576*$B$701/BX25</f>
        <v>1052.7876748627282</v>
      </c>
      <c r="BY701" s="1195">
        <f>BY576*$B$701/BY25</f>
        <v>569.14208067620802</v>
      </c>
      <c r="BZ701" s="1195">
        <f>BZ576*$B$701/BZ25</f>
        <v>6.2081149487028577E-10</v>
      </c>
      <c r="CA701" s="1195">
        <f>CA576*$B$701/CA25</f>
        <v>430.50512369445204</v>
      </c>
      <c r="CB701" s="1195">
        <f>CB576*$B$701/CB25</f>
        <v>6.9115435057047956E-10</v>
      </c>
      <c r="CC701" s="1195">
        <f>CC576*$B$701/CC25</f>
        <v>5.8049235669165371E-10</v>
      </c>
    </row>
    <row r="702" spans="1:81" ht="15" customHeight="1">
      <c r="A702" s="611"/>
      <c r="B702" s="633">
        <f>(26949428.7348715*0.0010551)/'Emission Factors'!B27</f>
        <v>31.343660859105054</v>
      </c>
      <c r="D702" s="145" t="s">
        <v>1011</v>
      </c>
      <c r="E702" s="49" t="s">
        <v>1393</v>
      </c>
      <c r="G702" s="1195">
        <f>$B$702*G605/G25</f>
        <v>1.2438182379412469E-16</v>
      </c>
      <c r="H702" s="1195">
        <f>$B$702*H605/H25</f>
        <v>5.2079978998909944E-19</v>
      </c>
      <c r="I702" s="1195">
        <f>$B$702*I605/I25</f>
        <v>467.86649865830202</v>
      </c>
      <c r="J702" s="1195">
        <f>$B$702*J605/J25</f>
        <v>6.1471466307202521E-19</v>
      </c>
      <c r="K702" s="1195">
        <f>$B$702*K605/K25</f>
        <v>1.2011319381456846E-18</v>
      </c>
      <c r="L702" s="1195">
        <f>$B$702*L605/L25</f>
        <v>3.925249453056706E-19</v>
      </c>
      <c r="M702" s="1195">
        <f>$B$702*M605/M25</f>
        <v>459.52930020769116</v>
      </c>
      <c r="N702" s="1195">
        <f>$B$702*N605/N25</f>
        <v>1.9874636212104523E-18</v>
      </c>
      <c r="O702" s="1195">
        <f>$B$702*O605/O25</f>
        <v>2.6688644926052122E-19</v>
      </c>
      <c r="P702" s="1195">
        <f>$B$702*P605/P25</f>
        <v>605.45395028629878</v>
      </c>
      <c r="Q702" s="1195">
        <f>$B$702*Q605/Q25</f>
        <v>7.2748055435499559E-19</v>
      </c>
      <c r="R702" s="1195">
        <f>$B$702*R605/R25</f>
        <v>535.08406805740856</v>
      </c>
      <c r="S702" s="1195">
        <f>$B$702*S605/S25</f>
        <v>5.394105843841808E-19</v>
      </c>
      <c r="T702" s="1195">
        <f>$B$702*T605/T25</f>
        <v>5.3875187286226675E-19</v>
      </c>
      <c r="U702" s="1195">
        <f>$B$702*U605/U25</f>
        <v>1.0382601122324429E-18</v>
      </c>
      <c r="V702" s="1195">
        <f>$B$702*V605/V25</f>
        <v>5.9525936842549486E-19</v>
      </c>
      <c r="W702" s="1195">
        <f>$B$702*W605/W25</f>
        <v>605.12327398466925</v>
      </c>
      <c r="X702" s="1195">
        <f>$B$702*X605/X25</f>
        <v>6.1751394632667967E-19</v>
      </c>
      <c r="Y702" s="1195">
        <f>$B$702*Y605/Y25</f>
        <v>8.9216947235221275E-19</v>
      </c>
      <c r="Z702" s="1195">
        <f>$B$702*Z605/Z25</f>
        <v>8.8453939956168852E-19</v>
      </c>
      <c r="AA702" s="1195">
        <f>$B$702*AA605/AA25</f>
        <v>1.3826973789292941E-18</v>
      </c>
      <c r="AB702" s="1195">
        <f>$B$702*AB605/AB25</f>
        <v>1.1387774000937025E-18</v>
      </c>
      <c r="AC702" s="1195">
        <f>$B$702*AC605/AC25</f>
        <v>1.1179183129381811E-18</v>
      </c>
      <c r="AD702" s="1195">
        <f>$B$702*AD605/AD25</f>
        <v>1.0823962854948741E-18</v>
      </c>
      <c r="AE702" s="1195">
        <f>$B$702*AE605/AE25</f>
        <v>1.711792621529364E-19</v>
      </c>
      <c r="AF702" s="1195">
        <f>$B$702*AF605/AF25</f>
        <v>1.0869269454298502E-18</v>
      </c>
      <c r="AG702" s="1195">
        <f>$B$702*AG605/AG25</f>
        <v>1.0191982751282102E-18</v>
      </c>
      <c r="AH702" s="1195">
        <f>$B$702*AH605/AH25</f>
        <v>4.6177324345231195E-19</v>
      </c>
      <c r="AI702" s="1195">
        <f>$B$702*AI605/AI25</f>
        <v>8.809755346782651E-19</v>
      </c>
      <c r="AJ702" s="1195">
        <f>$B$702*AJ605/AJ25</f>
        <v>2.5499568432638116E-19</v>
      </c>
      <c r="AK702" s="1195">
        <f>$B$702*AK605/AK25</f>
        <v>3.173826328528414E-19</v>
      </c>
      <c r="AL702" s="1195">
        <f>$B$702*AL605/AL25</f>
        <v>5.4729174786606765E-19</v>
      </c>
      <c r="AM702" s="1195">
        <f>$B$702*AM605/AM25</f>
        <v>7.2266805469715023E-20</v>
      </c>
      <c r="AN702" s="1195">
        <f>$B$702*AN605/AN25</f>
        <v>5.4729174786606765E-19</v>
      </c>
      <c r="AO702" s="1195">
        <f>$B$702*AO605/AO25</f>
        <v>5.5683519502216309E-19</v>
      </c>
      <c r="AP702" s="1195">
        <f>$B$702*AP605/AP25</f>
        <v>5.4850553088537587E-19</v>
      </c>
      <c r="AQ702" s="1195">
        <f>$B$702*AQ605/AQ25</f>
        <v>6.7694181494446986E-19</v>
      </c>
      <c r="AR702" s="1195">
        <f>$B$702*AR605/AR25</f>
        <v>5.9655265688077828E-19</v>
      </c>
      <c r="AS702" s="1195">
        <f>$B$702*AS605/AS25</f>
        <v>6.9085830782570876E-19</v>
      </c>
      <c r="AT702" s="1195">
        <f>$B$702*AT605/AT25</f>
        <v>4.6853259057740845E-19</v>
      </c>
      <c r="AU702" s="1195">
        <f>$B$702*AU605/AU25</f>
        <v>7.185050050790153E-19</v>
      </c>
      <c r="AV702" s="1195">
        <f>$B$702*AV605/AV25</f>
        <v>7.9830096398547088E-19</v>
      </c>
      <c r="AW702" s="1195">
        <f>$B$702*AW605/AW25</f>
        <v>7.434747874455371E-19</v>
      </c>
      <c r="AX702" s="1195">
        <f>$B$702*AX605/AX25</f>
        <v>9.5477044739547967E-19</v>
      </c>
      <c r="AY702" s="1195">
        <f>$B$702*AY605/AY25</f>
        <v>9.6618819197673749E-19</v>
      </c>
      <c r="AZ702" s="1195">
        <f>$B$702*AZ605/AZ25</f>
        <v>1.0140728881655527E-18</v>
      </c>
      <c r="BA702" s="1195">
        <f>$B$702*BA605/BA25</f>
        <v>1.7530978761863405E-18</v>
      </c>
      <c r="BB702" s="1195">
        <f>$B$702*BB605/BB25</f>
        <v>8.0201691889105509E-19</v>
      </c>
      <c r="BC702" s="1195">
        <f>$B$702*BC605/BC25</f>
        <v>6.2572948008174711E-19</v>
      </c>
      <c r="BD702" s="1195">
        <f>$B$702*BD605/BD25</f>
        <v>6.2572948008174711E-19</v>
      </c>
      <c r="BE702" s="1195">
        <f>$B$702*BE605/BE25</f>
        <v>7.5417081799202774E-21</v>
      </c>
      <c r="BF702" s="1195">
        <f>$B$702*BF605/BF25</f>
        <v>5.0149857374568096E-39</v>
      </c>
      <c r="BG702" s="1195">
        <f>$B$702*BG605/BG25</f>
        <v>1.6052675632958814E-20</v>
      </c>
      <c r="BH702" s="1195">
        <f>$B$702*BH605/BH25</f>
        <v>6.222420008252385E-19</v>
      </c>
      <c r="BI702" s="1195">
        <f>$B$702*BI605/BI25</f>
        <v>4.214684747569406E-19</v>
      </c>
      <c r="BJ702" s="1195">
        <f>$B$702*BJ605/BJ25</f>
        <v>9.2308100602901426E-19</v>
      </c>
      <c r="BK702" s="1195">
        <f>$B$702*BK605/BK25</f>
        <v>313.29641507807651</v>
      </c>
      <c r="BL702" s="1195">
        <f>$B$702*BL605/BL25</f>
        <v>7.404370304653591E-19</v>
      </c>
      <c r="BM702" s="1195">
        <f>$B$702*BM605/BM25</f>
        <v>459.75065540128071</v>
      </c>
      <c r="BN702" s="1195">
        <f>$B$702*BN605/BN25</f>
        <v>3.2610796262890011E-19</v>
      </c>
      <c r="BO702" s="1195">
        <f>$B$702*BO605/BO25</f>
        <v>9.1705802184200097E-19</v>
      </c>
      <c r="BP702" s="1195">
        <f>$B$702*BP605/BP25</f>
        <v>7.330540350882511E-19</v>
      </c>
      <c r="BQ702" s="1195">
        <f>$B$702*BQ605/BQ25</f>
        <v>362.87461748709359</v>
      </c>
      <c r="BR702" s="1195">
        <f>$B$702*BR605/BR25</f>
        <v>8.6354935564234816E-19</v>
      </c>
      <c r="BS702" s="1195">
        <f>$B$702*BS605/BS25</f>
        <v>1.5043387192468299E-18</v>
      </c>
      <c r="BT702" s="1195">
        <f>$B$702*BT605/BT25</f>
        <v>855.02795937944529</v>
      </c>
      <c r="BU702" s="1195">
        <f>$B$702*BU605/BU25</f>
        <v>774.96871010186203</v>
      </c>
      <c r="BV702" s="1195">
        <f>$B$702*BV605/BV25</f>
        <v>752.02042272914105</v>
      </c>
      <c r="BW702" s="1195">
        <f>$B$702*BW605/BW25</f>
        <v>5.0157240646100345E-20</v>
      </c>
      <c r="BX702" s="1195">
        <f>$B$702*BX605/BX25</f>
        <v>2.5101002244839969E-19</v>
      </c>
      <c r="BY702" s="1195">
        <f>$B$702*BY605/BY25</f>
        <v>2.9796231892530667E-19</v>
      </c>
      <c r="BZ702" s="1195">
        <f>$B$702*BZ605/BZ25</f>
        <v>1.3124467444296418E-18</v>
      </c>
      <c r="CA702" s="1195">
        <f>$B$702*CA605/CA25</f>
        <v>2.612891842494813E-19</v>
      </c>
      <c r="CB702" s="1195">
        <f>$B$702*CB605/CB25</f>
        <v>6.1071442247619773E-19</v>
      </c>
      <c r="CC702" s="1195">
        <f>$B$702*CC605/CC25</f>
        <v>823.26902268031563</v>
      </c>
    </row>
    <row r="703" spans="1:81" ht="15" customHeight="1">
      <c r="A703" s="611"/>
      <c r="B703" s="633">
        <f>('Heating Values'!B13*0.0010551)*42</f>
        <v>6219.6097393281507</v>
      </c>
      <c r="D703" s="145" t="s">
        <v>1020</v>
      </c>
      <c r="E703" s="49" t="s">
        <v>1390</v>
      </c>
      <c r="G703" s="1195">
        <f>G578*$B$703/$G$25</f>
        <v>4.8921323778515671</v>
      </c>
      <c r="H703" s="1195">
        <f>H578*$B$703/$G$25</f>
        <v>1799.817910134582</v>
      </c>
      <c r="I703" s="1195">
        <f>I578*$B$703/$G$25</f>
        <v>234.25651076028603</v>
      </c>
      <c r="J703" s="1195">
        <f>J578*$B$703/$G$25</f>
        <v>1792.0249786111174</v>
      </c>
      <c r="K703" s="1195">
        <f>K578*$B$703/$G$25</f>
        <v>1723.6100636667054</v>
      </c>
      <c r="L703" s="1195">
        <f>L578*$B$703/$G$25</f>
        <v>2058.2028120881196</v>
      </c>
      <c r="M703" s="1195">
        <f>M578*$B$703/$G$25</f>
        <v>253.43828741442425</v>
      </c>
      <c r="N703" s="1195">
        <f>N578*$B$703/$G$25</f>
        <v>671.59626280942678</v>
      </c>
      <c r="O703" s="1195">
        <f>O578*$B$703/$G$25</f>
        <v>1945.6701638820434</v>
      </c>
      <c r="P703" s="1195">
        <f>P578*$B$703/$G$25</f>
        <v>260.80415103833167</v>
      </c>
      <c r="Q703" s="1195">
        <f>Q578*$B$703/$G$25</f>
        <v>2027.9475137520365</v>
      </c>
      <c r="R703" s="1195">
        <f>R578*$B$703/$G$25</f>
        <v>269.06523653729363</v>
      </c>
      <c r="S703" s="1195">
        <f>S578*$B$703/$G$25</f>
        <v>1837.6198571452073</v>
      </c>
      <c r="T703" s="1195">
        <f>T578*$B$703/$G$25</f>
        <v>735.8114772778373</v>
      </c>
      <c r="U703" s="1195">
        <f>U578*$B$703/$G$25</f>
        <v>1797.7611301995159</v>
      </c>
      <c r="V703" s="1195">
        <f>V578*$B$703/$G$25</f>
        <v>1680.1115694427147</v>
      </c>
      <c r="W703" s="1195">
        <f>W578*$B$703/$G$25</f>
        <v>261.22409542979966</v>
      </c>
      <c r="X703" s="1195">
        <f>X578*$B$703/$G$25</f>
        <v>2961.0022631043248</v>
      </c>
      <c r="Y703" s="1195">
        <f>Y578*$B$703/$G$25</f>
        <v>1881.2814985408263</v>
      </c>
      <c r="Z703" s="1195">
        <f>Z578*$B$703/$G$25</f>
        <v>1656.0156938714358</v>
      </c>
      <c r="AA703" s="1195">
        <f>AA578*$B$703/$G$25</f>
        <v>1113.2297720201948</v>
      </c>
      <c r="AB703" s="1195">
        <f>AB578*$B$703/$G$25</f>
        <v>1585.8173574366256</v>
      </c>
      <c r="AC703" s="1195">
        <f>AC578*$B$703/$G$25</f>
        <v>2378.0048213711098</v>
      </c>
      <c r="AD703" s="1195">
        <f>AD578*$B$703/$G$25</f>
        <v>1707.4459750137121</v>
      </c>
      <c r="AE703" s="1195">
        <f>AE578*$B$703/$G$25</f>
        <v>703.1690124443578</v>
      </c>
      <c r="AF703" s="1195">
        <f>AF578*$B$703/$G$25</f>
        <v>2126.7802471862396</v>
      </c>
      <c r="AG703" s="1195">
        <f>AG578*$B$703/$G$25</f>
        <v>2902.0868095004971</v>
      </c>
      <c r="AH703" s="1195">
        <f>AH578*$B$703/$G$25</f>
        <v>1885.4251762271715</v>
      </c>
      <c r="AI703" s="1195">
        <f>AI578*$B$703/$G$25</f>
        <v>1443.761570816991</v>
      </c>
      <c r="AJ703" s="1195">
        <f>AJ578*$B$703/$G$25</f>
        <v>1672.9410244114943</v>
      </c>
      <c r="AK703" s="1195">
        <f>AK578*$B$703/$G$25</f>
        <v>1056.4786974893098</v>
      </c>
      <c r="AL703" s="1195">
        <f>AL578*$B$703/$G$25</f>
        <v>1737.1843726182724</v>
      </c>
      <c r="AM703" s="1195">
        <f>AM578*$B$703/$G$25</f>
        <v>2827.6981176521167</v>
      </c>
      <c r="AN703" s="1195">
        <f>AN578*$B$703/$G$25</f>
        <v>1737.1843726182724</v>
      </c>
      <c r="AO703" s="1195">
        <f>AO578*$B$703/$G$25</f>
        <v>2059.7033300434091</v>
      </c>
      <c r="AP703" s="1195">
        <f>AP578*$B$703/$G$25</f>
        <v>1881.9311952349076</v>
      </c>
      <c r="AQ703" s="1195">
        <f>AQ578*$B$703/$G$25</f>
        <v>1532.132298556334</v>
      </c>
      <c r="AR703" s="1195">
        <f>AR578*$B$703/$G$25</f>
        <v>1790.1947144219475</v>
      </c>
      <c r="AS703" s="1195">
        <f>AS578*$B$703/$G$25</f>
        <v>2144.3563303898427</v>
      </c>
      <c r="AT703" s="1195">
        <f>AT578*$B$703/$G$25</f>
        <v>1043.2312146795093</v>
      </c>
      <c r="AU703" s="1195">
        <f>AU578*$B$703/$G$25</f>
        <v>1611.3314281543912</v>
      </c>
      <c r="AV703" s="1195">
        <f>AV578*$B$703/$G$25</f>
        <v>2032.135750709889</v>
      </c>
      <c r="AW703" s="1195">
        <f>AW578*$B$703/$G$25</f>
        <v>1437.0611932421596</v>
      </c>
      <c r="AX703" s="1195">
        <f>AX578*$B$703/$G$25</f>
        <v>2066.7075604781812</v>
      </c>
      <c r="AY703" s="1195">
        <f>AY578*$B$703/$G$25</f>
        <v>1800.4314083906966</v>
      </c>
      <c r="AZ703" s="1195">
        <f>AZ578*$B$703/$G$25</f>
        <v>1394.0774699183187</v>
      </c>
      <c r="BA703" s="1195">
        <f>BA578*$B$703/$G$25</f>
        <v>799.31176015262383</v>
      </c>
      <c r="BB703" s="1195">
        <f>BB578*$B$703/$G$25</f>
        <v>1773.3574991355315</v>
      </c>
      <c r="BC703" s="1195">
        <f>BC578*$B$703/$G$25</f>
        <v>1609.3942994021411</v>
      </c>
      <c r="BD703" s="1195">
        <f>BD578*$B$703/$G$25</f>
        <v>1609.3942994021411</v>
      </c>
      <c r="BE703" s="1195">
        <f>BE578*$B$703/$G$25</f>
        <v>1191.3446970875716</v>
      </c>
      <c r="BF703" s="1195">
        <f>BF578*$B$703/$G$25</f>
        <v>467.43210499311471</v>
      </c>
      <c r="BG703" s="1195">
        <f>BG578*$B$703/$G$25</f>
        <v>36.261019927345899</v>
      </c>
      <c r="BH703" s="1195">
        <f>BH578*$B$703/$G$25</f>
        <v>1930.4693092423038</v>
      </c>
      <c r="BI703" s="1195">
        <f>BI578*$B$703/$G$25</f>
        <v>1793.856506598833</v>
      </c>
      <c r="BJ703" s="1195">
        <f>BJ578*$B$703/$G$25</f>
        <v>1847.8428545597735</v>
      </c>
      <c r="BK703" s="1195">
        <f>BK578*$B$703/$G$25</f>
        <v>209.49118052033808</v>
      </c>
      <c r="BL703" s="1195">
        <f>BL578*$B$703/$G$25</f>
        <v>2015.9066263181442</v>
      </c>
      <c r="BM703" s="1195">
        <f>BM578*$B$703/$G$25</f>
        <v>271.48477691530832</v>
      </c>
      <c r="BN703" s="1195">
        <f>BN578*$B$703/$G$25</f>
        <v>1674.8235217891909</v>
      </c>
      <c r="BO703" s="1195">
        <f>BO578*$B$703/$G$25</f>
        <v>1328.9479138209772</v>
      </c>
      <c r="BP703" s="1195">
        <f>BP578*$B$703/$G$25</f>
        <v>2015.9066263181442</v>
      </c>
      <c r="BQ703" s="1195">
        <f>BQ578*$B$703/$G$25</f>
        <v>225.61249339242403</v>
      </c>
      <c r="BR703" s="1195">
        <f>BR578*$B$703/$G$25</f>
        <v>1165.7751515419113</v>
      </c>
      <c r="BS703" s="1195">
        <f>BS578*$B$703/$G$25</f>
        <v>1318.1540817989671</v>
      </c>
      <c r="BT703" s="1195">
        <f>BT578*$B$703/$G$25</f>
        <v>232.54325739433571</v>
      </c>
      <c r="BU703" s="1195">
        <f>BU578*$B$703/$G$25</f>
        <v>159.19232519411102</v>
      </c>
      <c r="BV703" s="1195">
        <f>BV578*$B$703/$G$25</f>
        <v>160.33552307724159</v>
      </c>
      <c r="BW703" s="1195">
        <f>BW578*$B$703/$G$25</f>
        <v>1123.9666485999915</v>
      </c>
      <c r="BX703" s="1195">
        <f>BX578*$B$703/$G$25</f>
        <v>1358.7312540831076</v>
      </c>
      <c r="BY703" s="1195">
        <f>BY578*$B$703/$G$25</f>
        <v>2947.6266413435023</v>
      </c>
      <c r="BZ703" s="1195">
        <f>BZ578*$B$703/$G$25</f>
        <v>2590.0008856667623</v>
      </c>
      <c r="CA703" s="1195">
        <f>CA578*$B$703/$G$25</f>
        <v>1890.496109117486</v>
      </c>
      <c r="CB703" s="1195">
        <f>CB578*$B$703/$G$25</f>
        <v>959.64673693464692</v>
      </c>
      <c r="CC703" s="1195">
        <f>CC578*$B$703/$G$25</f>
        <v>203.69516079529021</v>
      </c>
    </row>
    <row r="704" spans="1:81" ht="15" customHeight="1">
      <c r="A704" s="611"/>
      <c r="B704" s="634">
        <f>'Heating Values'!B15*0.001551*42</f>
        <v>5451.480709386281</v>
      </c>
      <c r="D704" s="145" t="s">
        <v>10</v>
      </c>
      <c r="E704" s="49" t="s">
        <v>1392</v>
      </c>
      <c r="G704" s="1195">
        <f>G579*$B$704/G25</f>
        <v>0</v>
      </c>
      <c r="H704" s="1195">
        <f>H579*$B$704/H25</f>
        <v>0</v>
      </c>
      <c r="I704" s="1195">
        <f>I579*$B$704/I25</f>
        <v>0</v>
      </c>
      <c r="J704" s="1195">
        <f>J579*$B$704/J25</f>
        <v>0</v>
      </c>
      <c r="K704" s="1195">
        <f>K579*$B$704/K25</f>
        <v>0</v>
      </c>
      <c r="L704" s="1195">
        <f>L579*$B$704/L25</f>
        <v>0</v>
      </c>
      <c r="M704" s="1195">
        <f>M579*$B$704/M25</f>
        <v>0</v>
      </c>
      <c r="N704" s="1195">
        <f>N579*$B$704/N25</f>
        <v>0</v>
      </c>
      <c r="O704" s="1195">
        <f>O579*$B$704/O25</f>
        <v>0</v>
      </c>
      <c r="P704" s="1195">
        <f>P579*$B$704/P25</f>
        <v>0</v>
      </c>
      <c r="Q704" s="1195">
        <f>Q579*$B$704/Q25</f>
        <v>0</v>
      </c>
      <c r="R704" s="1195">
        <f>R579*$B$704/R25</f>
        <v>0</v>
      </c>
      <c r="S704" s="1195">
        <f>S579*$B$704/S25</f>
        <v>0</v>
      </c>
      <c r="T704" s="1195">
        <f>T579*$B$704/T25</f>
        <v>0</v>
      </c>
      <c r="U704" s="1195">
        <f>U579*$B$704/U25</f>
        <v>0</v>
      </c>
      <c r="V704" s="1195">
        <f>V579*$B$704/V25</f>
        <v>0</v>
      </c>
      <c r="W704" s="1195">
        <f>W579*$B$704/W25</f>
        <v>0</v>
      </c>
      <c r="X704" s="1195">
        <f>X579*$B$704/X25</f>
        <v>0</v>
      </c>
      <c r="Y704" s="1195">
        <f>Y579*$B$704/Y25</f>
        <v>0</v>
      </c>
      <c r="Z704" s="1195">
        <f>Z579*$B$704/Z25</f>
        <v>0</v>
      </c>
      <c r="AA704" s="1195">
        <f>AA579*$B$704/AA25</f>
        <v>0</v>
      </c>
      <c r="AB704" s="1195">
        <f>AB579*$B$704/AB25</f>
        <v>0</v>
      </c>
      <c r="AC704" s="1195">
        <f>AC579*$B$704/AC25</f>
        <v>0</v>
      </c>
      <c r="AD704" s="1195">
        <f>AD579*$B$704/AD25</f>
        <v>0</v>
      </c>
      <c r="AE704" s="1195">
        <f>AE579*$B$704/AE25</f>
        <v>0</v>
      </c>
      <c r="AF704" s="1195">
        <f>AF579*$B$704/AF25</f>
        <v>0</v>
      </c>
      <c r="AG704" s="1195">
        <f>AG579*$B$704/AG25</f>
        <v>0</v>
      </c>
      <c r="AH704" s="1195">
        <f>AH579*$B$704/AH25</f>
        <v>0</v>
      </c>
      <c r="AI704" s="1195">
        <f>AI579*$B$704/AI25</f>
        <v>0</v>
      </c>
      <c r="AJ704" s="1195">
        <f>AJ579*$B$704/AJ25</f>
        <v>0</v>
      </c>
      <c r="AK704" s="1195">
        <f>AK579*$B$704/AK25</f>
        <v>0</v>
      </c>
      <c r="AL704" s="1195">
        <f>AL579*$B$704/AL25</f>
        <v>0</v>
      </c>
      <c r="AM704" s="1195">
        <f>AM579*$B$704/AM25</f>
        <v>0</v>
      </c>
      <c r="AN704" s="1195">
        <f>AN579*$B$704/AN25</f>
        <v>0</v>
      </c>
      <c r="AO704" s="1195">
        <f>AO579*$B$704/AO25</f>
        <v>0</v>
      </c>
      <c r="AP704" s="1195">
        <f>AP579*$B$704/AP25</f>
        <v>0</v>
      </c>
      <c r="AQ704" s="1195">
        <f>AQ579*$B$704/AQ25</f>
        <v>0</v>
      </c>
      <c r="AR704" s="1195">
        <f>AR579*$B$704/AR25</f>
        <v>0</v>
      </c>
      <c r="AS704" s="1195">
        <f>AS579*$B$704/AS25</f>
        <v>0</v>
      </c>
      <c r="AT704" s="1195">
        <f>AT579*$B$704/AT25</f>
        <v>0</v>
      </c>
      <c r="AU704" s="1195">
        <f>AU579*$B$704/AU25</f>
        <v>0</v>
      </c>
      <c r="AV704" s="1195">
        <f>AV579*$B$704/AV25</f>
        <v>0</v>
      </c>
      <c r="AW704" s="1195">
        <f>AW579*$B$704/AW25</f>
        <v>0</v>
      </c>
      <c r="AX704" s="1195">
        <f>AX579*$B$704/AX25</f>
        <v>0</v>
      </c>
      <c r="AY704" s="1195">
        <f>AY579*$B$704/AY25</f>
        <v>0</v>
      </c>
      <c r="AZ704" s="1195">
        <f>AZ579*$B$704/AZ25</f>
        <v>0</v>
      </c>
      <c r="BA704" s="1195">
        <f>BA579*$B$704/BA25</f>
        <v>0</v>
      </c>
      <c r="BB704" s="1195">
        <f>BB579*$B$704/BB25</f>
        <v>0</v>
      </c>
      <c r="BC704" s="1195">
        <f>BC579*$B$704/BC25</f>
        <v>0</v>
      </c>
      <c r="BD704" s="1195">
        <f>BD579*$B$704/BD25</f>
        <v>0</v>
      </c>
      <c r="BE704" s="1195">
        <f>BE579*$B$704/BE25</f>
        <v>0</v>
      </c>
      <c r="BF704" s="1195">
        <f>BF579*$B$704/BF25</f>
        <v>0</v>
      </c>
      <c r="BG704" s="1195">
        <f>BG579*$B$704/BG25</f>
        <v>0</v>
      </c>
      <c r="BH704" s="1195">
        <f>BH579*$B$704/BH25</f>
        <v>0</v>
      </c>
      <c r="BI704" s="1195">
        <f>BI579*$B$704/BI25</f>
        <v>0</v>
      </c>
      <c r="BJ704" s="1195">
        <f>BJ579*$B$704/BJ25</f>
        <v>0</v>
      </c>
      <c r="BK704" s="1195">
        <f>BK579*$B$704/BK25</f>
        <v>0</v>
      </c>
      <c r="BL704" s="1195">
        <f>BL579*$B$704/BL25</f>
        <v>0</v>
      </c>
      <c r="BM704" s="1195">
        <f>BM579*$B$704/BM25</f>
        <v>0</v>
      </c>
      <c r="BN704" s="1195">
        <f>BN579*$B$704/BN25</f>
        <v>0</v>
      </c>
      <c r="BO704" s="1195">
        <f>BO579*$B$704/BO25</f>
        <v>0</v>
      </c>
      <c r="BP704" s="1195">
        <f>BP579*$B$704/BP25</f>
        <v>0</v>
      </c>
      <c r="BQ704" s="1195">
        <f>BQ579*$B$704/BQ25</f>
        <v>0</v>
      </c>
      <c r="BR704" s="1195">
        <f>BR579*$B$704/BR25</f>
        <v>0</v>
      </c>
      <c r="BS704" s="1195">
        <f>BS579*$B$704/BS25</f>
        <v>0</v>
      </c>
      <c r="BT704" s="1195">
        <f>BT579*$B$704/BT25</f>
        <v>0</v>
      </c>
      <c r="BU704" s="1195">
        <f>BU579*$B$704/BU25</f>
        <v>0</v>
      </c>
      <c r="BV704" s="1195">
        <f>BV579*$B$704/BV25</f>
        <v>0</v>
      </c>
      <c r="BW704" s="1195">
        <f>BW579*$B$704/BW25</f>
        <v>0</v>
      </c>
      <c r="BX704" s="1195">
        <f>BX579*$B$704/BX25</f>
        <v>0</v>
      </c>
      <c r="BY704" s="1195">
        <f>BY579*$B$704/BY25</f>
        <v>0</v>
      </c>
      <c r="BZ704" s="1195">
        <f>BZ579*$B$704/BZ25</f>
        <v>0</v>
      </c>
      <c r="CA704" s="1195">
        <f>CA579*$B$704/CA25</f>
        <v>0</v>
      </c>
      <c r="CB704" s="1195">
        <f>CB579*$B$704/CB25</f>
        <v>0</v>
      </c>
      <c r="CC704" s="1195">
        <f>CC579*$B$704/CC25</f>
        <v>0</v>
      </c>
    </row>
    <row r="705" spans="1:81" ht="15" customHeight="1">
      <c r="A705" s="611"/>
      <c r="B705" s="633">
        <f>(26949428.7348715*0.0010551*1000)/'Emission Factors'!B27</f>
        <v>31343.660859105054</v>
      </c>
      <c r="D705" s="145" t="s">
        <v>1012</v>
      </c>
      <c r="E705" s="49" t="s">
        <v>1391</v>
      </c>
      <c r="G705" s="1195">
        <f>$B$705*G444</f>
        <v>0</v>
      </c>
      <c r="H705" s="1195">
        <f>$B$705*H444</f>
        <v>0</v>
      </c>
      <c r="I705" s="1195">
        <f>$B$705*I444</f>
        <v>0</v>
      </c>
      <c r="J705" s="1195">
        <f>$B$705*J444</f>
        <v>0</v>
      </c>
      <c r="K705" s="1195">
        <f>$B$705*K444</f>
        <v>0</v>
      </c>
      <c r="L705" s="1195">
        <f>$B$705*L444</f>
        <v>0</v>
      </c>
      <c r="M705" s="1195">
        <f>$B$705*M444</f>
        <v>0</v>
      </c>
      <c r="N705" s="1195">
        <f>$B$705*N444</f>
        <v>0</v>
      </c>
      <c r="O705" s="1195">
        <f>$B$705*O444</f>
        <v>0</v>
      </c>
      <c r="P705" s="1195">
        <f>$B$705*P444</f>
        <v>0</v>
      </c>
      <c r="Q705" s="1195">
        <f>$B$705*Q444</f>
        <v>0</v>
      </c>
      <c r="R705" s="1195">
        <f>$B$705*R444</f>
        <v>0</v>
      </c>
      <c r="S705" s="1195">
        <f>$B$705*S444</f>
        <v>0</v>
      </c>
      <c r="T705" s="1195">
        <f>$B$705*T444</f>
        <v>0</v>
      </c>
      <c r="U705" s="1195">
        <f>$B$705*U444</f>
        <v>0</v>
      </c>
      <c r="V705" s="1195">
        <f>$B$705*V444</f>
        <v>0</v>
      </c>
      <c r="W705" s="1195">
        <f>$B$705*W444</f>
        <v>0</v>
      </c>
      <c r="X705" s="1195">
        <f>$B$705*X444</f>
        <v>0</v>
      </c>
      <c r="Y705" s="1195">
        <f>$B$705*Y444</f>
        <v>0</v>
      </c>
      <c r="Z705" s="1195">
        <f>$B$705*Z444</f>
        <v>0</v>
      </c>
      <c r="AA705" s="1195">
        <f>$B$705*AA444</f>
        <v>0</v>
      </c>
      <c r="AB705" s="1195">
        <f>$B$705*AB444</f>
        <v>0</v>
      </c>
      <c r="AC705" s="1195">
        <f>$B$705*AC444</f>
        <v>0</v>
      </c>
      <c r="AD705" s="1195">
        <f>$B$705*AD444</f>
        <v>0</v>
      </c>
      <c r="AE705" s="1195">
        <f>$B$705*AE444</f>
        <v>0</v>
      </c>
      <c r="AF705" s="1195">
        <f>$B$705*AF444</f>
        <v>0</v>
      </c>
      <c r="AG705" s="1195">
        <f>$B$705*AG444</f>
        <v>0</v>
      </c>
      <c r="AH705" s="1195">
        <f>$B$705*AH444</f>
        <v>0</v>
      </c>
      <c r="AI705" s="1195">
        <f>$B$705*AI444</f>
        <v>0</v>
      </c>
      <c r="AJ705" s="1195">
        <f>$B$705*AJ444</f>
        <v>0</v>
      </c>
      <c r="AK705" s="1195">
        <f>$B$705*AK444</f>
        <v>0</v>
      </c>
      <c r="AL705" s="1195">
        <f>$B$705*AL444</f>
        <v>0</v>
      </c>
      <c r="AM705" s="1195">
        <f>$B$705*AM444</f>
        <v>0</v>
      </c>
      <c r="AN705" s="1195">
        <f>$B$705*AN444</f>
        <v>0</v>
      </c>
      <c r="AO705" s="1195">
        <f>$B$705*AO444</f>
        <v>0</v>
      </c>
      <c r="AP705" s="1195">
        <f>$B$705*AP444</f>
        <v>0</v>
      </c>
      <c r="AQ705" s="1195">
        <f>$B$705*AQ444</f>
        <v>0</v>
      </c>
      <c r="AR705" s="1195">
        <f>$B$705*AR444</f>
        <v>0</v>
      </c>
      <c r="AS705" s="1195">
        <f>$B$705*AS444</f>
        <v>0</v>
      </c>
      <c r="AT705" s="1195">
        <f>$B$705*AT444</f>
        <v>0</v>
      </c>
      <c r="AU705" s="1195">
        <f>$B$705*AU444</f>
        <v>0</v>
      </c>
      <c r="AV705" s="1195">
        <f>$B$705*AV444</f>
        <v>0</v>
      </c>
      <c r="AW705" s="1195">
        <f>$B$705*AW444</f>
        <v>0</v>
      </c>
      <c r="AX705" s="1195">
        <f>$B$705*AX444</f>
        <v>0</v>
      </c>
      <c r="AY705" s="1195">
        <f>$B$705*AY444</f>
        <v>0</v>
      </c>
      <c r="AZ705" s="1195">
        <f>$B$705*AZ444</f>
        <v>0</v>
      </c>
      <c r="BA705" s="1195">
        <f>$B$705*BA444</f>
        <v>0</v>
      </c>
      <c r="BB705" s="1195">
        <f>$B$705*BB444</f>
        <v>0</v>
      </c>
      <c r="BC705" s="1195">
        <f>$B$705*BC444</f>
        <v>0</v>
      </c>
      <c r="BD705" s="1195">
        <f>$B$705*BD444</f>
        <v>0</v>
      </c>
      <c r="BE705" s="1195">
        <f>$B$705*BE444</f>
        <v>0</v>
      </c>
      <c r="BF705" s="1195">
        <f>$B$705*BF444</f>
        <v>0</v>
      </c>
      <c r="BG705" s="1195">
        <f>$B$705*BG444</f>
        <v>0</v>
      </c>
      <c r="BH705" s="1195">
        <f>$B$705*BH444</f>
        <v>0</v>
      </c>
      <c r="BI705" s="1195">
        <f>$B$705*BI444</f>
        <v>0</v>
      </c>
      <c r="BJ705" s="1195">
        <f>$B$705*BJ444</f>
        <v>0</v>
      </c>
      <c r="BK705" s="1195">
        <f>$B$705*BK444</f>
        <v>0</v>
      </c>
      <c r="BL705" s="1195">
        <f>$B$705*BL444</f>
        <v>0</v>
      </c>
      <c r="BM705" s="1195">
        <f>$B$705*BM444</f>
        <v>0</v>
      </c>
      <c r="BN705" s="1195">
        <f>$B$705*BN444</f>
        <v>0</v>
      </c>
      <c r="BO705" s="1195">
        <f>$B$705*BO444</f>
        <v>0</v>
      </c>
      <c r="BP705" s="1195">
        <f>$B$705*BP444</f>
        <v>0</v>
      </c>
      <c r="BQ705" s="1195">
        <f>$B$705*BQ444</f>
        <v>0</v>
      </c>
      <c r="BR705" s="1195">
        <f>$B$705*BR444</f>
        <v>0</v>
      </c>
      <c r="BS705" s="1195">
        <f>$B$705*BS444</f>
        <v>626.87321718210103</v>
      </c>
      <c r="BT705" s="1195">
        <f>$B$705*BT444</f>
        <v>0</v>
      </c>
      <c r="BU705" s="1195">
        <f>$B$705*BU444</f>
        <v>0</v>
      </c>
      <c r="BV705" s="1195">
        <f>$B$705*BV444</f>
        <v>0</v>
      </c>
      <c r="BW705" s="1195">
        <f>$B$705*BW444</f>
        <v>1172.0035522176267</v>
      </c>
      <c r="BX705" s="1195">
        <f>$B$705*BX444</f>
        <v>652.2432197834064</v>
      </c>
      <c r="BY705" s="1195">
        <f>$B$705*BY444</f>
        <v>0</v>
      </c>
      <c r="BZ705" s="1195">
        <f>$B$705*BZ444</f>
        <v>0</v>
      </c>
      <c r="CA705" s="1195">
        <f>$B$705*CA444</f>
        <v>0</v>
      </c>
      <c r="CB705" s="1195">
        <f>$B$705*CB444</f>
        <v>0</v>
      </c>
      <c r="CC705" s="1195">
        <f>$B$705*CC444</f>
        <v>0</v>
      </c>
    </row>
    <row r="706" spans="1:81" ht="15" customHeight="1">
      <c r="A706" s="611"/>
      <c r="B706" s="634">
        <f>'Heating Values'!B14*0.0010551*42</f>
        <v>3764.4912900000004</v>
      </c>
      <c r="D706" s="157" t="s">
        <v>1003</v>
      </c>
      <c r="E706" s="49" t="s">
        <v>416</v>
      </c>
      <c r="G706" s="1195">
        <f>G580*$B$706/G25</f>
        <v>151.86680164099107</v>
      </c>
      <c r="H706" s="1195">
        <f>H580*$B$706/H25</f>
        <v>53.784328584911059</v>
      </c>
      <c r="I706" s="1195">
        <f>I580*$B$706/I25</f>
        <v>233.39730384851177</v>
      </c>
      <c r="J706" s="1195">
        <f>J580*$B$706/J25</f>
        <v>60.901454608844368</v>
      </c>
      <c r="K706" s="1195">
        <f>K580*$B$706/K25</f>
        <v>76.38207030393427</v>
      </c>
      <c r="L706" s="1195">
        <f>L580*$B$706/L25</f>
        <v>49.719257856494821</v>
      </c>
      <c r="M706" s="1195">
        <f>M580*$B$706/M25</f>
        <v>239.37055859627489</v>
      </c>
      <c r="N706" s="1195">
        <f>N580*$B$706/N25</f>
        <v>72.733357860001348</v>
      </c>
      <c r="O706" s="1195">
        <f>O580*$B$706/O25</f>
        <v>59.619797553929743</v>
      </c>
      <c r="P706" s="1195">
        <f>P580*$B$706/P25</f>
        <v>217.1509169866207</v>
      </c>
      <c r="Q706" s="1195">
        <f>Q580*$B$706/Q25</f>
        <v>52.735582967186417</v>
      </c>
      <c r="R706" s="1195">
        <f>R580*$B$706/R25</f>
        <v>209.92030535081236</v>
      </c>
      <c r="S706" s="1195">
        <f>S580*$B$706/S25</f>
        <v>59.814605332503788</v>
      </c>
      <c r="T706" s="1195">
        <f>T580*$B$706/T25</f>
        <v>78.439431998416339</v>
      </c>
      <c r="U706" s="1195">
        <f>U580*$B$706/U25</f>
        <v>61.337137878037943</v>
      </c>
      <c r="V706" s="1195">
        <f>V580*$B$706/V25</f>
        <v>71.885928301300751</v>
      </c>
      <c r="W706" s="1195">
        <f>W580*$B$706/W25</f>
        <v>277.40333959417308</v>
      </c>
      <c r="X706" s="1195">
        <f>X580*$B$706/X25</f>
        <v>34.714648984602057</v>
      </c>
      <c r="Y706" s="1195">
        <f>Y580*$B$706/Y25</f>
        <v>52.513775072190704</v>
      </c>
      <c r="Z706" s="1195">
        <f>Z580*$B$706/Z25</f>
        <v>66.535507247559693</v>
      </c>
      <c r="AA706" s="1195">
        <f>AA580*$B$706/AA25</f>
        <v>79.115159949624697</v>
      </c>
      <c r="AB706" s="1195">
        <f>AB580*$B$706/AB25</f>
        <v>64.396574336641379</v>
      </c>
      <c r="AC706" s="1195">
        <f>AC580*$B$706/AC25</f>
        <v>47.075723218162821</v>
      </c>
      <c r="AD706" s="1195">
        <f>AD580*$B$706/AD25</f>
        <v>67.121263719539286</v>
      </c>
      <c r="AE706" s="1195">
        <f>AE580*$B$706/AE25</f>
        <v>94.387979059111004</v>
      </c>
      <c r="AF706" s="1195">
        <f>AF580*$B$706/AF25</f>
        <v>51.09773694697887</v>
      </c>
      <c r="AG706" s="1195">
        <f>AG580*$B$706/AG25</f>
        <v>43.464294387331805</v>
      </c>
      <c r="AH706" s="1195">
        <f>AH580*$B$706/AH25</f>
        <v>63.537822418707897</v>
      </c>
      <c r="AI706" s="1195">
        <f>AI580*$B$706/AI25</f>
        <v>76.622180687745896</v>
      </c>
      <c r="AJ706" s="1195">
        <f>AJ580*$B$706/AJ25</f>
        <v>62.225064294942769</v>
      </c>
      <c r="AK706" s="1195">
        <f>AK580*$B$706/AK25</f>
        <v>60.909570550587645</v>
      </c>
      <c r="AL706" s="1195">
        <f>AL580*$B$706/AL25</f>
        <v>58.07668376755656</v>
      </c>
      <c r="AM706" s="1195">
        <f>AM580*$B$706/AM25</f>
        <v>36.184792264756133</v>
      </c>
      <c r="AN706" s="1195">
        <f>AN580*$B$706/AN25</f>
        <v>58.07668376755656</v>
      </c>
      <c r="AO706" s="1195">
        <f>AO580*$B$706/AO25</f>
        <v>56.30571947124001</v>
      </c>
      <c r="AP706" s="1195">
        <f>AP580*$B$706/AP25</f>
        <v>65.194282342325707</v>
      </c>
      <c r="AQ706" s="1195">
        <f>AQ580*$B$706/AQ25</f>
        <v>77.688068070976698</v>
      </c>
      <c r="AR706" s="1195">
        <f>AR580*$B$706/AR25</f>
        <v>67.580635158041346</v>
      </c>
      <c r="AS706" s="1195">
        <f>AS580*$B$706/AS25</f>
        <v>59.96962208924279</v>
      </c>
      <c r="AT706" s="1195">
        <f>AT580*$B$706/AT25</f>
        <v>81.90037455541092</v>
      </c>
      <c r="AU706" s="1195">
        <f>AU580*$B$706/AU25</f>
        <v>66.952996050618538</v>
      </c>
      <c r="AV706" s="1195">
        <f>AV580*$B$706/AV25</f>
        <v>66.948698424987427</v>
      </c>
      <c r="AW706" s="1195">
        <f>AW580*$B$706/AW25</f>
        <v>69.246522520541816</v>
      </c>
      <c r="AX706" s="1195">
        <f>AX580*$B$706/AX25</f>
        <v>56.898030846612315</v>
      </c>
      <c r="AY706" s="1195">
        <f>AY580*$B$706/AY25</f>
        <v>61.644460182493155</v>
      </c>
      <c r="AZ706" s="1195">
        <f>AZ580*$B$706/AZ25</f>
        <v>74.452092855654428</v>
      </c>
      <c r="BA706" s="1195">
        <f>BA580*$B$706/BA25</f>
        <v>84.442311275381002</v>
      </c>
      <c r="BB706" s="1195">
        <f>BB580*$B$706/BB25</f>
        <v>68.495079256770666</v>
      </c>
      <c r="BC706" s="1195">
        <f>BC580*$B$706/BC25</f>
        <v>73.409132427133656</v>
      </c>
      <c r="BD706" s="1195">
        <f>BD580*$B$706/BD25</f>
        <v>73.409132427133656</v>
      </c>
      <c r="BE706" s="1195">
        <f>BE580*$B$706/BE25</f>
        <v>76.789546006222366</v>
      </c>
      <c r="BF706" s="1195">
        <f>BF580*$B$706/BF25</f>
        <v>101.6097547779945</v>
      </c>
      <c r="BG706" s="1195">
        <f>BG580*$B$706/BG25</f>
        <v>147.05427816161622</v>
      </c>
      <c r="BH706" s="1195">
        <f>BH580*$B$706/BH25</f>
        <v>62.952763252487273</v>
      </c>
      <c r="BI706" s="1195">
        <f>BI580*$B$706/BI25</f>
        <v>61.186143249095004</v>
      </c>
      <c r="BJ706" s="1195">
        <f>BJ580*$B$706/BJ25</f>
        <v>69.903407891320541</v>
      </c>
      <c r="BK706" s="1195">
        <f>BK580*$B$706/BK25</f>
        <v>220.02861844446892</v>
      </c>
      <c r="BL706" s="1195">
        <f>BL580*$B$706/BL25</f>
        <v>60.086283382127448</v>
      </c>
      <c r="BM706" s="1195">
        <f>BM580*$B$706/BM25</f>
        <v>271.15937354911455</v>
      </c>
      <c r="BN706" s="1195">
        <f>BN580*$B$706/BN25</f>
        <v>76.027981516311968</v>
      </c>
      <c r="BO706" s="1195">
        <f>BO580*$B$706/BO25</f>
        <v>74.325135895444404</v>
      </c>
      <c r="BP706" s="1195">
        <f>BP580*$B$706/BP25</f>
        <v>59.487155118432909</v>
      </c>
      <c r="BQ706" s="1195">
        <f>BQ580*$B$706/BQ25</f>
        <v>251.95237505589955</v>
      </c>
      <c r="BR706" s="1195">
        <f>BR580*$B$706/BR25</f>
        <v>79.982178808490318</v>
      </c>
      <c r="BS706" s="1195">
        <f>BS580*$B$706/BS25</f>
        <v>57.921183968525376</v>
      </c>
      <c r="BT706" s="1195">
        <f>BT580*$B$706/BT25</f>
        <v>221.25706088750781</v>
      </c>
      <c r="BU706" s="1195">
        <f>BU580*$B$706/BU25</f>
        <v>188.25455651181358</v>
      </c>
      <c r="BV706" s="1195">
        <f>BV580*$B$706/BV25</f>
        <v>183.17275343350778</v>
      </c>
      <c r="BW706" s="1195">
        <f>BW580*$B$706/BW25</f>
        <v>39.954909824304373</v>
      </c>
      <c r="BX706" s="1195">
        <f>BX580*$B$706/BX25</f>
        <v>44.436843756193937</v>
      </c>
      <c r="BY706" s="1195">
        <f>BY580*$B$706/BY25</f>
        <v>52.378241879364737</v>
      </c>
      <c r="BZ706" s="1195">
        <f>BZ580*$B$706/BZ25</f>
        <v>50.462063527209828</v>
      </c>
      <c r="CA706" s="1195">
        <f>CA580*$B$706/CA25</f>
        <v>69.417710491214947</v>
      </c>
      <c r="CB706" s="1195">
        <f>CB580*$B$706/CB25</f>
        <v>88.570353398417225</v>
      </c>
      <c r="CC706" s="1195">
        <f>CC580*$B$706/CC25</f>
        <v>232.0232672615154</v>
      </c>
    </row>
    <row r="707" spans="1:81" ht="15" customHeight="1">
      <c r="A707" s="611"/>
      <c r="B707" s="162"/>
      <c r="C707" s="1144" t="s">
        <v>1000</v>
      </c>
      <c r="D707" s="145" t="s">
        <v>658</v>
      </c>
      <c r="G707" s="1208" t="s">
        <v>981</v>
      </c>
      <c r="H707" s="1208" t="s">
        <v>981</v>
      </c>
      <c r="I707" s="1208" t="s">
        <v>981</v>
      </c>
      <c r="J707" s="1208" t="s">
        <v>981</v>
      </c>
      <c r="K707" s="1208" t="s">
        <v>981</v>
      </c>
      <c r="L707" s="1208" t="s">
        <v>981</v>
      </c>
      <c r="M707" s="1208" t="s">
        <v>981</v>
      </c>
      <c r="N707" s="1208" t="s">
        <v>981</v>
      </c>
      <c r="O707" s="1208" t="s">
        <v>981</v>
      </c>
      <c r="P707" s="1208" t="s">
        <v>981</v>
      </c>
      <c r="Q707" s="1208" t="s">
        <v>981</v>
      </c>
      <c r="R707" s="1208" t="s">
        <v>981</v>
      </c>
      <c r="S707" s="1208" t="s">
        <v>981</v>
      </c>
      <c r="T707" s="1208" t="s">
        <v>981</v>
      </c>
      <c r="U707" s="1208" t="s">
        <v>981</v>
      </c>
      <c r="V707" s="1208" t="s">
        <v>981</v>
      </c>
      <c r="W707" s="1208" t="s">
        <v>981</v>
      </c>
      <c r="X707" s="1208" t="s">
        <v>981</v>
      </c>
      <c r="Y707" s="1208" t="s">
        <v>981</v>
      </c>
      <c r="Z707" s="1208" t="s">
        <v>981</v>
      </c>
      <c r="AA707" s="1208" t="s">
        <v>981</v>
      </c>
      <c r="AB707" s="1208" t="s">
        <v>981</v>
      </c>
      <c r="AC707" s="1208" t="s">
        <v>981</v>
      </c>
      <c r="AD707" s="1208" t="s">
        <v>981</v>
      </c>
      <c r="AE707" s="1208" t="s">
        <v>981</v>
      </c>
      <c r="AF707" s="1208" t="s">
        <v>981</v>
      </c>
      <c r="AG707" s="1208" t="s">
        <v>981</v>
      </c>
      <c r="AH707" s="1208" t="s">
        <v>981</v>
      </c>
      <c r="AI707" s="1208" t="s">
        <v>981</v>
      </c>
      <c r="AJ707" s="1208" t="s">
        <v>981</v>
      </c>
      <c r="AK707" s="1208" t="s">
        <v>981</v>
      </c>
      <c r="AL707" s="1208" t="s">
        <v>981</v>
      </c>
      <c r="AM707" s="1208" t="s">
        <v>981</v>
      </c>
      <c r="AN707" s="1208" t="s">
        <v>981</v>
      </c>
      <c r="AO707" s="1208" t="s">
        <v>981</v>
      </c>
      <c r="AP707" s="1208" t="s">
        <v>981</v>
      </c>
      <c r="AQ707" s="1208" t="s">
        <v>981</v>
      </c>
      <c r="AR707" s="1208" t="s">
        <v>981</v>
      </c>
      <c r="AS707" s="1208" t="s">
        <v>981</v>
      </c>
      <c r="AT707" s="1208" t="s">
        <v>981</v>
      </c>
      <c r="AU707" s="1208" t="s">
        <v>981</v>
      </c>
      <c r="AV707" s="1208" t="s">
        <v>981</v>
      </c>
      <c r="AW707" s="1208" t="s">
        <v>981</v>
      </c>
      <c r="AX707" s="1208" t="s">
        <v>981</v>
      </c>
      <c r="AY707" s="1208" t="s">
        <v>981</v>
      </c>
      <c r="AZ707" s="1208" t="s">
        <v>981</v>
      </c>
      <c r="BA707" s="1208" t="s">
        <v>981</v>
      </c>
      <c r="BB707" s="1208" t="s">
        <v>981</v>
      </c>
      <c r="BC707" s="1208" t="s">
        <v>981</v>
      </c>
      <c r="BD707" s="1208" t="s">
        <v>981</v>
      </c>
      <c r="BE707" s="1208" t="s">
        <v>981</v>
      </c>
      <c r="BF707" s="1208" t="s">
        <v>981</v>
      </c>
      <c r="BG707" s="1208" t="s">
        <v>981</v>
      </c>
      <c r="BH707" s="1208" t="s">
        <v>981</v>
      </c>
      <c r="BI707" s="1208" t="s">
        <v>981</v>
      </c>
      <c r="BJ707" s="1208" t="s">
        <v>981</v>
      </c>
      <c r="BK707" s="1208" t="s">
        <v>981</v>
      </c>
      <c r="BL707" s="1208" t="s">
        <v>981</v>
      </c>
      <c r="BM707" s="1208" t="s">
        <v>981</v>
      </c>
      <c r="BN707" s="1208" t="s">
        <v>981</v>
      </c>
      <c r="BO707" s="1208" t="s">
        <v>981</v>
      </c>
      <c r="BP707" s="1208" t="s">
        <v>981</v>
      </c>
      <c r="BQ707" s="1208" t="s">
        <v>981</v>
      </c>
      <c r="BR707" s="1208" t="s">
        <v>981</v>
      </c>
      <c r="BS707" s="1208" t="s">
        <v>981</v>
      </c>
      <c r="BT707" s="1208" t="s">
        <v>981</v>
      </c>
      <c r="BU707" s="1208" t="s">
        <v>981</v>
      </c>
      <c r="BV707" s="1208" t="s">
        <v>981</v>
      </c>
      <c r="BW707" s="1208" t="s">
        <v>981</v>
      </c>
      <c r="BX707" s="1208" t="s">
        <v>981</v>
      </c>
      <c r="BY707" s="1208" t="s">
        <v>981</v>
      </c>
      <c r="BZ707" s="1208" t="s">
        <v>981</v>
      </c>
      <c r="CA707" s="1208" t="s">
        <v>981</v>
      </c>
      <c r="CB707" s="1208" t="s">
        <v>981</v>
      </c>
      <c r="CC707" s="1208" t="s">
        <v>981</v>
      </c>
    </row>
    <row r="708" spans="1:81" ht="15" customHeight="1">
      <c r="A708" s="611"/>
      <c r="B708" s="162"/>
      <c r="C708" s="1144" t="s">
        <v>1000</v>
      </c>
      <c r="D708" s="145" t="s">
        <v>168</v>
      </c>
      <c r="G708" s="1208" t="s">
        <v>981</v>
      </c>
      <c r="H708" s="1208" t="s">
        <v>981</v>
      </c>
      <c r="I708" s="1208" t="s">
        <v>981</v>
      </c>
      <c r="J708" s="1208" t="s">
        <v>981</v>
      </c>
      <c r="K708" s="1208" t="s">
        <v>981</v>
      </c>
      <c r="L708" s="1208" t="s">
        <v>981</v>
      </c>
      <c r="M708" s="1208" t="s">
        <v>981</v>
      </c>
      <c r="N708" s="1208" t="s">
        <v>981</v>
      </c>
      <c r="O708" s="1208" t="s">
        <v>981</v>
      </c>
      <c r="P708" s="1208" t="s">
        <v>981</v>
      </c>
      <c r="Q708" s="1208" t="s">
        <v>981</v>
      </c>
      <c r="R708" s="1208" t="s">
        <v>981</v>
      </c>
      <c r="S708" s="1208" t="s">
        <v>981</v>
      </c>
      <c r="T708" s="1208" t="s">
        <v>981</v>
      </c>
      <c r="U708" s="1208" t="s">
        <v>981</v>
      </c>
      <c r="V708" s="1208" t="s">
        <v>981</v>
      </c>
      <c r="W708" s="1208" t="s">
        <v>981</v>
      </c>
      <c r="X708" s="1208" t="s">
        <v>981</v>
      </c>
      <c r="Y708" s="1208" t="s">
        <v>981</v>
      </c>
      <c r="Z708" s="1208" t="s">
        <v>981</v>
      </c>
      <c r="AA708" s="1208" t="s">
        <v>981</v>
      </c>
      <c r="AB708" s="1208" t="s">
        <v>981</v>
      </c>
      <c r="AC708" s="1208" t="s">
        <v>981</v>
      </c>
      <c r="AD708" s="1208" t="s">
        <v>981</v>
      </c>
      <c r="AE708" s="1208" t="s">
        <v>981</v>
      </c>
      <c r="AF708" s="1208" t="s">
        <v>981</v>
      </c>
      <c r="AG708" s="1208" t="s">
        <v>981</v>
      </c>
      <c r="AH708" s="1208" t="s">
        <v>981</v>
      </c>
      <c r="AI708" s="1208" t="s">
        <v>981</v>
      </c>
      <c r="AJ708" s="1208" t="s">
        <v>981</v>
      </c>
      <c r="AK708" s="1208" t="s">
        <v>981</v>
      </c>
      <c r="AL708" s="1208" t="s">
        <v>981</v>
      </c>
      <c r="AM708" s="1208" t="s">
        <v>981</v>
      </c>
      <c r="AN708" s="1208" t="s">
        <v>981</v>
      </c>
      <c r="AO708" s="1208" t="s">
        <v>981</v>
      </c>
      <c r="AP708" s="1208" t="s">
        <v>981</v>
      </c>
      <c r="AQ708" s="1208" t="s">
        <v>981</v>
      </c>
      <c r="AR708" s="1208" t="s">
        <v>981</v>
      </c>
      <c r="AS708" s="1208" t="s">
        <v>981</v>
      </c>
      <c r="AT708" s="1208" t="s">
        <v>981</v>
      </c>
      <c r="AU708" s="1208" t="s">
        <v>981</v>
      </c>
      <c r="AV708" s="1208" t="s">
        <v>981</v>
      </c>
      <c r="AW708" s="1208" t="s">
        <v>981</v>
      </c>
      <c r="AX708" s="1208" t="s">
        <v>981</v>
      </c>
      <c r="AY708" s="1208" t="s">
        <v>981</v>
      </c>
      <c r="AZ708" s="1208" t="s">
        <v>981</v>
      </c>
      <c r="BA708" s="1208" t="s">
        <v>981</v>
      </c>
      <c r="BB708" s="1208" t="s">
        <v>981</v>
      </c>
      <c r="BC708" s="1208" t="s">
        <v>981</v>
      </c>
      <c r="BD708" s="1208" t="s">
        <v>981</v>
      </c>
      <c r="BE708" s="1208" t="s">
        <v>981</v>
      </c>
      <c r="BF708" s="1208" t="s">
        <v>981</v>
      </c>
      <c r="BG708" s="1208" t="s">
        <v>981</v>
      </c>
      <c r="BH708" s="1208" t="s">
        <v>981</v>
      </c>
      <c r="BI708" s="1208" t="s">
        <v>981</v>
      </c>
      <c r="BJ708" s="1208" t="s">
        <v>981</v>
      </c>
      <c r="BK708" s="1208" t="s">
        <v>981</v>
      </c>
      <c r="BL708" s="1208" t="s">
        <v>981</v>
      </c>
      <c r="BM708" s="1208" t="s">
        <v>981</v>
      </c>
      <c r="BN708" s="1208" t="s">
        <v>981</v>
      </c>
      <c r="BO708" s="1208" t="s">
        <v>981</v>
      </c>
      <c r="BP708" s="1208" t="s">
        <v>981</v>
      </c>
      <c r="BQ708" s="1208" t="s">
        <v>981</v>
      </c>
      <c r="BR708" s="1208" t="s">
        <v>981</v>
      </c>
      <c r="BS708" s="1208" t="s">
        <v>981</v>
      </c>
      <c r="BT708" s="1208" t="s">
        <v>981</v>
      </c>
      <c r="BU708" s="1208" t="s">
        <v>981</v>
      </c>
      <c r="BV708" s="1208" t="s">
        <v>981</v>
      </c>
      <c r="BW708" s="1208" t="s">
        <v>981</v>
      </c>
      <c r="BX708" s="1208" t="s">
        <v>981</v>
      </c>
      <c r="BY708" s="1208" t="s">
        <v>981</v>
      </c>
      <c r="BZ708" s="1208" t="s">
        <v>981</v>
      </c>
      <c r="CA708" s="1208" t="s">
        <v>981</v>
      </c>
      <c r="CB708" s="1208" t="s">
        <v>981</v>
      </c>
      <c r="CC708" s="1208" t="s">
        <v>981</v>
      </c>
    </row>
    <row r="709" spans="1:81" ht="15" customHeight="1">
      <c r="A709" s="611"/>
      <c r="B709" s="157"/>
      <c r="C709" s="147"/>
      <c r="E709" s="49" t="s">
        <v>416</v>
      </c>
      <c r="G709" s="1195">
        <f>SUM(G698:G708)</f>
        <v>4768.9820608299033</v>
      </c>
      <c r="H709" s="1195">
        <f>SUM(H698:H708)</f>
        <v>5824.0562999306858</v>
      </c>
      <c r="I709" s="1195">
        <f>SUM(I698:I708)</f>
        <v>6091.1543711228169</v>
      </c>
      <c r="J709" s="1195">
        <f t="shared" ref="J709:BO709" si="85">SUM(J698:J708)</f>
        <v>5735.8205049892495</v>
      </c>
      <c r="K709" s="1195">
        <f t="shared" si="85"/>
        <v>5547.6828210033309</v>
      </c>
      <c r="L709" s="1195">
        <f t="shared" si="85"/>
        <v>5819.4098306033238</v>
      </c>
      <c r="M709" s="1195">
        <f t="shared" si="85"/>
        <v>6091.0637417243397</v>
      </c>
      <c r="N709" s="1195">
        <f t="shared" si="85"/>
        <v>5752.0808711820755</v>
      </c>
      <c r="O709" s="1195">
        <f t="shared" si="85"/>
        <v>5727.9386476316631</v>
      </c>
      <c r="P709" s="1195">
        <f t="shared" si="85"/>
        <v>6040.5553313712371</v>
      </c>
      <c r="Q709" s="1195">
        <f t="shared" si="85"/>
        <v>5725.1673763142153</v>
      </c>
      <c r="R709" s="1195">
        <f t="shared" si="85"/>
        <v>6022.979540391344</v>
      </c>
      <c r="S709" s="1195">
        <f t="shared" si="85"/>
        <v>5735.0137454834985</v>
      </c>
      <c r="T709" s="1195">
        <f t="shared" si="85"/>
        <v>5561.0193633135659</v>
      </c>
      <c r="U709" s="1195">
        <f t="shared" si="85"/>
        <v>5774.7850766214378</v>
      </c>
      <c r="V709" s="1195">
        <f>SUM(V698:V708)</f>
        <v>5709.6689302403101</v>
      </c>
      <c r="W709" s="1195">
        <f t="shared" si="85"/>
        <v>6012.4946085591546</v>
      </c>
      <c r="X709" s="1195">
        <f t="shared" si="85"/>
        <v>5913.0231731173826</v>
      </c>
      <c r="Y709" s="1195">
        <f t="shared" si="85"/>
        <v>5753.7415129664587</v>
      </c>
      <c r="Z709" s="1195">
        <f t="shared" si="85"/>
        <v>5689.9926901252365</v>
      </c>
      <c r="AA709" s="1195">
        <f>SUM(AA698:AA708)</f>
        <v>5648.5834101694718</v>
      </c>
      <c r="AB709" s="1195">
        <f t="shared" si="85"/>
        <v>5654.3279811593957</v>
      </c>
      <c r="AC709" s="1195">
        <f t="shared" si="85"/>
        <v>5696.7837666962987</v>
      </c>
      <c r="AD709" s="1195">
        <f t="shared" si="85"/>
        <v>5658.3101045940939</v>
      </c>
      <c r="AE709" s="1195">
        <f t="shared" si="85"/>
        <v>5450.5497432414913</v>
      </c>
      <c r="AF709" s="1195">
        <f t="shared" si="85"/>
        <v>5852.4529897457278</v>
      </c>
      <c r="AG709" s="1195">
        <f t="shared" si="85"/>
        <v>5725.8774754666538</v>
      </c>
      <c r="AH709" s="1195">
        <f t="shared" si="85"/>
        <v>5713.3082859727456</v>
      </c>
      <c r="AI709" s="1195">
        <f t="shared" si="85"/>
        <v>5571.3317653429422</v>
      </c>
      <c r="AJ709" s="1195">
        <f t="shared" si="85"/>
        <v>5496.1985034681375</v>
      </c>
      <c r="AK709" s="1195">
        <f t="shared" si="85"/>
        <v>5758.807669029301</v>
      </c>
      <c r="AL709" s="1195">
        <f t="shared" si="85"/>
        <v>6076.2673149945349</v>
      </c>
      <c r="AM709" s="1195">
        <f t="shared" si="85"/>
        <v>5866.0628784299934</v>
      </c>
      <c r="AN709" s="1195">
        <f t="shared" si="85"/>
        <v>6076.2673149945349</v>
      </c>
      <c r="AO709" s="1195">
        <f t="shared" si="85"/>
        <v>5807.8517485312223</v>
      </c>
      <c r="AP709" s="1195">
        <f t="shared" si="85"/>
        <v>5763.7025896698933</v>
      </c>
      <c r="AQ709" s="1195">
        <f>SUM(AQ698:AQ708)</f>
        <v>5597.3170313951596</v>
      </c>
      <c r="AR709" s="1195">
        <f t="shared" si="85"/>
        <v>5677.3820427132878</v>
      </c>
      <c r="AS709" s="1195">
        <f t="shared" si="85"/>
        <v>5747.6321683912347</v>
      </c>
      <c r="AT709" s="1195">
        <f>SUM(AT698:AT708)</f>
        <v>5452.8320456155916</v>
      </c>
      <c r="AU709" s="1195">
        <f t="shared" si="85"/>
        <v>5679.3159583528341</v>
      </c>
      <c r="AV709" s="1195">
        <f t="shared" si="85"/>
        <v>5660.4602164968364</v>
      </c>
      <c r="AW709" s="1195">
        <f t="shared" si="85"/>
        <v>5602.5672547945796</v>
      </c>
      <c r="AX709" s="1195">
        <f t="shared" si="85"/>
        <v>5717.3486940903567</v>
      </c>
      <c r="AY709" s="1195">
        <f t="shared" si="85"/>
        <v>5686.8633310511123</v>
      </c>
      <c r="AZ709" s="1195">
        <f t="shared" si="85"/>
        <v>5736.0190853311287</v>
      </c>
      <c r="BA709" s="1195">
        <f t="shared" si="85"/>
        <v>5477.6364990738002</v>
      </c>
      <c r="BB709" s="1195">
        <f t="shared" si="85"/>
        <v>5695.0963663259536</v>
      </c>
      <c r="BC709" s="1195">
        <f t="shared" si="85"/>
        <v>5666.683799660449</v>
      </c>
      <c r="BD709" s="1195">
        <f t="shared" si="85"/>
        <v>5666.683799660449</v>
      </c>
      <c r="BE709" s="1195">
        <f t="shared" si="85"/>
        <v>5549.9216355852477</v>
      </c>
      <c r="BF709" s="1195">
        <f t="shared" si="85"/>
        <v>5313.6662361296558</v>
      </c>
      <c r="BG709" s="1195">
        <f t="shared" si="85"/>
        <v>5012.5661663042429</v>
      </c>
      <c r="BH709" s="1195">
        <f t="shared" si="85"/>
        <v>5723.4909481589921</v>
      </c>
      <c r="BI709" s="1195">
        <f t="shared" si="85"/>
        <v>5718.5423521884459</v>
      </c>
      <c r="BJ709" s="1195">
        <f t="shared" si="85"/>
        <v>5713.5684489892374</v>
      </c>
      <c r="BK709" s="1195">
        <f t="shared" si="85"/>
        <v>5932.1773821267461</v>
      </c>
      <c r="BL709" s="1195">
        <f t="shared" si="85"/>
        <v>5725.5732549207014</v>
      </c>
      <c r="BM709" s="1195">
        <f t="shared" si="85"/>
        <v>6280.9132771089153</v>
      </c>
      <c r="BN709" s="1195">
        <f>SUM(BN698:BN708)</f>
        <v>5589.4071412668191</v>
      </c>
      <c r="BO709" s="1195">
        <f t="shared" si="85"/>
        <v>5659.4833488035065</v>
      </c>
      <c r="BP709" s="1195">
        <f>SUM(BP698:BP708)</f>
        <v>5688.5836792475729</v>
      </c>
      <c r="BQ709" s="1195">
        <f>SUM(BQ698:BQ708)</f>
        <v>6069.3149754968172</v>
      </c>
      <c r="BR709" s="1195">
        <f t="shared" ref="BR709:CC709" si="86">SUM(BR698:BR708)</f>
        <v>5598.0784824169559</v>
      </c>
      <c r="BS709" s="1195">
        <f>SUM(BS698:BS708)</f>
        <v>6386.8999297018199</v>
      </c>
      <c r="BT709" s="1195">
        <f t="shared" si="86"/>
        <v>5913.6483511550923</v>
      </c>
      <c r="BU709" s="1195">
        <f t="shared" si="86"/>
        <v>5662.1619477173499</v>
      </c>
      <c r="BV709" s="1195">
        <f>SUM(BV698:BV708)</f>
        <v>5566.2499840187902</v>
      </c>
      <c r="BW709" s="1195">
        <f t="shared" si="86"/>
        <v>7036.0560247894127</v>
      </c>
      <c r="BX709" s="1195">
        <f t="shared" si="86"/>
        <v>6494.1930318407385</v>
      </c>
      <c r="BY709" s="1195">
        <f t="shared" si="86"/>
        <v>5990.6980366267608</v>
      </c>
      <c r="BZ709" s="1195">
        <f t="shared" si="86"/>
        <v>5793.2130225872979</v>
      </c>
      <c r="CA709" s="1195">
        <f t="shared" si="86"/>
        <v>5759.1431847973308</v>
      </c>
      <c r="CB709" s="1195">
        <f t="shared" si="86"/>
        <v>5576.5232773230991</v>
      </c>
      <c r="CC709" s="1195">
        <f t="shared" si="86"/>
        <v>5672.880969279372</v>
      </c>
    </row>
    <row r="710" spans="1:81" s="125" customFormat="1" ht="15" customHeight="1">
      <c r="A710" s="611"/>
      <c r="B710" s="612" t="s">
        <v>554</v>
      </c>
      <c r="C710" s="613"/>
      <c r="D710" s="614" t="s">
        <v>312</v>
      </c>
      <c r="E710" s="614" t="s">
        <v>1361</v>
      </c>
      <c r="F710" s="614"/>
      <c r="G710" s="1314">
        <f>1000*G688/G$709</f>
        <v>101.30604751532744</v>
      </c>
      <c r="H710" s="1314">
        <f>1000*H688/H$709</f>
        <v>86.212018811123173</v>
      </c>
      <c r="I710" s="1314">
        <f>1000*I688/I$709</f>
        <v>96.922751701963904</v>
      </c>
      <c r="J710" s="1314">
        <f>1000*J688/J$709</f>
        <v>88.356372567101332</v>
      </c>
      <c r="K710" s="1314">
        <f>1000*K688/K$709</f>
        <v>86.210363518995351</v>
      </c>
      <c r="L710" s="1314">
        <f>1000*L688/L$709</f>
        <v>85.12226857268891</v>
      </c>
      <c r="M710" s="1314">
        <f>1000*M688/M$709</f>
        <v>98.38928824494559</v>
      </c>
      <c r="N710" s="1314">
        <f>1000*N688/N$709</f>
        <v>94.748427743077116</v>
      </c>
      <c r="O710" s="1314">
        <f>1000*O688/O$709</f>
        <v>84.801548495680507</v>
      </c>
      <c r="P710" s="1314">
        <f>1000*P688/P$709</f>
        <v>100.91445787125804</v>
      </c>
      <c r="Q710" s="1314">
        <f>1000*Q688/Q$709</f>
        <v>89.644291399239478</v>
      </c>
      <c r="R710" s="1314">
        <f>1000*R688/R$709</f>
        <v>96.726208599489638</v>
      </c>
      <c r="S710" s="1314">
        <f>1000*S688/S$709</f>
        <v>86.556472092591903</v>
      </c>
      <c r="T710" s="1314">
        <f>1000*T688/T$709</f>
        <v>90.261094213339916</v>
      </c>
      <c r="U710" s="1314">
        <f>1000*U688/U$709</f>
        <v>91.107585592537021</v>
      </c>
      <c r="V710" s="1314">
        <f>1000*V688/V$709</f>
        <v>96.106696820796998</v>
      </c>
      <c r="W710" s="1314">
        <f>1000*W688/W$709</f>
        <v>119.9313451189074</v>
      </c>
      <c r="X710" s="1314">
        <f>1000*X688/X$709</f>
        <v>86.155341487373619</v>
      </c>
      <c r="Y710" s="1314">
        <f>1000*Y688/Y$709</f>
        <v>89.66703059093598</v>
      </c>
      <c r="Z710" s="1314">
        <f>1000*Z688/Z$709</f>
        <v>96.454384833349124</v>
      </c>
      <c r="AA710" s="1314">
        <f>1000*AA688/AA$709</f>
        <v>95.987448991334546</v>
      </c>
      <c r="AB710" s="1314">
        <f>1000*AB688/AB$709</f>
        <v>94.108499737214785</v>
      </c>
      <c r="AC710" s="1314">
        <f>1000*AC688/AC$709</f>
        <v>95.500405688661218</v>
      </c>
      <c r="AD710" s="1314">
        <f>1000*AD688/AD$709</f>
        <v>104.07128190200919</v>
      </c>
      <c r="AE710" s="1314">
        <f>1000*AE688/AE$709</f>
        <v>88.680168357803581</v>
      </c>
      <c r="AF710" s="1314">
        <f>1000*AF688/AF$709</f>
        <v>88.349245339974502</v>
      </c>
      <c r="AG710" s="1314">
        <f>1000*AG688/AG$709</f>
        <v>90.687834579839034</v>
      </c>
      <c r="AH710" s="1314">
        <f>1000*AH688/AH$709</f>
        <v>91.641272569962354</v>
      </c>
      <c r="AI710" s="1314">
        <f>1000*AI688/AI$709</f>
        <v>87.053630575112663</v>
      </c>
      <c r="AJ710" s="1314">
        <f>1000*AJ688/AJ$709</f>
        <v>89.174354286905825</v>
      </c>
      <c r="AK710" s="1314">
        <f>1000*AK688/AK$709</f>
        <v>84.269325978602012</v>
      </c>
      <c r="AL710" s="1314">
        <f>1000*AL688/AL$709</f>
        <v>101.16188793369074</v>
      </c>
      <c r="AM710" s="1314">
        <f>1000*AM688/AM$709</f>
        <v>102.11413352853243</v>
      </c>
      <c r="AN710" s="1314">
        <f>1000*AN688/AN$709</f>
        <v>105.47592958881114</v>
      </c>
      <c r="AO710" s="1314">
        <f>1000*AO688/AO$709</f>
        <v>95.310457275124506</v>
      </c>
      <c r="AP710" s="1314">
        <f>1000*AP688/AP$709</f>
        <v>85.980268927775597</v>
      </c>
      <c r="AQ710" s="1314">
        <f>1000*AQ688/AQ$709</f>
        <v>94.622257956085576</v>
      </c>
      <c r="AR710" s="1314">
        <f>1000*AR688/AR$709</f>
        <v>85.765630735170731</v>
      </c>
      <c r="AS710" s="1314">
        <f>1000*AS688/AS$709</f>
        <v>92.025386687134272</v>
      </c>
      <c r="AT710" s="1314">
        <f>1000*AT688/AT$709</f>
        <v>96.699329975353649</v>
      </c>
      <c r="AU710" s="1314">
        <f>1000*AU688/AU$709</f>
        <v>87.674537753913611</v>
      </c>
      <c r="AV710" s="1314">
        <f>1000*AV688/AV$709</f>
        <v>88.197966779749834</v>
      </c>
      <c r="AW710" s="1314">
        <f>1000*AW688/AW$709</f>
        <v>86.922945614734687</v>
      </c>
      <c r="AX710" s="1314">
        <f>1000*AX688/AX$709</f>
        <v>85.14555606808095</v>
      </c>
      <c r="AY710" s="1314">
        <f>1000*AY688/AY$709</f>
        <v>86.935247166891372</v>
      </c>
      <c r="AZ710" s="1314">
        <f>1000*AZ688/AZ$709</f>
        <v>91.995967549505664</v>
      </c>
      <c r="BA710" s="1314">
        <f>1000*BA688/BA$709</f>
        <v>87.864105859778334</v>
      </c>
      <c r="BB710" s="1314">
        <f>1000*BB688/BB$709</f>
        <v>98.137120186740205</v>
      </c>
      <c r="BC710" s="1314">
        <f>1000*BC688/BC$709</f>
        <v>93.778082589262297</v>
      </c>
      <c r="BD710" s="1314">
        <f>1000*BD688/BD$709</f>
        <v>83.079628796784831</v>
      </c>
      <c r="BE710" s="1314">
        <f>1000*BE688/BE$709</f>
        <v>86.105091706172871</v>
      </c>
      <c r="BF710" s="1314">
        <f>1000*BF688/BF$709</f>
        <v>86.296320242072412</v>
      </c>
      <c r="BG710" s="1314">
        <f>1000*BG688/BG$709</f>
        <v>114.65132594263483</v>
      </c>
      <c r="BH710" s="1314">
        <f>1000*BH688/BH$709</f>
        <v>89.149327681234354</v>
      </c>
      <c r="BI710" s="1314">
        <f>1000*BI688/BI$709</f>
        <v>102.19993795855584</v>
      </c>
      <c r="BJ710" s="1314">
        <f>1000*BJ688/BJ$709</f>
        <v>88.072315071175794</v>
      </c>
      <c r="BK710" s="1314">
        <f>1000*BK688/BK$709</f>
        <v>122.11507330597298</v>
      </c>
      <c r="BL710" s="1314">
        <f>1000*BL688/BL$709</f>
        <v>90.74413193457444</v>
      </c>
      <c r="BM710" s="1314">
        <f>1000*BM688/BM$709</f>
        <v>110.91406333012094</v>
      </c>
      <c r="BN710" s="1314">
        <f>1000*BN688/BN$709</f>
        <v>86.281783450066456</v>
      </c>
      <c r="BO710" s="1314">
        <f>1000*BO688/BO$709</f>
        <v>88.630763485214757</v>
      </c>
      <c r="BP710" s="1314">
        <f>1000*BP688/BP$709</f>
        <v>82.367753750079416</v>
      </c>
      <c r="BQ710" s="1314">
        <f>1000*BQ688/BQ$709</f>
        <v>102.43264864622672</v>
      </c>
      <c r="BR710" s="1314">
        <f>1000*BR688/BR$709</f>
        <v>87.252980124983054</v>
      </c>
      <c r="BS710" s="1314">
        <f>1000*BS688/BS$709</f>
        <v>109.56222804512115</v>
      </c>
      <c r="BT710" s="1314">
        <f>1000*BT688/BT$709</f>
        <v>104.83868088553996</v>
      </c>
      <c r="BU710" s="1314">
        <f>1000*BU688/BU$709</f>
        <v>116.80093084609562</v>
      </c>
      <c r="BV710" s="1314">
        <f>1000*BV688/BV$709</f>
        <v>113.1324784197092</v>
      </c>
      <c r="BW710" s="1314">
        <f>1000*BW688/BW$709</f>
        <v>106.87096548771908</v>
      </c>
      <c r="BX710" s="1314">
        <f>1000*BX688/BX$709</f>
        <v>113.16462305814643</v>
      </c>
      <c r="BY710" s="1314">
        <f>1000*BY688/BY$709</f>
        <v>86.322608061425967</v>
      </c>
      <c r="BZ710" s="1314">
        <f>1000*BZ688/BZ$709</f>
        <v>86.510098357204811</v>
      </c>
      <c r="CA710" s="1314">
        <f>1000*CA688/CA$709</f>
        <v>89.409542126738614</v>
      </c>
      <c r="CB710" s="1314">
        <f>1000*CB688/CB$709</f>
        <v>93.249051109041559</v>
      </c>
      <c r="CC710" s="1314">
        <f>1000*CC688/CC$709</f>
        <v>107.5122644993191</v>
      </c>
    </row>
    <row r="711" spans="1:81" s="125" customFormat="1" ht="15" customHeight="1">
      <c r="A711" s="611"/>
      <c r="B711" s="612"/>
      <c r="C711" s="613"/>
      <c r="D711" s="614" t="s">
        <v>537</v>
      </c>
      <c r="E711" s="614" t="s">
        <v>1361</v>
      </c>
      <c r="F711" s="614"/>
      <c r="G711" s="1314">
        <f>1000*G683/G$709</f>
        <v>19.781328929985737</v>
      </c>
      <c r="H711" s="1314">
        <f>1000*H683/H$709</f>
        <v>5.364321365663951</v>
      </c>
      <c r="I711" s="1314">
        <f>1000*I683/I$709</f>
        <v>5.4774144326791365</v>
      </c>
      <c r="J711" s="1314">
        <f>1000*J683/J$709</f>
        <v>7.5310828396162224</v>
      </c>
      <c r="K711" s="1314">
        <f>1000*K683/K$709</f>
        <v>6.9858140417300012</v>
      </c>
      <c r="L711" s="1314">
        <f>1000*L683/L$709</f>
        <v>6.4921204776648995</v>
      </c>
      <c r="M711" s="1314">
        <f>1000*M683/M$709</f>
        <v>5.5843877683718413</v>
      </c>
      <c r="N711" s="1314">
        <f>1000*N683/N$709</f>
        <v>10.409300192035877</v>
      </c>
      <c r="O711" s="1314">
        <f>1000*O683/O$709</f>
        <v>4.5376007073984637</v>
      </c>
      <c r="P711" s="1314">
        <f>1000*P683/P$709</f>
        <v>10.004293825460479</v>
      </c>
      <c r="Q711" s="1314">
        <f>1000*Q683/Q$709</f>
        <v>11.750100614329401</v>
      </c>
      <c r="R711" s="1314">
        <f>1000*R683/R$709</f>
        <v>6.0891829915906861</v>
      </c>
      <c r="S711" s="1314">
        <f>1000*S683/S$709</f>
        <v>6.4067210787250302</v>
      </c>
      <c r="T711" s="1314">
        <f>1000*T683/T$709</f>
        <v>8.3360558544206995</v>
      </c>
      <c r="U711" s="1314">
        <f>1000*U683/U$709</f>
        <v>10.450838519936935</v>
      </c>
      <c r="V711" s="1314">
        <f>1000*V683/V$709</f>
        <v>17.360713721129109</v>
      </c>
      <c r="W711" s="1314">
        <f>1000*W683/W$709</f>
        <v>25.549085611661461</v>
      </c>
      <c r="X711" s="1314">
        <f>1000*X683/X$709</f>
        <v>9.144214586413554</v>
      </c>
      <c r="Y711" s="1314">
        <f>1000*Y683/Y$709</f>
        <v>8.7431969567063845</v>
      </c>
      <c r="Z711" s="1314">
        <f>1000*Z683/Z$709</f>
        <v>15.536790999565186</v>
      </c>
      <c r="AA711" s="1314">
        <f>1000*AA683/AA$709</f>
        <v>12.534840905616235</v>
      </c>
      <c r="AB711" s="1314">
        <f>1000*AB683/AB$709</f>
        <v>13.25435797039203</v>
      </c>
      <c r="AC711" s="1314">
        <f>1000*AC683/AC$709</f>
        <v>13.526169272460828</v>
      </c>
      <c r="AD711" s="1314">
        <f>1000*AD683/AD$709</f>
        <v>22.891686669780615</v>
      </c>
      <c r="AE711" s="1314">
        <f>1000*AE683/AE$709</f>
        <v>6.5235244160732622</v>
      </c>
      <c r="AF711" s="1314">
        <f>1000*AF683/AF$709</f>
        <v>5.1117057790449625</v>
      </c>
      <c r="AG711" s="1314">
        <f>1000*AG683/AG$709</f>
        <v>9.5331873771664704</v>
      </c>
      <c r="AH711" s="1314">
        <f>1000*AH683/AH$709</f>
        <v>9.9937098465778647</v>
      </c>
      <c r="AI711" s="1314">
        <f>1000*AI683/AI$709</f>
        <v>7.2296478218980447</v>
      </c>
      <c r="AJ711" s="1314">
        <f>1000*AJ683/AJ$709</f>
        <v>9.7477409603512886</v>
      </c>
      <c r="AK711" s="1314">
        <f>1000*AK683/AK$709</f>
        <v>5.0759415819665996</v>
      </c>
      <c r="AL711" s="1314">
        <f>1000*AL683/AL$709</f>
        <v>21.818148711789117</v>
      </c>
      <c r="AM711" s="1314">
        <f>1000*AM683/AM$709</f>
        <v>23.556490108351245</v>
      </c>
      <c r="AN711" s="1314">
        <f>1000*AN683/AN$709</f>
        <v>26.132190366909509</v>
      </c>
      <c r="AO711" s="1314">
        <f>1000*AO683/AO$709</f>
        <v>16.088741585258923</v>
      </c>
      <c r="AP711" s="1314">
        <f>1000*AP683/AP$709</f>
        <v>4.7776196907076285</v>
      </c>
      <c r="AQ711" s="1314">
        <f>1000*AQ683/AQ$709</f>
        <v>15.515757132144282</v>
      </c>
      <c r="AR711" s="1314">
        <f>1000*AR683/AR$709</f>
        <v>7.2205503440567851</v>
      </c>
      <c r="AS711" s="1314">
        <f>1000*AS683/AS$709</f>
        <v>9.599193488061827</v>
      </c>
      <c r="AT711" s="1314">
        <f>1000*AT683/AT$709</f>
        <v>15.176249936196422</v>
      </c>
      <c r="AU711" s="1314">
        <f>1000*AU683/AU$709</f>
        <v>6.7561603587458752</v>
      </c>
      <c r="AV711" s="1314">
        <f>1000*AV683/AV$709</f>
        <v>9.6328351729733015</v>
      </c>
      <c r="AW711" s="1314">
        <f>1000*AW683/AW$709</f>
        <v>6.0071574391564981</v>
      </c>
      <c r="AX711" s="1314">
        <f>1000*AX683/AX$709</f>
        <v>5.3611806823502635</v>
      </c>
      <c r="AY711" s="1314">
        <f>1000*AY683/AY$709</f>
        <v>6.6046362212269116</v>
      </c>
      <c r="AZ711" s="1314">
        <f>1000*AZ683/AZ$709</f>
        <v>8.4871211300413663</v>
      </c>
      <c r="BA711" s="1314">
        <f>1000*BA683/BA$709</f>
        <v>6.4957789509729</v>
      </c>
      <c r="BB711" s="1314">
        <f>1000*BB683/BB$709</f>
        <v>17.941063768468201</v>
      </c>
      <c r="BC711" s="1314">
        <f>1000*BC683/BC$709</f>
        <v>14.989965140971757</v>
      </c>
      <c r="BD711" s="1314">
        <f>1000*BD683/BD$709</f>
        <v>4.2915113484942857</v>
      </c>
      <c r="BE711" s="1314">
        <f>1000*BE683/BE$709</f>
        <v>7.3757956656418351</v>
      </c>
      <c r="BF711" s="1314">
        <f>1000*BF683/BF$709</f>
        <v>6.1376769564226423</v>
      </c>
      <c r="BG711" s="1314">
        <f>1000*BG683/BG$709</f>
        <v>33.087158520416487</v>
      </c>
      <c r="BH711" s="1314">
        <f>1000*BH683/BH$709</f>
        <v>10.661365900514163</v>
      </c>
      <c r="BI711" s="1314">
        <f>1000*BI683/BI$709</f>
        <v>23.828663141497238</v>
      </c>
      <c r="BJ711" s="1314">
        <f>1000*BJ683/BJ$709</f>
        <v>7.108448196007271</v>
      </c>
      <c r="BK711" s="1314">
        <f>1000*BK683/BK$709</f>
        <v>30.302504288319486</v>
      </c>
      <c r="BL711" s="1314">
        <f>1000*BL683/BL$709</f>
        <v>11.820917816333923</v>
      </c>
      <c r="BM711" s="1314">
        <f>1000*BM683/BM$709</f>
        <v>16.438175348160645</v>
      </c>
      <c r="BN711" s="1314">
        <f>1000*BN683/BN$709</f>
        <v>7.5065613072157404</v>
      </c>
      <c r="BO711" s="1314">
        <f>1000*BO683/BO$709</f>
        <v>7.016687780338124</v>
      </c>
      <c r="BP711" s="1314">
        <f>1000*BP683/BP$709</f>
        <v>3.6947805035133481</v>
      </c>
      <c r="BQ711" s="1314">
        <f>1000*BQ683/BQ$709</f>
        <v>9.2793059959197013</v>
      </c>
      <c r="BR711" s="1314">
        <f>1000*BR683/BR$709</f>
        <v>5.7107376800522589</v>
      </c>
      <c r="BS711" s="1314">
        <f>1000*BS683/BS$709</f>
        <v>27.030912808943395</v>
      </c>
      <c r="BT711" s="1314">
        <f>1000*BT683/BT$709</f>
        <v>9.3548363487533557</v>
      </c>
      <c r="BU711" s="1314">
        <f>1000*BU683/BU$709</f>
        <v>24.401063225259808</v>
      </c>
      <c r="BV711" s="1314">
        <f>1000*BV683/BV$709</f>
        <v>21.285622323053811</v>
      </c>
      <c r="BW711" s="1314">
        <f>1000*BW683/BW$709</f>
        <v>23.127979705323291</v>
      </c>
      <c r="BX711" s="1314">
        <f>1000*BX683/BX$709</f>
        <v>31.706867105637286</v>
      </c>
      <c r="BY711" s="1314">
        <f>1000*BY683/BY$709</f>
        <v>7.2295222031202666</v>
      </c>
      <c r="BZ711" s="1314">
        <f>1000*BZ683/BZ$709</f>
        <v>6.9610723896845172</v>
      </c>
      <c r="CA711" s="1314">
        <f>1000*CA683/CA$709</f>
        <v>10.351410678008127</v>
      </c>
      <c r="CB711" s="1314">
        <f>1000*CB683/CB$709</f>
        <v>10.246626759782702</v>
      </c>
      <c r="CC711" s="1314">
        <f>1000*CC683/CC$709</f>
        <v>15.29968169152591</v>
      </c>
    </row>
    <row r="712" spans="1:81" s="125" customFormat="1" ht="15" customHeight="1">
      <c r="A712" s="611"/>
      <c r="B712" s="612"/>
      <c r="C712" s="613"/>
      <c r="D712" s="614" t="s">
        <v>538</v>
      </c>
      <c r="E712" s="614" t="s">
        <v>1361</v>
      </c>
      <c r="F712" s="614"/>
      <c r="G712" s="1314">
        <f>1000*G684/G$709</f>
        <v>5.5896763022451621</v>
      </c>
      <c r="H712" s="1314">
        <f>1000*H684/H$709</f>
        <v>4.8301870645010618</v>
      </c>
      <c r="I712" s="1314">
        <f>1000*I684/I$709</f>
        <v>12.428041962118979</v>
      </c>
      <c r="J712" s="1314">
        <f>1000*J684/J$709</f>
        <v>5.0128460457867652</v>
      </c>
      <c r="K712" s="1314">
        <f>1000*K684/K$709</f>
        <v>2.9529121732260686</v>
      </c>
      <c r="L712" s="1314">
        <f>1000*L684/L$709</f>
        <v>2.36112344286295</v>
      </c>
      <c r="M712" s="1314">
        <f>1000*M684/M$709</f>
        <v>13.889636464059956</v>
      </c>
      <c r="N712" s="1314">
        <f>1000*N684/N$709</f>
        <v>8.2441459833633601</v>
      </c>
      <c r="O712" s="1314">
        <f>1000*O684/O$709</f>
        <v>4.3169906777499474</v>
      </c>
      <c r="P712" s="1314">
        <f>1000*P684/P$709</f>
        <v>11.116936338406473</v>
      </c>
      <c r="Q712" s="1314">
        <f>1000*Q684/Q$709</f>
        <v>2.3291941696193539</v>
      </c>
      <c r="R712" s="1314">
        <f>1000*R684/R$709</f>
        <v>11.268047235979552</v>
      </c>
      <c r="S712" s="1314">
        <f>1000*S684/S$709</f>
        <v>4.5635380983502998</v>
      </c>
      <c r="T712" s="1314">
        <f>1000*T684/T$709</f>
        <v>5.8565253191963382</v>
      </c>
      <c r="U712" s="1314">
        <f>1000*U684/U$709</f>
        <v>4.8553209316328232</v>
      </c>
      <c r="V712" s="1314">
        <f>1000*V684/V$709</f>
        <v>3.3104760101843742</v>
      </c>
      <c r="W712" s="1314">
        <f>1000*W684/W$709</f>
        <v>14.633658457204415</v>
      </c>
      <c r="X712" s="1314">
        <f>1000*X684/X$709</f>
        <v>1.6396300497950682</v>
      </c>
      <c r="Y712" s="1314">
        <f>1000*Y684/Y$709</f>
        <v>4.8735105823176355</v>
      </c>
      <c r="Z712" s="1314">
        <f>1000*Z684/Z$709</f>
        <v>5.0579472186904066</v>
      </c>
      <c r="AA712" s="1314">
        <f>1000*AA684/AA$709</f>
        <v>6.9130308096817998</v>
      </c>
      <c r="AB712" s="1314">
        <f>1000*AB684/AB$709</f>
        <v>4.81899817700649</v>
      </c>
      <c r="AC712" s="1314">
        <f>1000*AC684/AC$709</f>
        <v>4.9073274717890714</v>
      </c>
      <c r="AD712" s="1314">
        <f>1000*AD684/AD$709</f>
        <v>5.2989354160312274</v>
      </c>
      <c r="AE712" s="1314">
        <f>1000*AE684/AE$709</f>
        <v>5.4562905675282547</v>
      </c>
      <c r="AF712" s="1314">
        <f>1000*AF684/AF$709</f>
        <v>6.6744606439820657</v>
      </c>
      <c r="AG712" s="1314">
        <f>1000*AG684/AG$709</f>
        <v>3.7180340957435107</v>
      </c>
      <c r="AH712" s="1314">
        <f>1000*AH684/AH$709</f>
        <v>5.2091735680895752</v>
      </c>
      <c r="AI712" s="1314">
        <f>1000*AI684/AI$709</f>
        <v>4.0735115161027338</v>
      </c>
      <c r="AJ712" s="1314">
        <f>1000*AJ684/AJ$709</f>
        <v>2.7106394809910248</v>
      </c>
      <c r="AK712" s="1314">
        <f>1000*AK684/AK$709</f>
        <v>3.5837600424688705</v>
      </c>
      <c r="AL712" s="1314">
        <f>1000*AL684/AL$709</f>
        <v>3.5022830959795312</v>
      </c>
      <c r="AM712" s="1314">
        <f>1000*AM684/AM$709</f>
        <v>1.7625333847720539</v>
      </c>
      <c r="AN712" s="1314">
        <f>1000*AN684/AN$709</f>
        <v>3.5022830959795312</v>
      </c>
      <c r="AO712" s="1314">
        <f>1000*AO684/AO$709</f>
        <v>2.4770844303622832</v>
      </c>
      <c r="AP712" s="1314">
        <f>1000*AP684/AP$709</f>
        <v>4.6866204501380171</v>
      </c>
      <c r="AQ712" s="1314">
        <f>1000*AQ684/AQ$709</f>
        <v>3.2642321413890318</v>
      </c>
      <c r="AR712" s="1314">
        <f>1000*AR684/AR$709</f>
        <v>2.891796405646724</v>
      </c>
      <c r="AS712" s="1314">
        <f>1000*AS684/AS$709</f>
        <v>5.7192171584038869</v>
      </c>
      <c r="AT712" s="1314">
        <f>1000*AT684/AT$709</f>
        <v>5.1257038631458274</v>
      </c>
      <c r="AU712" s="1314">
        <f>1000*AU684/AU$709</f>
        <v>4.950630762843983</v>
      </c>
      <c r="AV712" s="1314">
        <f>1000*AV684/AV$709</f>
        <v>2.8618177645983938</v>
      </c>
      <c r="AW712" s="1314">
        <f>1000*AW684/AW$709</f>
        <v>4.9896137696004876</v>
      </c>
      <c r="AX712" s="1314">
        <f>1000*AX684/AX$709</f>
        <v>4.2256031651349906</v>
      </c>
      <c r="AY712" s="1314">
        <f>1000*AY684/AY$709</f>
        <v>4.6845627935324643</v>
      </c>
      <c r="AZ712" s="1314">
        <f>1000*AZ684/AZ$709</f>
        <v>7.2147355135683213</v>
      </c>
      <c r="BA712" s="1314">
        <f>1000*BA684/BA$709</f>
        <v>5.1569824177800472</v>
      </c>
      <c r="BB712" s="1314">
        <f>1000*BB684/BB$709</f>
        <v>4.3897731174820382</v>
      </c>
      <c r="BC712" s="1314">
        <f>1000*BC684/BC$709</f>
        <v>3.1144750319804011</v>
      </c>
      <c r="BD712" s="1314">
        <f>1000*BD684/BD$709</f>
        <v>3.1144750319804011</v>
      </c>
      <c r="BE712" s="1314">
        <f>1000*BE684/BE$709</f>
        <v>2.9434325193404138</v>
      </c>
      <c r="BF712" s="1314">
        <f>1000*BF684/BF$709</f>
        <v>4.3121033679461851</v>
      </c>
      <c r="BG712" s="1314">
        <f>1000*BG684/BG$709</f>
        <v>5.6067574838431495</v>
      </c>
      <c r="BH712" s="1314">
        <f>1000*BH684/BH$709</f>
        <v>2.7618218006032178</v>
      </c>
      <c r="BI712" s="1314">
        <f>1000*BI684/BI$709</f>
        <v>2.7713839078671834</v>
      </c>
      <c r="BJ712" s="1314">
        <f>1000*BJ684/BJ$709</f>
        <v>5.1418868381442726</v>
      </c>
      <c r="BK712" s="1314">
        <f>1000*BK684/BK$709</f>
        <v>13.816252948104092</v>
      </c>
      <c r="BL712" s="1314">
        <f>1000*BL684/BL$709</f>
        <v>2.8535284635255791</v>
      </c>
      <c r="BM712" s="1314">
        <f>1000*BM684/BM$709</f>
        <v>15.714306851664807</v>
      </c>
      <c r="BN712" s="1314">
        <f>1000*BN684/BN$709</f>
        <v>2.9478269251089428</v>
      </c>
      <c r="BO712" s="1314">
        <f>1000*BO684/BO$709</f>
        <v>5.6189673721334987</v>
      </c>
      <c r="BP712" s="1314">
        <f>1000*BP684/BP$709</f>
        <v>2.8720833117951168</v>
      </c>
      <c r="BQ712" s="1314">
        <f>1000*BQ684/BQ$709</f>
        <v>14.965387285386372</v>
      </c>
      <c r="BR712" s="1314">
        <f>1000*BR684/BR$709</f>
        <v>5.5106711461959792</v>
      </c>
      <c r="BS712" s="1314">
        <f>1000*BS684/BS$709</f>
        <v>3.1306355437106133</v>
      </c>
      <c r="BT712" s="1314">
        <f>1000*BT684/BT$709</f>
        <v>14.155791642618537</v>
      </c>
      <c r="BU712" s="1314">
        <f>1000*BU684/BU$709</f>
        <v>11.300764916014257</v>
      </c>
      <c r="BV712" s="1314">
        <f>1000*BV684/BV$709</f>
        <v>10.852542765669133</v>
      </c>
      <c r="BW712" s="1314">
        <f>1000*BW684/BW$709</f>
        <v>1.8860906071103838</v>
      </c>
      <c r="BX712" s="1314">
        <f>1000*BX684/BX$709</f>
        <v>2.044011402538759</v>
      </c>
      <c r="BY712" s="1314">
        <f>1000*BY684/BY$709</f>
        <v>2.1428002239159847</v>
      </c>
      <c r="BZ712" s="1314">
        <f>1000*BZ684/BZ$709</f>
        <v>3.697163472145768</v>
      </c>
      <c r="CA712" s="1314">
        <f>1000*CA684/CA$709</f>
        <v>2.9633193334410923</v>
      </c>
      <c r="CB712" s="1314">
        <f>1000*CB684/CB$709</f>
        <v>6.7788318067864335</v>
      </c>
      <c r="CC712" s="1314">
        <f>1000*CC684/CC$709</f>
        <v>11.030085254791443</v>
      </c>
    </row>
    <row r="713" spans="1:81" s="125" customFormat="1" ht="15" customHeight="1">
      <c r="A713" s="611"/>
      <c r="B713" s="612"/>
      <c r="C713" s="613"/>
      <c r="D713" s="614" t="s">
        <v>315</v>
      </c>
      <c r="E713" s="614" t="s">
        <v>1361</v>
      </c>
      <c r="F713" s="614"/>
      <c r="G713" s="1314">
        <f>1000*G687/G$709</f>
        <v>75.935042283096521</v>
      </c>
      <c r="H713" s="1314">
        <f>1000*H687/H$709</f>
        <v>76.017510380958157</v>
      </c>
      <c r="I713" s="1314">
        <f>1000*I687/I$709</f>
        <v>79.017295307165796</v>
      </c>
      <c r="J713" s="1314">
        <f>1000*J687/J$709</f>
        <v>75.81244368169834</v>
      </c>
      <c r="K713" s="1314">
        <f>1000*K687/K$709</f>
        <v>76.271637304039274</v>
      </c>
      <c r="L713" s="1314">
        <f>1000*L687/L$709</f>
        <v>76.26902465216105</v>
      </c>
      <c r="M713" s="1314">
        <f>1000*M687/M$709</f>
        <v>78.915264012513788</v>
      </c>
      <c r="N713" s="1314">
        <f>1000*N687/N$709</f>
        <v>76.094981567677863</v>
      </c>
      <c r="O713" s="1314">
        <f>1000*O687/O$709</f>
        <v>75.946957110532111</v>
      </c>
      <c r="P713" s="1314">
        <f>1000*P687/P$709</f>
        <v>79.793227707391068</v>
      </c>
      <c r="Q713" s="1314">
        <f>1000*Q687/Q$709</f>
        <v>75.564996615290724</v>
      </c>
      <c r="R713" s="1314">
        <f>1000*R687/R$709</f>
        <v>79.368978371919397</v>
      </c>
      <c r="S713" s="1314">
        <f>1000*S687/S$709</f>
        <v>75.586212915516569</v>
      </c>
      <c r="T713" s="1314">
        <f>1000*T687/T$709</f>
        <v>76.068513039722887</v>
      </c>
      <c r="U713" s="1314">
        <f>1000*U687/U$709</f>
        <v>75.801426140967266</v>
      </c>
      <c r="V713" s="1314">
        <f>1000*V687/V$709</f>
        <v>75.435507089483522</v>
      </c>
      <c r="W713" s="1314">
        <f>1000*W687/W$709</f>
        <v>79.748601050041515</v>
      </c>
      <c r="X713" s="1314">
        <f>1000*X687/X$709</f>
        <v>75.371496851164991</v>
      </c>
      <c r="Y713" s="1314">
        <f>1000*Y687/Y$709</f>
        <v>76.05032305191196</v>
      </c>
      <c r="Z713" s="1314">
        <f>1000*Z687/Z$709</f>
        <v>75.859646615093538</v>
      </c>
      <c r="AA713" s="1314">
        <f>1000*AA687/AA$709</f>
        <v>76.539577276036496</v>
      </c>
      <c r="AB713" s="1314">
        <f>1000*AB687/AB$709</f>
        <v>76.035143589816258</v>
      </c>
      <c r="AC713" s="1314">
        <f>1000*AC687/AC$709</f>
        <v>77.066908944411324</v>
      </c>
      <c r="AD713" s="1314">
        <f>1000*AD687/AD$709</f>
        <v>75.880659816197337</v>
      </c>
      <c r="AE713" s="1314">
        <f>1000*AE687/AE$709</f>
        <v>76.700353374202066</v>
      </c>
      <c r="AF713" s="1314">
        <f>1000*AF687/AF$709</f>
        <v>76.563078916947489</v>
      </c>
      <c r="AG713" s="1314">
        <f>1000*AG687/AG$709</f>
        <v>77.436613106929073</v>
      </c>
      <c r="AH713" s="1314">
        <f>1000*AH687/AH$709</f>
        <v>76.4383891552949</v>
      </c>
      <c r="AI713" s="1314">
        <f>1000*AI687/AI$709</f>
        <v>75.750471237111896</v>
      </c>
      <c r="AJ713" s="1314">
        <f>1000*AJ687/AJ$709</f>
        <v>76.715973845563525</v>
      </c>
      <c r="AK713" s="1314">
        <f>1000*AK687/AK$709</f>
        <v>75.609624354166556</v>
      </c>
      <c r="AL713" s="1314">
        <f>1000*AL687/AL$709</f>
        <v>75.841456125922093</v>
      </c>
      <c r="AM713" s="1314">
        <f>1000*AM687/AM$709</f>
        <v>76.795110035409138</v>
      </c>
      <c r="AN713" s="1314">
        <f>1000*AN687/AN$709</f>
        <v>75.841456125922093</v>
      </c>
      <c r="AO713" s="1314">
        <f>1000*AO687/AO$709</f>
        <v>76.744631259503294</v>
      </c>
      <c r="AP713" s="1314">
        <f>1000*AP687/AP$709</f>
        <v>76.516028786929951</v>
      </c>
      <c r="AQ713" s="1314">
        <f>1000*AQ687/AQ$709</f>
        <v>75.842268682552259</v>
      </c>
      <c r="AR713" s="1314">
        <f>1000*AR687/AR$709</f>
        <v>75.653283985467226</v>
      </c>
      <c r="AS713" s="1314">
        <f>1000*AS687/AS$709</f>
        <v>76.706976040668579</v>
      </c>
      <c r="AT713" s="1314">
        <f>1000*AT687/AT$709</f>
        <v>76.397376176011406</v>
      </c>
      <c r="AU713" s="1314">
        <f>1000*AU687/AU$709</f>
        <v>75.967746632323752</v>
      </c>
      <c r="AV713" s="1314">
        <f>1000*AV687/AV$709</f>
        <v>75.703313842178133</v>
      </c>
      <c r="AW713" s="1314">
        <f>1000*AW687/AW$709</f>
        <v>75.926174405977704</v>
      </c>
      <c r="AX713" s="1314">
        <f>1000*AX687/AX$709</f>
        <v>75.558772220595714</v>
      </c>
      <c r="AY713" s="1314">
        <f>1000*AY687/AY$709</f>
        <v>75.646048152131996</v>
      </c>
      <c r="AZ713" s="1314">
        <f>1000*AZ687/AZ$709</f>
        <v>76.294110905895977</v>
      </c>
      <c r="BA713" s="1314">
        <f>1000*BA687/BA$709</f>
        <v>76.2113444910254</v>
      </c>
      <c r="BB713" s="1314">
        <f>1000*BB687/BB$709</f>
        <v>75.806283300789971</v>
      </c>
      <c r="BC713" s="1314">
        <f>1000*BC687/BC$709</f>
        <v>75.673642416310145</v>
      </c>
      <c r="BD713" s="1314">
        <f>1000*BD687/BD$709</f>
        <v>75.673642416310145</v>
      </c>
      <c r="BE713" s="1314">
        <f>1000*BE687/BE$709</f>
        <v>75.785863521190635</v>
      </c>
      <c r="BF713" s="1314">
        <f>1000*BF687/BF$709</f>
        <v>75.846539917703581</v>
      </c>
      <c r="BG713" s="1314">
        <f>1000*BG687/BG$709</f>
        <v>75.957409938375193</v>
      </c>
      <c r="BH713" s="1314">
        <f>1000*BH687/BH$709</f>
        <v>75.726139980116969</v>
      </c>
      <c r="BI713" s="1314">
        <f>1000*BI687/BI$709</f>
        <v>75.599890909191416</v>
      </c>
      <c r="BJ713" s="1314">
        <f>1000*BJ687/BJ$709</f>
        <v>75.821980037024261</v>
      </c>
      <c r="BK713" s="1314">
        <f>1000*BK687/BK$709</f>
        <v>77.996316069549408</v>
      </c>
      <c r="BL713" s="1314">
        <f>1000*BL687/BL$709</f>
        <v>76.069685654714931</v>
      </c>
      <c r="BM713" s="1314">
        <f>1000*BM687/BM$709</f>
        <v>78.761581130295497</v>
      </c>
      <c r="BN713" s="1314">
        <f>1000*BN687/BN$709</f>
        <v>75.827395217741767</v>
      </c>
      <c r="BO713" s="1314">
        <f>1000*BO687/BO$709</f>
        <v>75.995108332743143</v>
      </c>
      <c r="BP713" s="1314">
        <f>1000*BP687/BP$709</f>
        <v>75.80088993477095</v>
      </c>
      <c r="BQ713" s="1314">
        <f>1000*BQ687/BQ$709</f>
        <v>78.18795536492064</v>
      </c>
      <c r="BR713" s="1314">
        <f>1000*BR687/BR$709</f>
        <v>76.031571298734818</v>
      </c>
      <c r="BS713" s="1314">
        <f>1000*BS687/BS$709</f>
        <v>79.400679692467136</v>
      </c>
      <c r="BT713" s="1314">
        <f>1000*BT687/BT$709</f>
        <v>81.328052894168067</v>
      </c>
      <c r="BU713" s="1314">
        <f>1000*BU687/BU$709</f>
        <v>81.099102704821547</v>
      </c>
      <c r="BV713" s="1314">
        <f>1000*BV687/BV$709</f>
        <v>80.994313330986259</v>
      </c>
      <c r="BW713" s="1314">
        <f>1000*BW687/BW$709</f>
        <v>81.856895175285402</v>
      </c>
      <c r="BX713" s="1314">
        <f>1000*BX687/BX$709</f>
        <v>79.413744549970374</v>
      </c>
      <c r="BY713" s="1314">
        <f>1000*BY687/BY$709</f>
        <v>76.950285634389701</v>
      </c>
      <c r="BZ713" s="1314">
        <f>1000*BZ687/BZ$709</f>
        <v>75.851862495374519</v>
      </c>
      <c r="CA713" s="1314">
        <f>1000*CA687/CA$709</f>
        <v>76.0948121152894</v>
      </c>
      <c r="CB713" s="1314">
        <f>1000*CB687/CB$709</f>
        <v>76.223592542472431</v>
      </c>
      <c r="CC713" s="1314">
        <f>1000*CC687/CC$709</f>
        <v>81.182497553001753</v>
      </c>
    </row>
    <row r="714" spans="1:81">
      <c r="A714" s="1184"/>
      <c r="B714" s="1184"/>
      <c r="C714" s="1184"/>
      <c r="D714" s="206"/>
      <c r="E714" s="207"/>
      <c r="F714" s="207"/>
      <c r="G714" s="586"/>
      <c r="H714" s="1196"/>
      <c r="I714" s="1196"/>
      <c r="J714" s="1196"/>
      <c r="K714" s="1196"/>
      <c r="L714" s="1196"/>
      <c r="M714" s="1196"/>
      <c r="N714" s="1196"/>
      <c r="O714" s="1196"/>
      <c r="P714" s="1196"/>
      <c r="Q714" s="1196"/>
      <c r="R714" s="1196"/>
      <c r="S714" s="1196"/>
      <c r="T714" s="1196"/>
      <c r="U714" s="1196"/>
      <c r="V714" s="1196"/>
      <c r="W714" s="1196"/>
      <c r="X714" s="1196"/>
      <c r="Y714" s="1196"/>
      <c r="Z714" s="1196"/>
      <c r="AA714" s="1196"/>
      <c r="AB714" s="1196"/>
      <c r="AC714" s="1196"/>
      <c r="AD714" s="1196"/>
      <c r="AE714" s="1196"/>
      <c r="AF714" s="1196"/>
      <c r="AG714" s="1196"/>
      <c r="AH714" s="1196"/>
      <c r="AI714" s="1196"/>
      <c r="AJ714" s="1196"/>
      <c r="AK714" s="1196"/>
      <c r="AL714" s="1196"/>
      <c r="AM714" s="1196"/>
      <c r="AN714" s="1196"/>
      <c r="AO714" s="1196"/>
      <c r="AP714" s="1196"/>
      <c r="AQ714" s="1196"/>
      <c r="AR714" s="1196"/>
      <c r="AS714" s="1196"/>
      <c r="AT714" s="1196"/>
      <c r="AU714" s="1196"/>
      <c r="AV714" s="1196"/>
      <c r="AW714" s="1196"/>
      <c r="AX714" s="1196"/>
      <c r="AY714" s="1196"/>
      <c r="AZ714" s="1196"/>
      <c r="BA714" s="1196"/>
      <c r="BB714" s="1196"/>
      <c r="BC714" s="1196"/>
      <c r="BD714" s="165"/>
      <c r="BE714" s="1196"/>
      <c r="BF714" s="1196"/>
      <c r="BG714" s="1196"/>
      <c r="BH714" s="1196"/>
      <c r="BI714" s="1196"/>
      <c r="BJ714" s="1196"/>
      <c r="BK714" s="1196"/>
      <c r="BL714" s="1196"/>
      <c r="BM714" s="1196"/>
      <c r="BN714" s="1196"/>
      <c r="BO714" s="1196"/>
      <c r="BP714" s="1196"/>
      <c r="BQ714" s="1196"/>
      <c r="BR714" s="1196"/>
      <c r="BS714" s="1196"/>
      <c r="BT714" s="1196"/>
      <c r="BU714" s="1196"/>
      <c r="BV714" s="1196"/>
      <c r="BW714" s="1196"/>
      <c r="BX714" s="1196"/>
      <c r="BY714" s="1196"/>
      <c r="BZ714" s="1196"/>
      <c r="CA714" s="1196"/>
      <c r="CB714" s="1196"/>
      <c r="CC714" s="1196"/>
    </row>
    <row r="715" spans="1:81">
      <c r="A715" s="1184"/>
      <c r="B715" s="208" t="s">
        <v>1032</v>
      </c>
      <c r="C715" s="1184"/>
      <c r="D715" s="209"/>
      <c r="E715" s="207"/>
      <c r="F715" s="207"/>
      <c r="G715" s="587"/>
      <c r="H715" s="1197"/>
      <c r="I715" s="1197"/>
      <c r="J715" s="1197"/>
      <c r="K715" s="1197"/>
      <c r="L715" s="1197"/>
      <c r="M715" s="1197"/>
      <c r="N715" s="1197"/>
      <c r="O715" s="1197"/>
      <c r="P715" s="1197"/>
      <c r="Q715" s="1197"/>
      <c r="R715" s="1197"/>
      <c r="S715" s="1197"/>
      <c r="T715" s="1197"/>
      <c r="U715" s="1197"/>
      <c r="V715" s="1197"/>
      <c r="W715" s="1197"/>
      <c r="X715" s="1197"/>
      <c r="Y715" s="1197"/>
      <c r="Z715" s="1197"/>
      <c r="AA715" s="1197"/>
      <c r="AB715" s="1197"/>
      <c r="AC715" s="1197"/>
      <c r="AD715" s="1197"/>
      <c r="AE715" s="1197"/>
      <c r="AF715" s="1197"/>
      <c r="AG715" s="1197"/>
      <c r="AH715" s="1197"/>
      <c r="AI715" s="1197"/>
      <c r="AJ715" s="1197"/>
      <c r="AK715" s="1197"/>
      <c r="AL715" s="1197"/>
      <c r="AM715" s="1197"/>
      <c r="AN715" s="1197"/>
      <c r="AO715" s="1197"/>
      <c r="AP715" s="1197"/>
      <c r="AQ715" s="1197"/>
      <c r="AR715" s="1197"/>
      <c r="AS715" s="1197"/>
      <c r="AT715" s="1197"/>
      <c r="AU715" s="1197"/>
      <c r="AV715" s="1197"/>
      <c r="AW715" s="1197"/>
      <c r="AX715" s="1197"/>
      <c r="AY715" s="1197"/>
      <c r="AZ715" s="1197"/>
      <c r="BA715" s="1197"/>
      <c r="BB715" s="1197"/>
      <c r="BC715" s="1197"/>
      <c r="BD715" s="917"/>
      <c r="BE715" s="1197"/>
      <c r="BF715" s="1197"/>
      <c r="BG715" s="1197"/>
      <c r="BH715" s="1197"/>
      <c r="BI715" s="1197"/>
      <c r="BJ715" s="1197"/>
      <c r="BK715" s="1197"/>
      <c r="BL715" s="1197"/>
      <c r="BM715" s="1197"/>
      <c r="BN715" s="1197"/>
      <c r="BO715" s="1197"/>
      <c r="BP715" s="1197"/>
      <c r="BQ715" s="1197"/>
      <c r="BR715" s="1197"/>
      <c r="BS715" s="1197"/>
      <c r="BT715" s="1197"/>
      <c r="BU715" s="1197"/>
      <c r="BV715" s="1197"/>
      <c r="BW715" s="1197"/>
      <c r="BX715" s="1197"/>
      <c r="BY715" s="1197"/>
      <c r="BZ715" s="1197"/>
      <c r="CA715" s="1197"/>
      <c r="CB715" s="1197"/>
      <c r="CC715" s="1197"/>
    </row>
    <row r="716" spans="1:81" s="653" customFormat="1">
      <c r="A716" s="652"/>
      <c r="B716" s="655"/>
      <c r="C716" s="656"/>
      <c r="D716" s="226" t="s">
        <v>798</v>
      </c>
      <c r="E716" s="656"/>
      <c r="F716" s="656"/>
      <c r="G716" s="657">
        <f>G11</f>
        <v>68.434036911328008</v>
      </c>
      <c r="H716" s="1211">
        <f>H11</f>
        <v>29.9</v>
      </c>
      <c r="I716" s="1211">
        <f>I11</f>
        <v>22.050000033384492</v>
      </c>
      <c r="J716" s="1211">
        <f>J11</f>
        <v>31.7</v>
      </c>
      <c r="K716" s="1211">
        <f>K11</f>
        <v>47.3</v>
      </c>
      <c r="L716" s="1211">
        <f>L11</f>
        <v>34.799999999999997</v>
      </c>
      <c r="M716" s="1211">
        <f>M11</f>
        <v>19.811560599190216</v>
      </c>
      <c r="N716" s="1211">
        <f>N11</f>
        <v>29.3</v>
      </c>
      <c r="O716" s="1211">
        <f>O11</f>
        <v>34.6</v>
      </c>
      <c r="P716" s="1211">
        <f>P11</f>
        <v>16.89682533578096</v>
      </c>
      <c r="Q716" s="1211">
        <f>Q11</f>
        <v>39.50230507332779</v>
      </c>
      <c r="R716" s="1211">
        <f>R11</f>
        <v>16.483951997579851</v>
      </c>
      <c r="S716" s="1211">
        <f>S11</f>
        <v>29.3</v>
      </c>
      <c r="T716" s="1211">
        <f>T11</f>
        <v>36.35</v>
      </c>
      <c r="U716" s="1211">
        <f>U11</f>
        <v>29.2</v>
      </c>
      <c r="V716" s="1211">
        <f>V11</f>
        <v>37.9</v>
      </c>
      <c r="W716" s="1211">
        <f>W11</f>
        <v>20.290675760173599</v>
      </c>
      <c r="X716" s="1211">
        <f>X11</f>
        <v>33.940001765907482</v>
      </c>
      <c r="Y716" s="1211">
        <f>Y11</f>
        <v>26.9</v>
      </c>
      <c r="Z716" s="1211">
        <f>Z11</f>
        <v>31</v>
      </c>
      <c r="AA716" s="1211">
        <f>AA11</f>
        <v>39.289296419136768</v>
      </c>
      <c r="AB716" s="1211">
        <f>AB11</f>
        <v>29.6</v>
      </c>
      <c r="AC716" s="1211">
        <f>AC11</f>
        <v>24.7</v>
      </c>
      <c r="AD716" s="1211">
        <f>AD11</f>
        <v>30.161929674099468</v>
      </c>
      <c r="AE716" s="1211">
        <f>AE11</f>
        <v>46.424061310298356</v>
      </c>
      <c r="AF716" s="1211">
        <f>AF11</f>
        <v>23.3</v>
      </c>
      <c r="AG716" s="1211">
        <f>AG11</f>
        <v>24.200067289458616</v>
      </c>
      <c r="AH716" s="1211">
        <f>AH11</f>
        <v>36.71</v>
      </c>
      <c r="AI716" s="1211">
        <f>AI11</f>
        <v>33.299999999999997</v>
      </c>
      <c r="AJ716" s="1211">
        <f>AJ11</f>
        <v>47.876196256866649</v>
      </c>
      <c r="AK716" s="1211">
        <f>AK11</f>
        <v>30.6</v>
      </c>
      <c r="AL716" s="1211">
        <f>AL11</f>
        <v>32.710282000696282</v>
      </c>
      <c r="AM716" s="1211">
        <f>AM11</f>
        <v>33.507225646015598</v>
      </c>
      <c r="AN716" s="1211">
        <f>AN11</f>
        <v>32.710282000696282</v>
      </c>
      <c r="AO716" s="1211">
        <f>AO11</f>
        <v>35.415906698566488</v>
      </c>
      <c r="AP716" s="1211">
        <f>AP11</f>
        <v>38.417520813124241</v>
      </c>
      <c r="AQ716" s="1211">
        <f>AQ11</f>
        <v>39.700000000000003</v>
      </c>
      <c r="AR716" s="1211">
        <f>AR11</f>
        <v>35.984133988863874</v>
      </c>
      <c r="AS716" s="1211">
        <f>AS11</f>
        <v>32.649156751077498</v>
      </c>
      <c r="AT716" s="1211">
        <f>AT11</f>
        <v>41.8</v>
      </c>
      <c r="AU716" s="1211">
        <f>AU11</f>
        <v>31.8</v>
      </c>
      <c r="AV716" s="1211">
        <f>AV11</f>
        <v>36.200000000000003</v>
      </c>
      <c r="AW716" s="1211">
        <f>AW11</f>
        <v>33.4</v>
      </c>
      <c r="AX716" s="1211">
        <f>AX11</f>
        <v>27.4</v>
      </c>
      <c r="AY716" s="1211">
        <f>AY11</f>
        <v>28.5</v>
      </c>
      <c r="AZ716" s="1211">
        <f>AZ11</f>
        <v>31.1</v>
      </c>
      <c r="BA716" s="1211">
        <f>BA11</f>
        <v>40.069608616504865</v>
      </c>
      <c r="BB716" s="1211">
        <f>BB11</f>
        <v>31.4</v>
      </c>
      <c r="BC716" s="1211">
        <f>BC11</f>
        <v>38.4</v>
      </c>
      <c r="BD716" s="1211">
        <f>BD11</f>
        <v>38.4</v>
      </c>
      <c r="BE716" s="1211">
        <f>BE11</f>
        <v>40.799999999999997</v>
      </c>
      <c r="BF716" s="1211">
        <f>BF11</f>
        <v>50.173307521887068</v>
      </c>
      <c r="BG716" s="1211">
        <f>BG11</f>
        <v>61.250110715410585</v>
      </c>
      <c r="BH716" s="1211">
        <f>BH11</f>
        <v>37</v>
      </c>
      <c r="BI716" s="1211">
        <f>BI11</f>
        <v>36.1</v>
      </c>
      <c r="BJ716" s="1211">
        <f>BJ11</f>
        <v>28.750915325323035</v>
      </c>
      <c r="BK716" s="1211">
        <f>BK11</f>
        <v>22.6</v>
      </c>
      <c r="BL716" s="1211">
        <f>BL11</f>
        <v>37.200000000000003</v>
      </c>
      <c r="BM716" s="1211">
        <f>BM11</f>
        <v>15</v>
      </c>
      <c r="BN716" s="1211">
        <f>BN11</f>
        <v>40.799999999999997</v>
      </c>
      <c r="BO716" s="1211">
        <f>BO11</f>
        <v>33.463077596266061</v>
      </c>
      <c r="BP716" s="1211">
        <f>BP11</f>
        <v>37.200000000000003</v>
      </c>
      <c r="BQ716" s="1211">
        <f>BQ11</f>
        <v>19.399999999999999</v>
      </c>
      <c r="BR716" s="1211">
        <f>BR11</f>
        <v>34.1</v>
      </c>
      <c r="BS716" s="1211">
        <f>BS11</f>
        <v>26</v>
      </c>
      <c r="BT716" s="1211">
        <f>BT11</f>
        <v>12.1</v>
      </c>
      <c r="BU716" s="1211">
        <f>BU11</f>
        <v>20.730078124999988</v>
      </c>
      <c r="BV716" s="1211">
        <f>BV11</f>
        <v>22.24</v>
      </c>
      <c r="BW716" s="1211">
        <f>BW11</f>
        <v>33.108247422680414</v>
      </c>
      <c r="BX716" s="1211">
        <f>BX11</f>
        <v>31.526530612244894</v>
      </c>
      <c r="BY716" s="1211">
        <f>BY11</f>
        <v>33.496721633888427</v>
      </c>
      <c r="BZ716" s="1211">
        <f>BZ11</f>
        <v>22.2</v>
      </c>
      <c r="CA716" s="1211">
        <f>CA11</f>
        <v>36.4</v>
      </c>
      <c r="CB716" s="1211">
        <f>CB11</f>
        <v>38.70396958304076</v>
      </c>
      <c r="CC716" s="1211">
        <f>CC11</f>
        <v>14.7</v>
      </c>
    </row>
    <row r="717" spans="1:81">
      <c r="A717" s="1184"/>
      <c r="D717" s="142" t="s">
        <v>799</v>
      </c>
      <c r="E717" s="49" t="s">
        <v>789</v>
      </c>
      <c r="G717" s="541">
        <f>VLOOKUP(G716,CrudeOilHeatingValues[#All],2,TRUE)</f>
        <v>4949.3564216635832</v>
      </c>
      <c r="H717" s="1169">
        <f>VLOOKUP(H716,CrudeOilHeatingValues[#All],2,TRUE)</f>
        <v>5844.3505659000011</v>
      </c>
      <c r="I717" s="1169">
        <f>VLOOKUP(I716,CrudeOilHeatingValues[#All],2,TRUE)</f>
        <v>6036.6659913000003</v>
      </c>
      <c r="J717" s="1169">
        <f>VLOOKUP(J716,CrudeOilHeatingValues[#All],2,TRUE)</f>
        <v>5792.0620401000006</v>
      </c>
      <c r="K717" s="1169">
        <f>VLOOKUP(K716,CrudeOilHeatingValues[#All],2,TRUE)</f>
        <v>5469.8517809353707</v>
      </c>
      <c r="L717" s="1169">
        <f>VLOOKUP(L716,CrudeOilHeatingValues[#All],2,TRUE)</f>
        <v>5713.6292513999997</v>
      </c>
      <c r="M717" s="1169">
        <f>VLOOKUP(M716,CrudeOilHeatingValues[#All],2,TRUE)</f>
        <v>6123.5181189000004</v>
      </c>
      <c r="N717" s="1169">
        <f>VLOOKUP(N716,CrudeOilHeatingValues[#All],2,TRUE)</f>
        <v>5844.3505659000011</v>
      </c>
      <c r="O717" s="1169">
        <f>VLOOKUP(O716,CrudeOilHeatingValues[#All],2,TRUE)</f>
        <v>5713.6292513999997</v>
      </c>
      <c r="P717" s="1169">
        <f>VLOOKUP(P716,CrudeOilHeatingValues[#All],2,TRUE)</f>
        <v>6210.8133696000004</v>
      </c>
      <c r="Q717" s="1169">
        <f>VLOOKUP(Q716,CrudeOilHeatingValues[#All],2,TRUE)</f>
        <v>5582.4648138000002</v>
      </c>
      <c r="R717" s="1169">
        <f>VLOOKUP(R716,CrudeOilHeatingValues[#All],2,TRUE)</f>
        <v>6210.8133696000004</v>
      </c>
      <c r="S717" s="1169">
        <f>VLOOKUP(S716,CrudeOilHeatingValues[#All],2,TRUE)</f>
        <v>5844.3505659000011</v>
      </c>
      <c r="T717" s="1169">
        <f>VLOOKUP(T716,CrudeOilHeatingValues[#All],2,TRUE)</f>
        <v>5652.4782636</v>
      </c>
      <c r="U717" s="1169">
        <f>VLOOKUP(U716,CrudeOilHeatingValues[#All],2,TRUE)</f>
        <v>5844.3505659000011</v>
      </c>
      <c r="V717" s="1169">
        <f>VLOOKUP(V716,CrudeOilHeatingValues[#All],2,TRUE)</f>
        <v>5634.7533396000008</v>
      </c>
      <c r="W717" s="1169">
        <f>VLOOKUP(W716,CrudeOilHeatingValues[#All],2,TRUE)</f>
        <v>6093.3857481000005</v>
      </c>
      <c r="X717" s="1169">
        <f>VLOOKUP(X716,CrudeOilHeatingValues[#All],2,TRUE)</f>
        <v>5739.7735143000009</v>
      </c>
      <c r="Y717" s="1169">
        <f>VLOOKUP(Y716,CrudeOilHeatingValues[#All],2,TRUE)</f>
        <v>5927.2145855999997</v>
      </c>
      <c r="Z717" s="1169">
        <f>VLOOKUP(Z716,CrudeOilHeatingValues[#All],2,TRUE)</f>
        <v>5792.0620401000006</v>
      </c>
      <c r="AA717" s="1169">
        <f>VLOOKUP(AA716,CrudeOilHeatingValues[#All],2,TRUE)</f>
        <v>5582.4648138000002</v>
      </c>
      <c r="AB717" s="1169">
        <f>VLOOKUP(AB716,CrudeOilHeatingValues[#All],2,TRUE)</f>
        <v>5844.3505659000011</v>
      </c>
      <c r="AC717" s="1169">
        <f>VLOOKUP(AC716,CrudeOilHeatingValues[#All],2,TRUE)</f>
        <v>5983.9343424000008</v>
      </c>
      <c r="AD717" s="1169">
        <f>VLOOKUP(AD716,CrudeOilHeatingValues[#All],2,TRUE)</f>
        <v>5818.2063029999999</v>
      </c>
      <c r="AE717" s="1169">
        <f>VLOOKUP(AE716,CrudeOilHeatingValues[#All],2,TRUE)</f>
        <v>5489.8129103515575</v>
      </c>
      <c r="AF717" s="1169">
        <f>VLOOKUP(AF716,CrudeOilHeatingValues[#All],2,TRUE)</f>
        <v>6010.5217284000009</v>
      </c>
      <c r="AG717" s="1169">
        <f>VLOOKUP(AG716,CrudeOilHeatingValues[#All],2,TRUE)</f>
        <v>5983.9343424000008</v>
      </c>
      <c r="AH717" s="1169">
        <f>VLOOKUP(AH716,CrudeOilHeatingValues[#All],2,TRUE)</f>
        <v>5652.4782636</v>
      </c>
      <c r="AI717" s="1169">
        <f>VLOOKUP(AI716,CrudeOilHeatingValues[#All],2,TRUE)</f>
        <v>5739.7735143000009</v>
      </c>
      <c r="AJ717" s="1169">
        <f>VLOOKUP(AJ716,CrudeOilHeatingValues[#All],2,TRUE)</f>
        <v>5469.8517809353707</v>
      </c>
      <c r="AK717" s="1169">
        <f>VLOOKUP(AK716,CrudeOilHeatingValues[#All],2,TRUE)</f>
        <v>5818.2063029999999</v>
      </c>
      <c r="AL717" s="1169">
        <f>VLOOKUP(AL716,CrudeOilHeatingValues[#All],2,TRUE)</f>
        <v>5765.9177772000003</v>
      </c>
      <c r="AM717" s="1169">
        <f>VLOOKUP(AM716,CrudeOilHeatingValues[#All],2,TRUE)</f>
        <v>5739.7735143000009</v>
      </c>
      <c r="AN717" s="1169">
        <f>VLOOKUP(AN716,CrudeOilHeatingValues[#All],2,TRUE)</f>
        <v>5765.9177772000003</v>
      </c>
      <c r="AO717" s="1169">
        <f>VLOOKUP(AO716,CrudeOilHeatingValues[#All],2,TRUE)</f>
        <v>5687.4849885000003</v>
      </c>
      <c r="AP717" s="1169">
        <f>VLOOKUP(AP716,CrudeOilHeatingValues[#All],2,TRUE)</f>
        <v>5608.6090767000005</v>
      </c>
      <c r="AQ717" s="1169">
        <f>VLOOKUP(AQ716,CrudeOilHeatingValues[#All],2,TRUE)</f>
        <v>5582.4648138000002</v>
      </c>
      <c r="AR717" s="1169">
        <f>VLOOKUP(AR716,CrudeOilHeatingValues[#All],2,TRUE)</f>
        <v>5687.4849885000003</v>
      </c>
      <c r="AS717" s="1169">
        <f>VLOOKUP(AS716,CrudeOilHeatingValues[#All],2,TRUE)</f>
        <v>5765.9177772000003</v>
      </c>
      <c r="AT717" s="1169">
        <f>VLOOKUP(AT716,CrudeOilHeatingValues[#All],2,TRUE)</f>
        <v>5530.1762880000006</v>
      </c>
      <c r="AU717" s="1169">
        <f>VLOOKUP(AU716,CrudeOilHeatingValues[#All],2,TRUE)</f>
        <v>5792.0620401000006</v>
      </c>
      <c r="AV717" s="1169">
        <f>VLOOKUP(AV716,CrudeOilHeatingValues[#All],2,TRUE)</f>
        <v>5652.4782636</v>
      </c>
      <c r="AW717" s="1169">
        <f>VLOOKUP(AW716,CrudeOilHeatingValues[#All],2,TRUE)</f>
        <v>5739.7735143000009</v>
      </c>
      <c r="AX717" s="1169">
        <f>VLOOKUP(AX716,CrudeOilHeatingValues[#All],2,TRUE)</f>
        <v>5901.0703227000004</v>
      </c>
      <c r="AY717" s="1169">
        <f>VLOOKUP(AY716,CrudeOilHeatingValues[#All],2,TRUE)</f>
        <v>5874.926059800001</v>
      </c>
      <c r="AZ717" s="1169">
        <f>VLOOKUP(AZ716,CrudeOilHeatingValues[#All],2,TRUE)</f>
        <v>5792.0620401000006</v>
      </c>
      <c r="BA717" s="1169">
        <f>VLOOKUP(BA716,CrudeOilHeatingValues[#All],2,TRUE)</f>
        <v>5556.3205508999999</v>
      </c>
      <c r="BB717" s="1169">
        <f>VLOOKUP(BB716,CrudeOilHeatingValues[#All],2,TRUE)</f>
        <v>5792.0620401000006</v>
      </c>
      <c r="BC717" s="1169">
        <f>VLOOKUP(BC716,CrudeOilHeatingValues[#All],2,TRUE)</f>
        <v>5608.6090767000005</v>
      </c>
      <c r="BD717" s="1169">
        <f>VLOOKUP(BD716,CrudeOilHeatingValues[#All],2,TRUE)</f>
        <v>5608.6090767000005</v>
      </c>
      <c r="BE717" s="1169">
        <f>VLOOKUP(BE716,CrudeOilHeatingValues[#All],2,TRUE)</f>
        <v>5556.3205508999999</v>
      </c>
      <c r="BF717" s="1169">
        <f>VLOOKUP(BF716,CrudeOilHeatingValues[#All],2,TRUE)</f>
        <v>5395.5293871222393</v>
      </c>
      <c r="BG717" s="1169">
        <f>VLOOKUP(BG716,CrudeOilHeatingValues[#All],2,TRUE)</f>
        <v>5131.6746216621068</v>
      </c>
      <c r="BH717" s="1169">
        <f>VLOOKUP(BH716,CrudeOilHeatingValues[#All],2,TRUE)</f>
        <v>5634.7533396000008</v>
      </c>
      <c r="BI717" s="1169">
        <f>VLOOKUP(BI716,CrudeOilHeatingValues[#All],2,TRUE)</f>
        <v>5652.4782636</v>
      </c>
      <c r="BJ717" s="1169">
        <f>VLOOKUP(BJ716,CrudeOilHeatingValues[#All],2,TRUE)</f>
        <v>5874.926059800001</v>
      </c>
      <c r="BK717" s="1169">
        <f>VLOOKUP(BK716,CrudeOilHeatingValues[#All],2,TRUE)</f>
        <v>6036.6659913000003</v>
      </c>
      <c r="BL717" s="1169">
        <f>VLOOKUP(BL716,CrudeOilHeatingValues[#All],2,TRUE)</f>
        <v>5634.7533396000008</v>
      </c>
      <c r="BM717" s="1169">
        <f>VLOOKUP(BM716,CrudeOilHeatingValues[#All],2,TRUE)</f>
        <v>6236.9576325000007</v>
      </c>
      <c r="BN717" s="1169">
        <f>VLOOKUP(BN716,CrudeOilHeatingValues[#All],2,TRUE)</f>
        <v>5556.3205508999999</v>
      </c>
      <c r="BO717" s="1169">
        <f>VLOOKUP(BO716,CrudeOilHeatingValues[#All],2,TRUE)</f>
        <v>5739.7735143000009</v>
      </c>
      <c r="BP717" s="1169">
        <f>VLOOKUP(BP716,CrudeOilHeatingValues[#All],2,TRUE)</f>
        <v>5634.7533396000008</v>
      </c>
      <c r="BQ717" s="1169">
        <f>VLOOKUP(BQ716,CrudeOilHeatingValues[#All],2,TRUE)</f>
        <v>6123.5181189000004</v>
      </c>
      <c r="BR717" s="1169">
        <f>VLOOKUP(BR716,CrudeOilHeatingValues[#All],2,TRUE)</f>
        <v>5713.6292513999997</v>
      </c>
      <c r="BS717" s="1169">
        <f>VLOOKUP(BS716,CrudeOilHeatingValues[#All],2,TRUE)</f>
        <v>5927.2145855999997</v>
      </c>
      <c r="BT717" s="1169">
        <f>VLOOKUP(BT716,CrudeOilHeatingValues[#All],2,TRUE)</f>
        <v>6324.2528831999998</v>
      </c>
      <c r="BU717" s="1169">
        <f>VLOOKUP(BU716,CrudeOilHeatingValues[#All],2,TRUE)</f>
        <v>6093.3857481000005</v>
      </c>
      <c r="BV717" s="1169">
        <f>VLOOKUP(BV716,CrudeOilHeatingValues[#All],2,TRUE)</f>
        <v>6036.6659913000003</v>
      </c>
      <c r="BW717" s="1169">
        <f>VLOOKUP(BW716,CrudeOilHeatingValues[#All],2,TRUE)</f>
        <v>5739.7735143000009</v>
      </c>
      <c r="BX717" s="1169">
        <f>VLOOKUP(BX716,CrudeOilHeatingValues[#All],2,TRUE)</f>
        <v>5792.0620401000006</v>
      </c>
      <c r="BY717" s="1169">
        <f>VLOOKUP(BY716,CrudeOilHeatingValues[#All],2,TRUE)</f>
        <v>5739.7735143000009</v>
      </c>
      <c r="BZ717" s="1169">
        <f>VLOOKUP(BZ716,CrudeOilHeatingValues[#All],2,TRUE)</f>
        <v>6036.6659913000003</v>
      </c>
      <c r="CA717" s="1169">
        <f>VLOOKUP(CA716,CrudeOilHeatingValues[#All],2,TRUE)</f>
        <v>5652.4782636</v>
      </c>
      <c r="CB717" s="1169">
        <f>VLOOKUP(CB716,CrudeOilHeatingValues[#All],2,TRUE)</f>
        <v>5608.6090767000005</v>
      </c>
      <c r="CC717" s="1169">
        <f>VLOOKUP(CC716,CrudeOilHeatingValues[#All],2,TRUE)</f>
        <v>6267.5331264000006</v>
      </c>
    </row>
    <row r="718" spans="1:81" s="653" customFormat="1">
      <c r="A718" s="1184"/>
      <c r="B718" s="656"/>
      <c r="C718" s="656"/>
      <c r="D718" s="50" t="s">
        <v>312</v>
      </c>
      <c r="E718" s="665" t="s">
        <v>790</v>
      </c>
      <c r="F718" s="656"/>
      <c r="G718" s="666">
        <f>G688/G717</f>
        <v>9.7614049604410821E-2</v>
      </c>
      <c r="H718" s="1212">
        <f>H688/H717</f>
        <v>8.5912651136344567E-2</v>
      </c>
      <c r="I718" s="1212">
        <f>I688/I717</f>
        <v>9.7797599459951576E-2</v>
      </c>
      <c r="J718" s="1212">
        <f>J688/J717</f>
        <v>8.7498422842877482E-2</v>
      </c>
      <c r="K718" s="1212">
        <f>K688/K717</f>
        <v>8.7437058962683029E-2</v>
      </c>
      <c r="L718" s="1212">
        <f>L688/L717</f>
        <v>8.6698199119899969E-2</v>
      </c>
      <c r="M718" s="1212">
        <f>M688/M717</f>
        <v>9.7867829337052306E-2</v>
      </c>
      <c r="N718" s="1212">
        <f>N688/N717</f>
        <v>9.3252554351452313E-2</v>
      </c>
      <c r="O718" s="1212">
        <f>O688/O717</f>
        <v>8.5013928211810322E-2</v>
      </c>
      <c r="P718" s="1212">
        <f>P688/P717</f>
        <v>9.8148073405387962E-2</v>
      </c>
      <c r="Q718" s="1212">
        <f>Q688/Q717</f>
        <v>9.193583653640168E-2</v>
      </c>
      <c r="R718" s="1212">
        <f>R688/R717</f>
        <v>9.3800914750699016E-2</v>
      </c>
      <c r="S718" s="1212">
        <f>S688/S717</f>
        <v>8.4937163096945378E-2</v>
      </c>
      <c r="T718" s="1212">
        <f>T688/T717</f>
        <v>8.8800640934189295E-2</v>
      </c>
      <c r="U718" s="1212">
        <f>U688/U717</f>
        <v>9.0023129125172907E-2</v>
      </c>
      <c r="V718" s="1212">
        <f>V688/V717</f>
        <v>9.7384461706478798E-2</v>
      </c>
      <c r="W718" s="1212">
        <f>W688/W717</f>
        <v>0.11833922809655083</v>
      </c>
      <c r="X718" s="1212">
        <f>X688/X717</f>
        <v>8.875585934418366E-2</v>
      </c>
      <c r="Y718" s="1212">
        <f>Y688/Y717</f>
        <v>8.7042726191981806E-2</v>
      </c>
      <c r="Z718" s="1212">
        <f>Z688/Z717</f>
        <v>9.4754638474626465E-2</v>
      </c>
      <c r="AA718" s="1212">
        <f>AA688/AA717</f>
        <v>9.7124322327410834E-2</v>
      </c>
      <c r="AB718" s="1212">
        <f>AB688/AB717</f>
        <v>9.104866611421715E-2</v>
      </c>
      <c r="AC718" s="1212">
        <f>AC688/AC717</f>
        <v>9.0917635406720335E-2</v>
      </c>
      <c r="AD718" s="1212">
        <f>AD688/AD717</f>
        <v>0.10121119041113505</v>
      </c>
      <c r="AE718" s="1212">
        <f>AE688/AE717</f>
        <v>8.8045927387038286E-2</v>
      </c>
      <c r="AF718" s="1212">
        <f>AF688/AF717</f>
        <v>8.6025777527528172E-2</v>
      </c>
      <c r="AG718" s="1212">
        <f>AG688/AG717</f>
        <v>8.6776926284134595E-2</v>
      </c>
      <c r="AH718" s="1212">
        <f>AH688/AH717</f>
        <v>9.2627484351898035E-2</v>
      </c>
      <c r="AI718" s="1212">
        <f>AI688/AI717</f>
        <v>8.4498919008427792E-2</v>
      </c>
      <c r="AJ718" s="1212">
        <f>AJ688/AJ717</f>
        <v>8.9603881825042156E-2</v>
      </c>
      <c r="AK718" s="1212">
        <f>AK688/AK717</f>
        <v>8.3409012234453836E-2</v>
      </c>
      <c r="AL718" s="1212">
        <f>AL688/AL717</f>
        <v>0.10660690924266429</v>
      </c>
      <c r="AM718" s="1212">
        <f>AM688/AM717</f>
        <v>0.10436089970491112</v>
      </c>
      <c r="AN718" s="1212">
        <f>AN688/AN717</f>
        <v>0.11115315345172801</v>
      </c>
      <c r="AO718" s="1212">
        <f>AO688/AO717</f>
        <v>9.7327554632303914E-2</v>
      </c>
      <c r="AP718" s="1212">
        <f>AP688/AP717</f>
        <v>8.83578605501803E-2</v>
      </c>
      <c r="AQ718" s="1212">
        <f>AQ688/AQ717</f>
        <v>9.4874001659160073E-2</v>
      </c>
      <c r="AR718" s="1212">
        <f>AR688/AR717</f>
        <v>8.561328123105201E-2</v>
      </c>
      <c r="AS718" s="1212">
        <f>AS688/AS717</f>
        <v>9.1733544124257244E-2</v>
      </c>
      <c r="AT718" s="1212">
        <f>AT688/AT717</f>
        <v>9.5346907190522592E-2</v>
      </c>
      <c r="AU718" s="1212">
        <f>AU688/AU717</f>
        <v>8.5967898472028931E-2</v>
      </c>
      <c r="AV718" s="1212">
        <f>AV688/AV717</f>
        <v>8.8322512507057832E-2</v>
      </c>
      <c r="AW718" s="1212">
        <f>AW688/AW717</f>
        <v>8.4845098430820956E-2</v>
      </c>
      <c r="AX718" s="1212">
        <f>AX688/AX717</f>
        <v>8.2494667436992061E-2</v>
      </c>
      <c r="AY718" s="1212">
        <f>AY688/AY717</f>
        <v>8.4152356005326487E-2</v>
      </c>
      <c r="AZ718" s="1212">
        <f>AZ688/AZ717</f>
        <v>9.1105831046719432E-2</v>
      </c>
      <c r="BA718" s="1212">
        <f>BA688/BA717</f>
        <v>8.6619846498605657E-2</v>
      </c>
      <c r="BB718" s="1212">
        <f>BB688/BB717</f>
        <v>9.6494193727170094E-2</v>
      </c>
      <c r="BC718" s="1212">
        <f>BC688/BC717</f>
        <v>9.4749114103788501E-2</v>
      </c>
      <c r="BD718" s="1212">
        <f>BD688/BD717</f>
        <v>8.3939882446138647E-2</v>
      </c>
      <c r="BE718" s="1212">
        <f>BE688/BE717</f>
        <v>8.6005929106580323E-2</v>
      </c>
      <c r="BF718" s="1212">
        <f>BF688/BF717</f>
        <v>8.4986997618245685E-2</v>
      </c>
      <c r="BG718" s="1212">
        <f>BG688/BG717</f>
        <v>0.11199021756290378</v>
      </c>
      <c r="BH718" s="1212">
        <f>BH688/BH717</f>
        <v>9.0553275230717711E-2</v>
      </c>
      <c r="BI718" s="1212">
        <f>BI688/BI717</f>
        <v>0.10339441327365906</v>
      </c>
      <c r="BJ718" s="1212">
        <f>BJ688/BJ717</f>
        <v>8.5653367463358332E-2</v>
      </c>
      <c r="BK718" s="1212">
        <f>BK688/BK717</f>
        <v>0.12000138436124418</v>
      </c>
      <c r="BL718" s="1212">
        <f>BL688/BL717</f>
        <v>9.2206729120547032E-2</v>
      </c>
      <c r="BM718" s="1212">
        <f>BM688/BM717</f>
        <v>0.11169574238538098</v>
      </c>
      <c r="BN718" s="1212">
        <f>BN688/BN717</f>
        <v>8.6795571306432756E-2</v>
      </c>
      <c r="BO718" s="1212">
        <f>BO688/BO717</f>
        <v>8.7390962184592108E-2</v>
      </c>
      <c r="BP718" s="1212">
        <f>BP688/BP717</f>
        <v>8.3154635427616905E-2</v>
      </c>
      <c r="BQ718" s="1212">
        <f>BQ688/BQ717</f>
        <v>0.10152595229358546</v>
      </c>
      <c r="BR718" s="1212">
        <f>BR688/BR717</f>
        <v>8.5488401342235884E-2</v>
      </c>
      <c r="BS718" s="1212">
        <f>BS688/BS717</f>
        <v>0.11805933065076021</v>
      </c>
      <c r="BT718" s="1212">
        <f>BT688/BT717</f>
        <v>9.8031989518158863E-2</v>
      </c>
      <c r="BU718" s="1212">
        <f>BU688/BU717</f>
        <v>0.10853502690207079</v>
      </c>
      <c r="BV718" s="1212">
        <f>BV688/BV717</f>
        <v>0.10431646493333666</v>
      </c>
      <c r="BW718" s="1212">
        <f>BW688/BW717</f>
        <v>0.13100692888343557</v>
      </c>
      <c r="BX718" s="1212">
        <f>BX688/BX717</f>
        <v>0.12688277532718034</v>
      </c>
      <c r="BY718" s="1212">
        <f>BY688/BY717</f>
        <v>9.0096356126545402E-2</v>
      </c>
      <c r="BZ718" s="1212">
        <f>BZ688/BZ717</f>
        <v>8.3021228789293883E-2</v>
      </c>
      <c r="CA718" s="1212">
        <f>CA688/CA717</f>
        <v>9.1096742204384573E-2</v>
      </c>
      <c r="CB718" s="1212">
        <f>CB688/CB717</f>
        <v>9.2715590797393027E-2</v>
      </c>
      <c r="CC718" s="1212">
        <f>CC688/CC717</f>
        <v>9.7311696155747265E-2</v>
      </c>
    </row>
    <row r="719" spans="1:81">
      <c r="A719" s="1184"/>
      <c r="D719" s="50" t="s">
        <v>537</v>
      </c>
      <c r="E719" s="142" t="s">
        <v>790</v>
      </c>
      <c r="G719" s="541">
        <f>G683/G717</f>
        <v>1.9060418116901137E-2</v>
      </c>
      <c r="H719" s="1169">
        <f>H683/H717</f>
        <v>5.3456939812673247E-3</v>
      </c>
      <c r="I719" s="1169">
        <f>I683/I717</f>
        <v>5.5268548752156173E-3</v>
      </c>
      <c r="J719" s="1169">
        <f>J683/J717</f>
        <v>7.457955228583427E-3</v>
      </c>
      <c r="K719" s="1169">
        <f>K683/K717</f>
        <v>7.0852158526683272E-3</v>
      </c>
      <c r="L719" s="1169">
        <f>L683/L717</f>
        <v>6.6123138318656275E-3</v>
      </c>
      <c r="M719" s="1169">
        <f>M683/M717</f>
        <v>5.5547907583833349E-3</v>
      </c>
      <c r="N719" s="1169">
        <f>N683/N717</f>
        <v>1.0244959784985281E-2</v>
      </c>
      <c r="O719" s="1169">
        <f>O683/O717</f>
        <v>4.5489648200502135E-3</v>
      </c>
      <c r="P719" s="1169">
        <f>P683/P717</f>
        <v>9.7300444897898547E-3</v>
      </c>
      <c r="Q719" s="1169">
        <f>Q683/Q717</f>
        <v>1.2050464257163234E-2</v>
      </c>
      <c r="R719" s="1169">
        <f>R683/R717</f>
        <v>5.9050276338301361E-3</v>
      </c>
      <c r="S719" s="1169">
        <f>S683/S717</f>
        <v>6.2868633624322519E-3</v>
      </c>
      <c r="T719" s="1169">
        <f>T683/T717</f>
        <v>8.2011758132038686E-3</v>
      </c>
      <c r="U719" s="1169">
        <f>U683/U717</f>
        <v>1.032644185912528E-2</v>
      </c>
      <c r="V719" s="1169">
        <f>V683/V717</f>
        <v>1.7591529170177322E-2</v>
      </c>
      <c r="W719" s="1169">
        <f>W683/W717</f>
        <v>2.5209915446700489E-2</v>
      </c>
      <c r="X719" s="1169">
        <f>X683/X717</f>
        <v>9.4202240932873237E-3</v>
      </c>
      <c r="Y719" s="1169">
        <f>Y683/Y717</f>
        <v>8.4873079183029349E-3</v>
      </c>
      <c r="Z719" s="1169">
        <f>Z683/Z717</f>
        <v>1.5262997288959143E-2</v>
      </c>
      <c r="AA719" s="1169">
        <f>AA683/AA717</f>
        <v>1.2683303298848918E-2</v>
      </c>
      <c r="AB719" s="1169">
        <f>AB683/AB717</f>
        <v>1.28234072031149E-2</v>
      </c>
      <c r="AC719" s="1169">
        <f>AC683/AC717</f>
        <v>1.2877090076164856E-2</v>
      </c>
      <c r="AD719" s="1169">
        <f>AD683/AD717</f>
        <v>2.2262576342133803E-2</v>
      </c>
      <c r="AE719" s="1169">
        <f>AE683/AE717</f>
        <v>6.4768681395338708E-3</v>
      </c>
      <c r="AF719" s="1169">
        <f>AF683/AF717</f>
        <v>4.9772747061070585E-3</v>
      </c>
      <c r="AG719" s="1169">
        <f>AG683/AG717</f>
        <v>9.122069151986642E-3</v>
      </c>
      <c r="AH719" s="1169">
        <f>AH683/AH717</f>
        <v>1.0101258706600705E-2</v>
      </c>
      <c r="AI719" s="1169">
        <f>AI683/AI717</f>
        <v>7.0174836101168396E-3</v>
      </c>
      <c r="AJ719" s="1169">
        <f>AJ683/AJ717</f>
        <v>9.794693060095342E-3</v>
      </c>
      <c r="AK719" s="1169">
        <f>AK683/AK717</f>
        <v>5.0241208007185323E-3</v>
      </c>
      <c r="AL719" s="1169">
        <f>AL683/AL717</f>
        <v>2.2992506833060207E-2</v>
      </c>
      <c r="AM719" s="1169">
        <f>AM683/AM717</f>
        <v>2.4074791771214143E-2</v>
      </c>
      <c r="AN719" s="1169">
        <f>AN683/AN717</f>
        <v>2.7538751042123909E-2</v>
      </c>
      <c r="AO719" s="1169">
        <f>AO683/AO717</f>
        <v>1.6429234738473898E-2</v>
      </c>
      <c r="AP719" s="1169">
        <f>AP683/AP717</f>
        <v>4.9097340547741564E-3</v>
      </c>
      <c r="AQ719" s="1169">
        <f>AQ683/AQ717</f>
        <v>1.5557036998433915E-2</v>
      </c>
      <c r="AR719" s="1169">
        <f>AR683/AR717</f>
        <v>7.2077241425241682E-3</v>
      </c>
      <c r="AS719" s="1169">
        <f>AS683/AS717</f>
        <v>9.5687513097677795E-3</v>
      </c>
      <c r="AT719" s="1169">
        <f>AT683/AT717</f>
        <v>1.4963997108723528E-2</v>
      </c>
      <c r="AU719" s="1169">
        <f>AU683/AU717</f>
        <v>6.6246475049762743E-3</v>
      </c>
      <c r="AV719" s="1169">
        <f>AV683/AV717</f>
        <v>9.6464378500696127E-3</v>
      </c>
      <c r="AW719" s="1169">
        <f>AW683/AW717</f>
        <v>5.8635595079082744E-3</v>
      </c>
      <c r="AX719" s="1169">
        <f>AX683/AX717</f>
        <v>5.1942677678501557E-3</v>
      </c>
      <c r="AY719" s="1169">
        <f>AY683/AY717</f>
        <v>6.3932146820424732E-3</v>
      </c>
      <c r="AZ719" s="1169">
        <f>AZ683/AZ717</f>
        <v>8.4050012662837213E-3</v>
      </c>
      <c r="BA719" s="1169">
        <f>BA683/BA717</f>
        <v>6.4037910602549866E-3</v>
      </c>
      <c r="BB719" s="1169">
        <f>BB683/BB717</f>
        <v>1.764071005600993E-2</v>
      </c>
      <c r="BC719" s="1169">
        <f>BC683/BC717</f>
        <v>1.5145179751375826E-2</v>
      </c>
      <c r="BD719" s="1169">
        <f>BD683/BD717</f>
        <v>4.3359480937259698E-3</v>
      </c>
      <c r="BE719" s="1169">
        <f>BE683/BE717</f>
        <v>7.3673013587689691E-3</v>
      </c>
      <c r="BF719" s="1169">
        <f>BF683/BF717</f>
        <v>6.0445536427721691E-3</v>
      </c>
      <c r="BG719" s="1169">
        <f>BG683/BG717</f>
        <v>3.2319190822910536E-2</v>
      </c>
      <c r="BH719" s="1169">
        <f>BH683/BH717</f>
        <v>1.0829263953359749E-2</v>
      </c>
      <c r="BI719" s="1169">
        <f>BI683/BI717</f>
        <v>2.4107163798963105E-2</v>
      </c>
      <c r="BJ719" s="1169">
        <f>BJ683/BJ717</f>
        <v>6.9132113188441124E-3</v>
      </c>
      <c r="BK719" s="1169">
        <f>BK683/BK717</f>
        <v>2.9777998454782188E-2</v>
      </c>
      <c r="BL719" s="1169">
        <f>BL683/BL717</f>
        <v>1.20114451900075E-2</v>
      </c>
      <c r="BM719" s="1169">
        <f>BM683/BM717</f>
        <v>1.6554025196147047E-2</v>
      </c>
      <c r="BN719" s="1169">
        <f>BN683/BN717</f>
        <v>7.5512611255145658E-3</v>
      </c>
      <c r="BO719" s="1169">
        <f>BO683/BO717</f>
        <v>6.9185356456385573E-3</v>
      </c>
      <c r="BP719" s="1169">
        <f>BP683/BP717</f>
        <v>3.7300777521133144E-3</v>
      </c>
      <c r="BQ719" s="1169">
        <f>BQ683/BQ717</f>
        <v>9.197168972102222E-3</v>
      </c>
      <c r="BR719" s="1169">
        <f>BR683/BR717</f>
        <v>5.5952453893635011E-3</v>
      </c>
      <c r="BS719" s="1169">
        <f>BS683/BS717</f>
        <v>2.9127296241079185E-2</v>
      </c>
      <c r="BT719" s="1169">
        <f>BT683/BT717</f>
        <v>8.7474700286082011E-3</v>
      </c>
      <c r="BU719" s="1169">
        <f>BU683/BU717</f>
        <v>2.2674220439924106E-2</v>
      </c>
      <c r="BV719" s="1169">
        <f>BV683/BV717</f>
        <v>1.9626909139296819E-2</v>
      </c>
      <c r="BW719" s="1169">
        <f>BW683/BW717</f>
        <v>2.8351251236904084E-2</v>
      </c>
      <c r="BX719" s="1169">
        <f>BX683/BX717</f>
        <v>3.5550467863319869E-2</v>
      </c>
      <c r="BY719" s="1169">
        <f>BY683/BY717</f>
        <v>7.5455737687350286E-3</v>
      </c>
      <c r="BZ719" s="1169">
        <f>BZ683/BZ717</f>
        <v>6.6803389946059923E-3</v>
      </c>
      <c r="CA719" s="1169">
        <f>CA683/CA717</f>
        <v>1.0546746662112865E-2</v>
      </c>
      <c r="CB719" s="1169">
        <f>CB683/CB717</f>
        <v>1.0188007732139966E-2</v>
      </c>
      <c r="CC719" s="1169">
        <f>CC683/CC717</f>
        <v>1.3848075686796158E-2</v>
      </c>
    </row>
    <row r="720" spans="1:81">
      <c r="A720" s="1184"/>
      <c r="D720" s="163" t="s">
        <v>538</v>
      </c>
      <c r="E720" s="142" t="s">
        <v>790</v>
      </c>
      <c r="G720" s="541">
        <f>G684/G717</f>
        <v>5.385966121690869E-3</v>
      </c>
      <c r="H720" s="1169">
        <f>H684/H717</f>
        <v>4.813414439405559E-3</v>
      </c>
      <c r="I720" s="1169">
        <f>I684/I717</f>
        <v>1.2540220418217394E-2</v>
      </c>
      <c r="J720" s="1169">
        <f>J684/J717</f>
        <v>4.9641707804085585E-3</v>
      </c>
      <c r="K720" s="1169">
        <f>K684/K717</f>
        <v>2.9949294407638416E-3</v>
      </c>
      <c r="L720" s="1169">
        <f>L684/L717</f>
        <v>2.4048366406164427E-3</v>
      </c>
      <c r="M720" s="1169">
        <f>M684/M717</f>
        <v>1.3816022000628208E-2</v>
      </c>
      <c r="N720" s="1169">
        <f>N684/N717</f>
        <v>8.1139886930848976E-3</v>
      </c>
      <c r="O720" s="1169">
        <f>O684/O717</f>
        <v>4.3278022875724055E-3</v>
      </c>
      <c r="P720" s="1169">
        <f>P684/P717</f>
        <v>1.0812185952353087E-2</v>
      </c>
      <c r="Q720" s="1169">
        <f>Q684/Q717</f>
        <v>2.3887345317504674E-3</v>
      </c>
      <c r="R720" s="1169">
        <f>R684/R717</f>
        <v>1.0927267319713227E-2</v>
      </c>
      <c r="S720" s="1169">
        <f>S684/S717</f>
        <v>4.4781628731825123E-3</v>
      </c>
      <c r="T720" s="1169">
        <f>T684/T717</f>
        <v>5.7617648725011902E-3</v>
      </c>
      <c r="U720" s="1169">
        <f>U684/U717</f>
        <v>4.7975278933123245E-3</v>
      </c>
      <c r="V720" s="1169">
        <f>V684/V717</f>
        <v>3.354489696437612E-3</v>
      </c>
      <c r="W720" s="1169">
        <f>W684/W717</f>
        <v>1.4439393173962842E-2</v>
      </c>
      <c r="X720" s="1169">
        <f>X684/X717</f>
        <v>1.6891207389321925E-3</v>
      </c>
      <c r="Y720" s="1169">
        <f>Y684/Y717</f>
        <v>4.7308764928954894E-3</v>
      </c>
      <c r="Z720" s="1169">
        <f>Z684/Z717</f>
        <v>4.9688146470355824E-3</v>
      </c>
      <c r="AA720" s="1169">
        <f>AA684/AA717</f>
        <v>6.9949086018472164E-3</v>
      </c>
      <c r="AB720" s="1169">
        <f>AB684/AB717</f>
        <v>4.6623137893864221E-3</v>
      </c>
      <c r="AC720" s="1169">
        <f>AC684/AC717</f>
        <v>4.6718399433404133E-3</v>
      </c>
      <c r="AD720" s="1169">
        <f>AD684/AD717</f>
        <v>5.1533098427020496E-3</v>
      </c>
      <c r="AE720" s="1169">
        <f>AE684/AE717</f>
        <v>5.4172671523677876E-3</v>
      </c>
      <c r="AF720" s="1169">
        <f>AF684/AF717</f>
        <v>6.4989311936505248E-3</v>
      </c>
      <c r="AG720" s="1169">
        <f>AG684/AG717</f>
        <v>3.5576940627487447E-3</v>
      </c>
      <c r="AH720" s="1169">
        <f>AH684/AH717</f>
        <v>5.2652328981591771E-3</v>
      </c>
      <c r="AI720" s="1169">
        <f>AI684/AI717</f>
        <v>3.9539685755216117E-3</v>
      </c>
      <c r="AJ720" s="1169">
        <f>AJ684/AJ717</f>
        <v>2.7236958615205575E-3</v>
      </c>
      <c r="AK720" s="1169">
        <f>AK684/AK717</f>
        <v>3.5471730876729113E-3</v>
      </c>
      <c r="AL720" s="1169">
        <f>AL684/AL717</f>
        <v>3.6907928843710482E-3</v>
      </c>
      <c r="AM720" s="1169">
        <f>AM684/AM717</f>
        <v>1.8013135247664613E-3</v>
      </c>
      <c r="AN720" s="1169">
        <f>AN684/AN717</f>
        <v>3.6907928843710482E-3</v>
      </c>
      <c r="AO720" s="1169">
        <f>AO684/AO717</f>
        <v>2.5295080636218636E-3</v>
      </c>
      <c r="AP720" s="1169">
        <f>AP684/AP717</f>
        <v>4.8162184341708275E-3</v>
      </c>
      <c r="AQ720" s="1169">
        <f>AQ684/AQ717</f>
        <v>3.2729166719077337E-3</v>
      </c>
      <c r="AR720" s="1169">
        <f>AR684/AR717</f>
        <v>2.8866595723413993E-3</v>
      </c>
      <c r="AS720" s="1169">
        <f>AS684/AS717</f>
        <v>5.7010796525128931E-3</v>
      </c>
      <c r="AT720" s="1169">
        <f>AT684/AT717</f>
        <v>5.0540165133515546E-3</v>
      </c>
      <c r="AU720" s="1169">
        <f>AU684/AU717</f>
        <v>4.8542636630402652E-3</v>
      </c>
      <c r="AV720" s="1169">
        <f>AV684/AV717</f>
        <v>2.8658589821902339E-3</v>
      </c>
      <c r="AW720" s="1169">
        <f>AW684/AW717</f>
        <v>4.8703396832627593E-3</v>
      </c>
      <c r="AX720" s="1169">
        <f>AX684/AX717</f>
        <v>4.0940448794507317E-3</v>
      </c>
      <c r="AY720" s="1169">
        <f>AY684/AY717</f>
        <v>4.5346048786617495E-3</v>
      </c>
      <c r="AZ720" s="1169">
        <f>AZ684/AZ717</f>
        <v>7.1449270251134397E-3</v>
      </c>
      <c r="BA720" s="1169">
        <f>BA684/BA717</f>
        <v>5.0839534648767313E-3</v>
      </c>
      <c r="BB720" s="1169">
        <f>BB684/BB717</f>
        <v>4.3162833473267973E-3</v>
      </c>
      <c r="BC720" s="1169">
        <f>BC684/BC717</f>
        <v>3.1467240748671477E-3</v>
      </c>
      <c r="BD720" s="1169">
        <f>BD684/BD717</f>
        <v>3.1467240748671477E-3</v>
      </c>
      <c r="BE720" s="1169">
        <f>BE684/BE717</f>
        <v>2.9400427265353721E-3</v>
      </c>
      <c r="BF720" s="1169">
        <f>BF684/BF717</f>
        <v>4.2466783940875805E-3</v>
      </c>
      <c r="BG720" s="1169">
        <f>BG684/BG717</f>
        <v>5.4766221434909583E-3</v>
      </c>
      <c r="BH720" s="1169">
        <f>BH684/BH717</f>
        <v>2.8053157118857678E-3</v>
      </c>
      <c r="BI720" s="1169">
        <f>BI684/BI717</f>
        <v>2.8037748244640606E-3</v>
      </c>
      <c r="BJ720" s="1169">
        <f>BJ684/BJ717</f>
        <v>5.0006624947538953E-3</v>
      </c>
      <c r="BK720" s="1169">
        <f>BK684/BK717</f>
        <v>1.3577107523027761E-2</v>
      </c>
      <c r="BL720" s="1169">
        <f>BL684/BL717</f>
        <v>2.8995211091310744E-3</v>
      </c>
      <c r="BM720" s="1169">
        <f>BM684/BM717</f>
        <v>1.5825055156839733E-2</v>
      </c>
      <c r="BN720" s="1169">
        <f>BN684/BN717</f>
        <v>2.9653805455399241E-3</v>
      </c>
      <c r="BO720" s="1169">
        <f>BO684/BO717</f>
        <v>5.5403670895432513E-3</v>
      </c>
      <c r="BP720" s="1169">
        <f>BP684/BP717</f>
        <v>2.8995211091310744E-3</v>
      </c>
      <c r="BQ720" s="1169">
        <f>BQ684/BQ717</f>
        <v>1.4832919149036726E-2</v>
      </c>
      <c r="BR720" s="1169">
        <f>BR684/BR717</f>
        <v>5.3992249426468792E-3</v>
      </c>
      <c r="BS720" s="1169">
        <f>BS684/BS717</f>
        <v>3.3734320978735534E-3</v>
      </c>
      <c r="BT720" s="1169">
        <f>BT684/BT717</f>
        <v>1.3236721467771009E-2</v>
      </c>
      <c r="BU720" s="1169">
        <f>BU684/BU717</f>
        <v>1.0501019258054869E-2</v>
      </c>
      <c r="BV720" s="1169">
        <f>BV684/BV717</f>
        <v>1.0006842532455595E-2</v>
      </c>
      <c r="BW720" s="1169">
        <f>BW684/BW717</f>
        <v>2.3120492727448966E-3</v>
      </c>
      <c r="BX720" s="1169">
        <f>BX684/BX717</f>
        <v>2.2917925456373469E-3</v>
      </c>
      <c r="BY720" s="1169">
        <f>BY684/BY717</f>
        <v>2.2364765895928219E-3</v>
      </c>
      <c r="BZ720" s="1169">
        <f>BZ684/BZ717</f>
        <v>3.5480604035964653E-3</v>
      </c>
      <c r="CA720" s="1169">
        <f>CA684/CA717</f>
        <v>3.0192385618651057E-3</v>
      </c>
      <c r="CB720" s="1169">
        <f>CB684/CB717</f>
        <v>6.740051382908098E-3</v>
      </c>
      <c r="CC720" s="1169">
        <f>CC684/CC717</f>
        <v>9.9835708036179523E-3</v>
      </c>
    </row>
    <row r="721" spans="1:81">
      <c r="A721" s="1184"/>
      <c r="D721" s="651" t="s">
        <v>315</v>
      </c>
      <c r="E721" s="142" t="s">
        <v>790</v>
      </c>
      <c r="G721" s="541">
        <f>G687/G717</f>
        <v>7.3167665365818813E-2</v>
      </c>
      <c r="H721" s="1169">
        <f>H687/H717</f>
        <v>7.5753542715671682E-2</v>
      </c>
      <c r="I721" s="1169">
        <f>I687/I717</f>
        <v>7.9730524166518546E-2</v>
      </c>
      <c r="J721" s="1169">
        <f>J687/J717</f>
        <v>7.5076296833885503E-2</v>
      </c>
      <c r="K721" s="1169">
        <f>K687/K717</f>
        <v>7.7356913669250862E-2</v>
      </c>
      <c r="L721" s="1169">
        <f>L687/L717</f>
        <v>7.76810486474179E-2</v>
      </c>
      <c r="M721" s="1169">
        <f>M687/M717</f>
        <v>7.8497016578040757E-2</v>
      </c>
      <c r="N721" s="1169">
        <f>N687/N717</f>
        <v>7.4893605873382132E-2</v>
      </c>
      <c r="O721" s="1169">
        <f>O687/O717</f>
        <v>7.6137161104187709E-2</v>
      </c>
      <c r="P721" s="1169">
        <f>P687/P717</f>
        <v>7.760584296324502E-2</v>
      </c>
      <c r="Q721" s="1169">
        <f>Q687/Q717</f>
        <v>7.7496637747487981E-2</v>
      </c>
      <c r="R721" s="1169">
        <f>R687/R717</f>
        <v>7.6968619797155649E-2</v>
      </c>
      <c r="S721" s="1169">
        <f>S687/S717</f>
        <v>7.4172136861330618E-2</v>
      </c>
      <c r="T721" s="1169">
        <f>T687/T717</f>
        <v>7.483770024848424E-2</v>
      </c>
      <c r="U721" s="1169">
        <f>U687/U717</f>
        <v>7.4899159372735294E-2</v>
      </c>
      <c r="V721" s="1169">
        <f>V687/V717</f>
        <v>7.6438442839863882E-2</v>
      </c>
      <c r="W721" s="1169">
        <f>W687/W717</f>
        <v>7.8689919475887493E-2</v>
      </c>
      <c r="X721" s="1169">
        <f>X687/X717</f>
        <v>7.7646514511964138E-2</v>
      </c>
      <c r="Y721" s="1169">
        <f>Y687/Y717</f>
        <v>7.3824541780783376E-2</v>
      </c>
      <c r="Z721" s="1169">
        <f>Z687/Z717</f>
        <v>7.4522826538631737E-2</v>
      </c>
      <c r="AA721" s="1169">
        <f>AA687/AA717</f>
        <v>7.744611042671469E-2</v>
      </c>
      <c r="AB721" s="1169">
        <f>AB687/AB717</f>
        <v>7.3562945121715823E-2</v>
      </c>
      <c r="AC721" s="1169">
        <f>AC687/AC717</f>
        <v>7.3368705387215072E-2</v>
      </c>
      <c r="AD721" s="1169">
        <f>AD687/AD717</f>
        <v>7.379530422629918E-2</v>
      </c>
      <c r="AE721" s="1169">
        <f>AE687/AE717</f>
        <v>7.6151792095136617E-2</v>
      </c>
      <c r="AF721" s="1169">
        <f>AF687/AF717</f>
        <v>7.4549571627770594E-2</v>
      </c>
      <c r="AG721" s="1169">
        <f>AG687/AG717</f>
        <v>7.4097163069399216E-2</v>
      </c>
      <c r="AH721" s="1169">
        <f>AH687/AH717</f>
        <v>7.7260992747138144E-2</v>
      </c>
      <c r="AI721" s="1169">
        <f>AI687/AI717</f>
        <v>7.352746682278935E-2</v>
      </c>
      <c r="AJ721" s="1169">
        <f>AJ687/AJ717</f>
        <v>7.7085492903426256E-2</v>
      </c>
      <c r="AK721" s="1169">
        <f>AK687/AK717</f>
        <v>7.4837718346062398E-2</v>
      </c>
      <c r="AL721" s="1169">
        <f>AL687/AL717</f>
        <v>7.9923609525233044E-2</v>
      </c>
      <c r="AM721" s="1169">
        <f>AM687/AM717</f>
        <v>7.8484794408930511E-2</v>
      </c>
      <c r="AN721" s="1169">
        <f>AN687/AN717</f>
        <v>7.9923609525233044E-2</v>
      </c>
      <c r="AO721" s="1169">
        <f>AO687/AO717</f>
        <v>7.8368811830208149E-2</v>
      </c>
      <c r="AP721" s="1169">
        <f>AP687/AP717</f>
        <v>7.8631908061235309E-2</v>
      </c>
      <c r="AQ721" s="1169">
        <f>AQ687/AQ717</f>
        <v>7.604404798881842E-2</v>
      </c>
      <c r="AR721" s="1169">
        <f>AR687/AR717</f>
        <v>7.5518897516186442E-2</v>
      </c>
      <c r="AS721" s="1169">
        <f>AS687/AS717</f>
        <v>7.6463713161976588E-2</v>
      </c>
      <c r="AT721" s="1169">
        <f>AT687/AT717</f>
        <v>7.5328893568447505E-2</v>
      </c>
      <c r="AU721" s="1169">
        <f>AU687/AU717</f>
        <v>7.4488987304012391E-2</v>
      </c>
      <c r="AV721" s="1169">
        <f>AV687/AV717</f>
        <v>7.5810215674797982E-2</v>
      </c>
      <c r="AW721" s="1169">
        <f>AW687/AW717</f>
        <v>7.4111199239649914E-2</v>
      </c>
      <c r="AX721" s="1169">
        <f>AX687/AX717</f>
        <v>7.3206354789691175E-2</v>
      </c>
      <c r="AY721" s="1169">
        <f>AY687/AY717</f>
        <v>7.3224536444622262E-2</v>
      </c>
      <c r="AZ721" s="1169">
        <f>AZ687/AZ717</f>
        <v>7.5555902755322257E-2</v>
      </c>
      <c r="BA721" s="1169">
        <f>BA687/BA717</f>
        <v>7.5132101973473947E-2</v>
      </c>
      <c r="BB721" s="1169">
        <f>BB687/BB717</f>
        <v>7.4537200323833375E-2</v>
      </c>
      <c r="BC721" s="1169">
        <f>BC687/BC717</f>
        <v>7.645721027754554E-2</v>
      </c>
      <c r="BD721" s="1169">
        <f>BD687/BD717</f>
        <v>7.645721027754554E-2</v>
      </c>
      <c r="BE721" s="1169">
        <f>BE687/BE717</f>
        <v>7.5698585021275994E-2</v>
      </c>
      <c r="BF721" s="1169">
        <f>BF687/BF717</f>
        <v>7.4695765581385937E-2</v>
      </c>
      <c r="BG721" s="1169">
        <f>BG687/BG717</f>
        <v>7.4194404596502284E-2</v>
      </c>
      <c r="BH721" s="1169">
        <f>BH687/BH717</f>
        <v>7.6918695565472192E-2</v>
      </c>
      <c r="BI721" s="1169">
        <f>BI687/BI717</f>
        <v>7.6483474650231892E-2</v>
      </c>
      <c r="BJ721" s="1169">
        <f>BJ687/BJ717</f>
        <v>7.3739493649760318E-2</v>
      </c>
      <c r="BK721" s="1169">
        <f>BK687/BK717</f>
        <v>7.6646278383434241E-2</v>
      </c>
      <c r="BL721" s="1169">
        <f>BL687/BL717</f>
        <v>7.7295762821408445E-2</v>
      </c>
      <c r="BM721" s="1169">
        <f>BM687/BM717</f>
        <v>7.9316662032394195E-2</v>
      </c>
      <c r="BN721" s="1169">
        <f>BN687/BN717</f>
        <v>7.6278929635378259E-2</v>
      </c>
      <c r="BO721" s="1169">
        <f>BO687/BO717</f>
        <v>7.493205944941031E-2</v>
      </c>
      <c r="BP721" s="1169">
        <f>BP687/BP717</f>
        <v>7.6525036566372509E-2</v>
      </c>
      <c r="BQ721" s="1169">
        <f>BQ687/BQ717</f>
        <v>7.7495864172446513E-2</v>
      </c>
      <c r="BR721" s="1169">
        <f>BR687/BR717</f>
        <v>7.44939310102255E-2</v>
      </c>
      <c r="BS721" s="1169">
        <f>BS687/BS717</f>
        <v>8.5558602311807466E-2</v>
      </c>
      <c r="BT721" s="1169">
        <f>BT687/BT717</f>
        <v>7.6047798021779647E-2</v>
      </c>
      <c r="BU721" s="1169">
        <f>BU687/BU717</f>
        <v>7.5359787204091797E-2</v>
      </c>
      <c r="BV721" s="1169">
        <f>BV687/BV717</f>
        <v>7.4682713261584252E-2</v>
      </c>
      <c r="BW721" s="1169">
        <f>BW687/BW717</f>
        <v>0.10034362837378658</v>
      </c>
      <c r="BX721" s="1169">
        <f>BX687/BX717</f>
        <v>8.9040514918223151E-2</v>
      </c>
      <c r="BY721" s="1169">
        <f>BY687/BY717</f>
        <v>8.0314305768217548E-2</v>
      </c>
      <c r="BZ721" s="1169">
        <f>BZ687/BZ717</f>
        <v>7.2792829391091426E-2</v>
      </c>
      <c r="CA721" s="1169">
        <f>CA687/CA717</f>
        <v>7.7530756980406609E-2</v>
      </c>
      <c r="CB721" s="1169">
        <f>CB687/CB717</f>
        <v>7.5787531682344977E-2</v>
      </c>
      <c r="CC721" s="1169">
        <f>CC687/CC717</f>
        <v>7.3480049665333155E-2</v>
      </c>
    </row>
    <row r="722" spans="1:81" ht="15" customHeight="1">
      <c r="A722" s="1184"/>
      <c r="B722" s="1184"/>
      <c r="C722" s="1184"/>
      <c r="D722" s="1184"/>
      <c r="E722" s="1184"/>
      <c r="F722" s="1184"/>
      <c r="G722" s="1184"/>
      <c r="H722" s="1184"/>
      <c r="I722" s="1184"/>
      <c r="J722" s="1184"/>
      <c r="K722" s="1184"/>
      <c r="L722" s="1184"/>
      <c r="M722" s="1184"/>
      <c r="N722" s="1184"/>
      <c r="O722" s="1184"/>
      <c r="P722" s="1184"/>
      <c r="Q722" s="1184"/>
      <c r="R722" s="1184"/>
      <c r="S722" s="1184"/>
      <c r="T722" s="1184"/>
      <c r="U722" s="1184"/>
      <c r="V722" s="1184"/>
      <c r="W722" s="1184"/>
      <c r="X722" s="1184"/>
      <c r="Y722" s="1184"/>
      <c r="Z722" s="1184"/>
      <c r="AA722" s="1184"/>
      <c r="AB722" s="1184"/>
      <c r="AC722" s="1184"/>
      <c r="AD722" s="1184"/>
      <c r="AE722" s="1184"/>
      <c r="AF722" s="1184"/>
      <c r="AG722" s="1184"/>
      <c r="AH722" s="1184"/>
      <c r="AI722" s="1184"/>
      <c r="AJ722" s="1184"/>
      <c r="AK722" s="1184"/>
      <c r="AL722" s="1184"/>
      <c r="AM722" s="1184"/>
      <c r="AN722" s="1184"/>
      <c r="AO722" s="1184"/>
      <c r="AP722" s="1184"/>
      <c r="AQ722" s="1184"/>
      <c r="AR722" s="1184"/>
      <c r="AS722" s="1184"/>
      <c r="AT722" s="1184"/>
      <c r="AU722" s="1184"/>
      <c r="AV722" s="1184"/>
      <c r="AW722" s="1184"/>
      <c r="AX722" s="1184"/>
      <c r="AY722" s="1184"/>
      <c r="AZ722" s="1184"/>
      <c r="BA722" s="1184"/>
      <c r="BB722" s="1184"/>
      <c r="BC722" s="1184"/>
      <c r="BD722" s="1184"/>
      <c r="BE722" s="1184"/>
      <c r="BF722" s="1184"/>
      <c r="BG722" s="1184"/>
      <c r="BH722" s="1184"/>
      <c r="BI722" s="1184"/>
      <c r="BJ722" s="1184"/>
      <c r="BK722" s="1184"/>
      <c r="BL722" s="1184"/>
      <c r="BM722" s="1184"/>
      <c r="BN722" s="1184"/>
      <c r="BO722" s="1184"/>
      <c r="BP722" s="1184"/>
      <c r="BQ722" s="1184"/>
      <c r="BR722" s="1184"/>
      <c r="BS722" s="1184"/>
      <c r="BT722" s="1184"/>
      <c r="BU722" s="1184"/>
      <c r="BV722" s="1184"/>
      <c r="BW722" s="1184"/>
      <c r="BX722" s="869"/>
      <c r="BY722" s="1184"/>
      <c r="BZ722" s="1184"/>
      <c r="CA722" s="869"/>
      <c r="CB722" s="869"/>
      <c r="CC722" s="1184"/>
    </row>
    <row r="723" spans="1:81" ht="15" customHeight="1">
      <c r="A723" s="621"/>
      <c r="B723" s="622" t="s">
        <v>1006</v>
      </c>
      <c r="C723" s="621"/>
      <c r="D723" s="623"/>
      <c r="E723" s="624"/>
      <c r="F723" s="624"/>
      <c r="G723" s="625"/>
      <c r="H723" s="1205"/>
      <c r="I723" s="1205"/>
      <c r="J723" s="1205"/>
      <c r="K723" s="1205"/>
      <c r="L723" s="1205"/>
      <c r="M723" s="1205"/>
      <c r="N723" s="1205"/>
      <c r="O723" s="1205"/>
      <c r="P723" s="1205"/>
      <c r="Q723" s="1205"/>
      <c r="R723" s="1205"/>
      <c r="S723" s="1205"/>
      <c r="T723" s="1205"/>
      <c r="U723" s="1205"/>
      <c r="V723" s="1205"/>
      <c r="W723" s="1205"/>
      <c r="X723" s="1205"/>
      <c r="Y723" s="1205"/>
      <c r="Z723" s="1205"/>
      <c r="AA723" s="1205"/>
      <c r="AB723" s="1205"/>
      <c r="AC723" s="1205"/>
      <c r="AD723" s="1205"/>
      <c r="AE723" s="1205"/>
      <c r="AF723" s="1205"/>
      <c r="AG723" s="1205"/>
      <c r="AH723" s="1205"/>
      <c r="AI723" s="1205"/>
      <c r="AJ723" s="1205"/>
      <c r="AK723" s="1205"/>
      <c r="AL723" s="1205"/>
      <c r="AM723" s="1205"/>
      <c r="AN723" s="1205"/>
      <c r="AO723" s="1205"/>
      <c r="AP723" s="1205"/>
      <c r="AQ723" s="1205"/>
      <c r="AR723" s="1205"/>
      <c r="AS723" s="1205"/>
      <c r="AT723" s="1205"/>
      <c r="AU723" s="1205"/>
      <c r="AV723" s="1205"/>
      <c r="AW723" s="1205"/>
      <c r="AX723" s="1205"/>
      <c r="AY723" s="1205"/>
      <c r="AZ723" s="1205"/>
      <c r="BA723" s="1205"/>
      <c r="BB723" s="1205"/>
      <c r="BC723" s="1205"/>
      <c r="BD723" s="1205"/>
      <c r="BE723" s="1205"/>
      <c r="BF723" s="1205"/>
      <c r="BG723" s="1205"/>
      <c r="BH723" s="1205"/>
      <c r="BI723" s="1205"/>
      <c r="BJ723" s="1205"/>
      <c r="BK723" s="1205"/>
      <c r="BL723" s="1205"/>
      <c r="BM723" s="1205"/>
      <c r="BN723" s="1205"/>
      <c r="BO723" s="1205"/>
      <c r="BP723" s="1205"/>
      <c r="BQ723" s="1205"/>
      <c r="BR723" s="1205"/>
      <c r="BS723" s="1205"/>
      <c r="BT723" s="1205"/>
      <c r="BU723" s="1205"/>
      <c r="BV723" s="1205"/>
      <c r="BW723" s="1205"/>
      <c r="BX723" s="1205"/>
      <c r="BY723" s="1205"/>
      <c r="BZ723" s="1205"/>
      <c r="CA723" s="1205"/>
      <c r="CB723" s="1205"/>
      <c r="CC723" s="1205"/>
    </row>
    <row r="724" spans="1:81" ht="15" customHeight="1">
      <c r="A724" s="621"/>
      <c r="B724" s="1144" t="s">
        <v>170</v>
      </c>
      <c r="C724" s="49"/>
      <c r="D724" s="865" t="s">
        <v>1594</v>
      </c>
      <c r="F724" s="50" t="s">
        <v>1088</v>
      </c>
      <c r="G724" s="541"/>
      <c r="H724" s="1170"/>
      <c r="I724" s="1169"/>
      <c r="J724" s="1169"/>
      <c r="K724" s="1169"/>
      <c r="L724" s="1169"/>
      <c r="M724" s="1169"/>
      <c r="N724" s="1169"/>
      <c r="O724" s="1169"/>
      <c r="P724" s="1169"/>
      <c r="Q724" s="1169"/>
      <c r="R724" s="1169"/>
      <c r="S724" s="1169"/>
      <c r="T724" s="1169"/>
      <c r="U724" s="1169"/>
      <c r="V724" s="1169"/>
      <c r="W724" s="1169"/>
      <c r="X724" s="1169"/>
      <c r="Y724" s="1169"/>
      <c r="Z724" s="1169"/>
      <c r="AA724" s="1169"/>
      <c r="AB724" s="1169"/>
      <c r="AC724" s="1169"/>
      <c r="AD724" s="1169"/>
      <c r="AE724" s="1170"/>
      <c r="AF724" s="1169"/>
      <c r="AG724" s="1169"/>
      <c r="AH724" s="1169"/>
      <c r="AI724" s="1169"/>
      <c r="AJ724" s="1169"/>
      <c r="AK724" s="1169"/>
      <c r="AL724" s="1169"/>
      <c r="AM724" s="1169"/>
      <c r="AN724" s="1169"/>
      <c r="AO724" s="1169"/>
      <c r="AP724" s="1169"/>
      <c r="AQ724" s="1169"/>
      <c r="AR724" s="1169"/>
      <c r="AS724" s="1169"/>
      <c r="AT724" s="1169"/>
      <c r="AU724" s="1169"/>
      <c r="AV724" s="1169"/>
      <c r="AW724" s="1169"/>
      <c r="AX724" s="1169"/>
      <c r="AY724" s="1169"/>
      <c r="AZ724" s="1169"/>
      <c r="BA724" s="1169"/>
      <c r="BB724" s="1169"/>
      <c r="BC724" s="1169"/>
      <c r="BD724" s="1169"/>
      <c r="BE724" s="1169"/>
      <c r="BF724" s="1169"/>
      <c r="BG724" s="1169"/>
      <c r="BH724" s="1169"/>
      <c r="BI724" s="1169"/>
      <c r="BJ724" s="1169"/>
      <c r="BK724" s="1169"/>
      <c r="BL724" s="1169"/>
      <c r="BM724" s="1169"/>
      <c r="BN724" s="1169"/>
      <c r="BO724" s="1169"/>
      <c r="BP724" s="1169"/>
      <c r="BQ724" s="1169"/>
      <c r="BR724" s="1169"/>
      <c r="BS724" s="1169"/>
      <c r="BT724" s="1169"/>
      <c r="BU724" s="1169"/>
      <c r="BV724" s="1169"/>
      <c r="BW724" s="1169"/>
      <c r="BY724" s="1169"/>
      <c r="BZ724" s="1169"/>
      <c r="CC724" s="1169"/>
    </row>
    <row r="725" spans="1:81" ht="15" customHeight="1">
      <c r="A725" s="621"/>
      <c r="B725" s="159">
        <v>1.4995000000000001</v>
      </c>
      <c r="C725" s="160" t="s">
        <v>1586</v>
      </c>
      <c r="D725" s="145" t="s">
        <v>642</v>
      </c>
      <c r="E725" s="49" t="s">
        <v>171</v>
      </c>
      <c r="F725" s="1395" t="s">
        <v>1588</v>
      </c>
      <c r="G725" s="585">
        <f>($B725*G573*42)/G25</f>
        <v>52.826101827476222</v>
      </c>
      <c r="H725" s="585">
        <f>($B725*H573*42)/H25</f>
        <v>20.20499992017481</v>
      </c>
      <c r="I725" s="585">
        <f>($B725*I573*42)/I25</f>
        <v>32.053301614432876</v>
      </c>
      <c r="J725" s="585">
        <f>($B725*J573*42)/J25</f>
        <v>24.493731459143635</v>
      </c>
      <c r="K725" s="585">
        <f>($B725*K573*42)/K25</f>
        <v>20.299582929970281</v>
      </c>
      <c r="L725" s="585">
        <f>($B725*L573*42)/L25</f>
        <v>11.781495519648699</v>
      </c>
      <c r="M725" s="585">
        <f>($B725*M573*42)/M25</f>
        <v>31.629949969326933</v>
      </c>
      <c r="N725" s="585">
        <f>($B725*N573*42)/N25</f>
        <v>30.252622258806557</v>
      </c>
      <c r="O725" s="585">
        <f>($B725*O573*42)/O25</f>
        <v>23.517268829491339</v>
      </c>
      <c r="P725" s="585">
        <f>($B725*P573*42)/P25</f>
        <v>28.672106700851192</v>
      </c>
      <c r="Q725" s="585">
        <f>($B725*Q573*42)/Q25</f>
        <v>12.056905473710279</v>
      </c>
      <c r="R725" s="585">
        <f>($B725*R573*42)/R25</f>
        <v>27.708413910406449</v>
      </c>
      <c r="S725" s="585">
        <f>($B725*S573*42)/S25</f>
        <v>20.629162777253608</v>
      </c>
      <c r="T725" s="585">
        <f>($B725*T573*42)/T25</f>
        <v>28.545757509543179</v>
      </c>
      <c r="U725" s="585">
        <f>($B725*U573*42)/U25</f>
        <v>19.9748004657034</v>
      </c>
      <c r="V725" s="585">
        <f>($B725*V573*42)/V25</f>
        <v>18.273314616154089</v>
      </c>
      <c r="W725" s="585">
        <f>($B725*W573*42)/W25</f>
        <v>31.620048414799324</v>
      </c>
      <c r="X725" s="585">
        <f>($B725*X573*42)/X25</f>
        <v>7.8518074274039416</v>
      </c>
      <c r="Y725" s="585">
        <f>($B725*Y573*42)/Y25</f>
        <v>20.938940688739905</v>
      </c>
      <c r="Z725" s="585">
        <f>($B725*Z573*42)/Z25</f>
        <v>23.693324992980315</v>
      </c>
      <c r="AA725" s="585">
        <f>($B725*AA573*42)/AA25</f>
        <v>26.43599414842982</v>
      </c>
      <c r="AB725" s="585">
        <f>($B725*AB573*42)/AB25</f>
        <v>23.291467283213965</v>
      </c>
      <c r="AC725" s="585">
        <f>($B725*AC573*42)/AC25</f>
        <v>15.970838412917157</v>
      </c>
      <c r="AD725" s="585">
        <f>($B725*AD573*42)/AD25</f>
        <v>23.496572972627657</v>
      </c>
      <c r="AE725" s="585">
        <f>($B725*AE573*42)/AE25</f>
        <v>27.30188848185308</v>
      </c>
      <c r="AF725" s="585">
        <f>($B725*AF573*42)/AF25</f>
        <v>16.71387563572231</v>
      </c>
      <c r="AG725" s="585">
        <f>($B725*AG573*42)/AG25</f>
        <v>13.702911312218635</v>
      </c>
      <c r="AH725" s="585">
        <f>($B725*AH573*42)/AH25</f>
        <v>21.795141142116034</v>
      </c>
      <c r="AI725" s="585">
        <f>($B725*AI573*42)/AI25</f>
        <v>24.4805659244909</v>
      </c>
      <c r="AJ725" s="585">
        <f>($B725*AJ573*42)/AJ25</f>
        <v>14.582022577163066</v>
      </c>
      <c r="AK725" s="585">
        <f>($B725*AK573*42)/AK25</f>
        <v>23.468477040889635</v>
      </c>
      <c r="AL725" s="585">
        <f>($B725*AL573*42)/AL25</f>
        <v>15.371284788195505</v>
      </c>
      <c r="AM725" s="585">
        <f>($B725*AM573*42)/AM25</f>
        <v>8.2155471556617385</v>
      </c>
      <c r="AN725" s="585">
        <f>($B725*AN573*42)/AN25</f>
        <v>15.371284788195505</v>
      </c>
      <c r="AO725" s="585">
        <f>($B725*AO573*42)/AO25</f>
        <v>12.018256067066773</v>
      </c>
      <c r="AP725" s="585">
        <f>($B725*AP573*42)/AP25</f>
        <v>19.269748073692821</v>
      </c>
      <c r="AQ725" s="585">
        <f>($B725*AQ573*42)/AQ25</f>
        <v>20.928894346965972</v>
      </c>
      <c r="AR725" s="585">
        <f>($B725*AR573*42)/AR25</f>
        <v>16.443565673454824</v>
      </c>
      <c r="AS725" s="585">
        <f>($B725*AS573*42)/AS25</f>
        <v>19.510016263840907</v>
      </c>
      <c r="AT725" s="585">
        <f>($B725*AT573*42)/AT25</f>
        <v>28.4072982835856</v>
      </c>
      <c r="AU725" s="585">
        <f>($B725*AU573*42)/AU25</f>
        <v>23.02984424776978</v>
      </c>
      <c r="AV725" s="585">
        <f>($B725*AV573*42)/AV25</f>
        <v>16.334545174033032</v>
      </c>
      <c r="AW725" s="585">
        <f>($B725*AW573*42)/AW25</f>
        <v>23.5563608634152</v>
      </c>
      <c r="AX725" s="585">
        <f>($B725*AX573*42)/AX25</f>
        <v>20.899769777136559</v>
      </c>
      <c r="AY725" s="585">
        <f>($B725*AY573*42)/AY25</f>
        <v>21.25269053999228</v>
      </c>
      <c r="AZ725" s="585">
        <f>($B725*AZ573*42)/AZ25</f>
        <v>24.762188630671346</v>
      </c>
      <c r="BA725" s="585">
        <f>($B725*BA573*42)/BA25</f>
        <v>28.730471732085917</v>
      </c>
      <c r="BB725" s="585">
        <f>($B725*BB573*42)/BB25</f>
        <v>23.709364730446655</v>
      </c>
      <c r="BC725" s="585">
        <f>($B725*BC573*42)/BC25</f>
        <v>18.234929068734786</v>
      </c>
      <c r="BD725" s="585">
        <f>($B725*BD573*42)/BD25</f>
        <v>18.234929068734786</v>
      </c>
      <c r="BE725" s="585">
        <f>($B725*BE573*42)/BE25</f>
        <v>22.449985587699341</v>
      </c>
      <c r="BF725" s="585">
        <f>($B725*BF573*42)/BF25</f>
        <v>31.0955216648474</v>
      </c>
      <c r="BG725" s="585">
        <f>($B725*BG573*42)/BG25</f>
        <v>49.374368677283115</v>
      </c>
      <c r="BH725" s="585">
        <f>($B725*BH573*42)/BH25</f>
        <v>17.653748836951721</v>
      </c>
      <c r="BI725" s="585">
        <f>($B725*BI573*42)/BI25</f>
        <v>14.299932316061518</v>
      </c>
      <c r="BJ725" s="585">
        <f>($B725*BJ573*42)/BJ25</f>
        <v>20.421792232453882</v>
      </c>
      <c r="BK725" s="585">
        <f>($B725*BK573*42)/BK25</f>
        <v>33.006362614313772</v>
      </c>
      <c r="BL725" s="585">
        <f>($B725*BL573*42)/BL25</f>
        <v>16.400556862661659</v>
      </c>
      <c r="BM725" s="585">
        <f>($B725*BM573*42)/BM25</f>
        <v>32.150700674180712</v>
      </c>
      <c r="BN725" s="585">
        <f>($B725*BN573*42)/BN25</f>
        <v>19.502668631910371</v>
      </c>
      <c r="BO725" s="585">
        <f>($B725*BO573*42)/BO25</f>
        <v>26.361518275982554</v>
      </c>
      <c r="BP725" s="585">
        <f>($B725*BP573*42)/BP25</f>
        <v>16.237024745118958</v>
      </c>
      <c r="BQ725" s="585">
        <f>($B725*BQ573*42)/BQ25</f>
        <v>36.004483211643965</v>
      </c>
      <c r="BR725" s="585">
        <f>($B725*BR573*42)/BR25</f>
        <v>26.479745768229783</v>
      </c>
      <c r="BS725" s="585">
        <f>($B725*BS573*42)/BS25</f>
        <v>26.650267876842832</v>
      </c>
      <c r="BT725" s="585">
        <f>($B725*BT573*42)/BT25</f>
        <v>25.728333748229389</v>
      </c>
      <c r="BU725" s="585">
        <f>($B725*BU573*42)/BU25</f>
        <v>29.880157501457539</v>
      </c>
      <c r="BV725" s="585">
        <f>($B725*BV573*42)/BV25</f>
        <v>30.772826269120966</v>
      </c>
      <c r="BW725" s="585">
        <f>($B725*BW573*42)/BW25</f>
        <v>10.256875389550903</v>
      </c>
      <c r="BX725" s="585">
        <f>($B725*BX573*42)/BX25</f>
        <v>10.867762127056197</v>
      </c>
      <c r="BY725" s="585">
        <f>($B725*BY573*42)/BY25</f>
        <v>11.443998602570975</v>
      </c>
      <c r="BZ725" s="585">
        <f>($B725*BZ573*42)/BZ25</f>
        <v>16.532272694030453</v>
      </c>
      <c r="CA725" s="585">
        <f>($B725*CA573*42)/CA25</f>
        <v>17.524495593670171</v>
      </c>
      <c r="CB725" s="585">
        <f>($B725*CB573*42)/CB25</f>
        <v>30.786186332582929</v>
      </c>
      <c r="CC725" s="585">
        <f>($B725*CC573*42)/CC25</f>
        <v>34.359981913383045</v>
      </c>
    </row>
    <row r="726" spans="1:81" ht="15" customHeight="1">
      <c r="A726" s="621"/>
      <c r="B726" s="159">
        <v>1.147</v>
      </c>
      <c r="C726" s="160" t="s">
        <v>1595</v>
      </c>
      <c r="D726" s="145" t="s">
        <v>643</v>
      </c>
      <c r="E726" s="49" t="s">
        <v>171</v>
      </c>
      <c r="F726" s="1395" t="s">
        <v>1589</v>
      </c>
      <c r="G726" s="585">
        <f>($B726*G574*42)/G25</f>
        <v>3.5596341966624467</v>
      </c>
      <c r="H726" s="585">
        <f>($B726*H574*42)/H25</f>
        <v>8.8194746353647275</v>
      </c>
      <c r="I726" s="585">
        <f>($B726*I574*42)/I25</f>
        <v>5.1142237981455949</v>
      </c>
      <c r="J726" s="585">
        <f>($B726*J574*42)/J25</f>
        <v>7.6227074190847093</v>
      </c>
      <c r="K726" s="585">
        <f>($B726*K574*42)/K25</f>
        <v>9.6995267210383229</v>
      </c>
      <c r="L726" s="585">
        <f>($B726*L574*42)/L25</f>
        <v>11.827145940479181</v>
      </c>
      <c r="M726" s="585">
        <f>($B726*M574*42)/M25</f>
        <v>4.539048581121027</v>
      </c>
      <c r="N726" s="585">
        <f>($B726*N574*42)/N25</f>
        <v>8.7153182256255555</v>
      </c>
      <c r="O726" s="585">
        <f>($B726*O574*42)/O25</f>
        <v>9.0810857268895777</v>
      </c>
      <c r="P726" s="585">
        <f>($B726*P574*42)/P25</f>
        <v>3.9577648633966165</v>
      </c>
      <c r="Q726" s="585">
        <f>($B726*Q574*42)/Q25</f>
        <v>11.086170324486</v>
      </c>
      <c r="R726" s="585">
        <f>($B726*R574*42)/R25</f>
        <v>4.5510969346546117</v>
      </c>
      <c r="S726" s="585">
        <f>($B726*S574*42)/S25</f>
        <v>10.48396047854418</v>
      </c>
      <c r="T726" s="585">
        <f>($B726*T574*42)/T25</f>
        <v>11.808120721204226</v>
      </c>
      <c r="U726" s="585">
        <f>($B726*U574*42)/U25</f>
        <v>11.340628862286938</v>
      </c>
      <c r="V726" s="585">
        <f>($B726*V574*42)/V25</f>
        <v>12.809378457131329</v>
      </c>
      <c r="W726" s="585">
        <f>($B726*W574*42)/W25</f>
        <v>2.8238451921250758</v>
      </c>
      <c r="X726" s="585">
        <f>($B726*X574*42)/X25</f>
        <v>8.6270197755290887</v>
      </c>
      <c r="Y726" s="585">
        <f>($B726*Y574*42)/Y25</f>
        <v>9.4598880356488042</v>
      </c>
      <c r="Z726" s="585">
        <f>($B726*Z574*42)/Z25</f>
        <v>9.6842825515433155</v>
      </c>
      <c r="AA726" s="585">
        <f>($B726*AA574*42)/AA25</f>
        <v>10.031230931135386</v>
      </c>
      <c r="AB726" s="585">
        <f>($B726*AB574*42)/AB25</f>
        <v>9.7693240709086187</v>
      </c>
      <c r="AC726" s="585">
        <f>($B726*AC574*42)/AC25</f>
        <v>8.1772525777894334</v>
      </c>
      <c r="AD726" s="585">
        <f>($B726*AD574*42)/AD25</f>
        <v>7.6397372580971181</v>
      </c>
      <c r="AE726" s="585">
        <f>($B726*AE574*42)/AE25</f>
        <v>13.382431852027416</v>
      </c>
      <c r="AF726" s="585">
        <f>($B726*AF574*42)/AF25</f>
        <v>8.1984787299867019</v>
      </c>
      <c r="AG726" s="585">
        <f>($B726*AG574*42)/AG25</f>
        <v>7.1923197502969307</v>
      </c>
      <c r="AH726" s="585">
        <f>($B726*AH574*42)/AH25</f>
        <v>8.8573022754726711</v>
      </c>
      <c r="AI726" s="585">
        <f>($B726*AI574*42)/AI25</f>
        <v>9.4725140887048838</v>
      </c>
      <c r="AJ726" s="585">
        <f>($B726*AJ574*42)/AJ25</f>
        <v>12.287533322314866</v>
      </c>
      <c r="AK726" s="585">
        <f>($B726*AK574*42)/AK25</f>
        <v>14.908484098502395</v>
      </c>
      <c r="AL726" s="585">
        <f>($B726*AL574*42)/AL25</f>
        <v>13.66045760836167</v>
      </c>
      <c r="AM726" s="585">
        <f>($B726*AM574*42)/AM25</f>
        <v>5.2818382576665348</v>
      </c>
      <c r="AN726" s="585">
        <f>($B726*AN574*42)/AN25</f>
        <v>13.66045760836167</v>
      </c>
      <c r="AO726" s="585">
        <f>($B726*AO574*42)/AO25</f>
        <v>10.998504751095233</v>
      </c>
      <c r="AP726" s="585">
        <f>($B726*AP574*42)/AP25</f>
        <v>10.554411195288131</v>
      </c>
      <c r="AQ726" s="585">
        <f>($B726*AQ574*42)/AQ25</f>
        <v>11.403521680325563</v>
      </c>
      <c r="AR726" s="585">
        <f>($B726*AR574*42)/AR25</f>
        <v>10.024851219468612</v>
      </c>
      <c r="AS726" s="585">
        <f>($B726*AS574*42)/AS25</f>
        <v>8.598328464062984</v>
      </c>
      <c r="AT726" s="585">
        <f>($B726*AT574*42)/AT25</f>
        <v>10.752561450238709</v>
      </c>
      <c r="AU726" s="585">
        <f>($B726*AU574*42)/AU25</f>
        <v>9.676501805995235</v>
      </c>
      <c r="AV726" s="585">
        <f>($B726*AV574*42)/AV25</f>
        <v>11.542487747191926</v>
      </c>
      <c r="AW726" s="585">
        <f>($B726*AW574*42)/AW25</f>
        <v>10.532688764041396</v>
      </c>
      <c r="AX726" s="585">
        <f>($B726*AX574*42)/AX25</f>
        <v>8.2411398032167948</v>
      </c>
      <c r="AY726" s="585">
        <f>($B726*AY574*42)/AY25</f>
        <v>9.4546538514082066</v>
      </c>
      <c r="AZ726" s="585">
        <f>($B726*AZ574*42)/AZ25</f>
        <v>10.195719025394636</v>
      </c>
      <c r="BA726" s="585">
        <f>($B726*BA574*42)/BA25</f>
        <v>10.75569391469563</v>
      </c>
      <c r="BB726" s="585">
        <f>($B726*BB574*42)/BB25</f>
        <v>8.1559086956354712</v>
      </c>
      <c r="BC726" s="585">
        <f>($B726*BC574*42)/BC25</f>
        <v>11.86977687050276</v>
      </c>
      <c r="BD726" s="585">
        <f>($B726*BD574*42)/BD25</f>
        <v>11.86977687050276</v>
      </c>
      <c r="BE726" s="585">
        <f>($B726*BE574*42)/BE25</f>
        <v>11.75599133656479</v>
      </c>
      <c r="BF726" s="585">
        <f>($B726*BF574*42)/BF25</f>
        <v>11.847126738760183</v>
      </c>
      <c r="BG726" s="585">
        <f>($B726*BG574*42)/BG25</f>
        <v>6.9066740622016534</v>
      </c>
      <c r="BH726" s="585">
        <f>($B726*BH574*42)/BH25</f>
        <v>11.505111686287036</v>
      </c>
      <c r="BI726" s="585">
        <f>($B726*BI574*42)/BI25</f>
        <v>13.452388183907082</v>
      </c>
      <c r="BJ726" s="585">
        <f>($B726*BJ574*42)/BJ25</f>
        <v>7.7211782562299787</v>
      </c>
      <c r="BK726" s="585">
        <f>($B726*BK574*42)/BK25</f>
        <v>8.2271069995928698</v>
      </c>
      <c r="BL726" s="585">
        <f>($B726*BL574*42)/BL25</f>
        <v>11.621171409659533</v>
      </c>
      <c r="BM726" s="585">
        <f>($B726*BM574*42)/BM25</f>
        <v>4.7167053193147979</v>
      </c>
      <c r="BN726" s="585">
        <f>($B726*BN574*42)/BN25</f>
        <v>11.279543541996391</v>
      </c>
      <c r="BO726" s="585">
        <f>($B726*BO574*42)/BO25</f>
        <v>9.0726577746408985</v>
      </c>
      <c r="BP726" s="585">
        <f>($B726*BP574*42)/BP25</f>
        <v>11.505295175403431</v>
      </c>
      <c r="BQ726" s="585">
        <f>($B726*BQ574*42)/BQ25</f>
        <v>5.0235874109032812</v>
      </c>
      <c r="BR726" s="585">
        <f>($B726*BR574*42)/BR25</f>
        <v>10.509639905580096</v>
      </c>
      <c r="BS726" s="585">
        <f>($B726*BS574*42)/BS25</f>
        <v>9.8699205099342429</v>
      </c>
      <c r="BT726" s="585">
        <f>($B726*BT574*42)/BT25</f>
        <v>4.8537716948787137</v>
      </c>
      <c r="BU726" s="585">
        <f>($B726*BU574*42)/BU25</f>
        <v>5.4075687003342026</v>
      </c>
      <c r="BV726" s="585">
        <f>($B726*BV574*42)/BV25</f>
        <v>5.2917260717130423</v>
      </c>
      <c r="BW726" s="585">
        <f>($B726*BW574*42)/BW25</f>
        <v>14.296390524460255</v>
      </c>
      <c r="BX726" s="585">
        <f>($B726*BX574*42)/BX25</f>
        <v>13.788915958497629</v>
      </c>
      <c r="BY726" s="585">
        <f>($B726*BY574*42)/BY25</f>
        <v>8.9727080484948196</v>
      </c>
      <c r="BZ726" s="585">
        <f>($B726*BZ574*42)/BZ25</f>
        <v>7.5198429451674267</v>
      </c>
      <c r="CA726" s="585">
        <f>($B726*CA574*42)/CA25</f>
        <v>11.681026065110572</v>
      </c>
      <c r="CB726" s="585">
        <f>($B726*CB574*42)/CB25</f>
        <v>7.9296653051122119</v>
      </c>
      <c r="CC726" s="585">
        <f>($B726*CC574*42)/CC25</f>
        <v>6.00884122944578</v>
      </c>
    </row>
    <row r="727" spans="1:81" ht="15" customHeight="1">
      <c r="A727" s="621"/>
      <c r="B727" s="159">
        <v>1.2470000000000001</v>
      </c>
      <c r="C727" s="160" t="s">
        <v>1597</v>
      </c>
      <c r="D727" s="145" t="s">
        <v>435</v>
      </c>
      <c r="E727" s="49" t="s">
        <v>171</v>
      </c>
      <c r="F727" s="1395" t="s">
        <v>1590</v>
      </c>
      <c r="G727" s="585">
        <f>($B727*G575*42)/G25</f>
        <v>0.22164110067282061</v>
      </c>
      <c r="H727" s="585">
        <f>($B727*H575*42)/H25</f>
        <v>12.476358778809971</v>
      </c>
      <c r="I727" s="585">
        <f>($B727*I575*42)/I25</f>
        <v>18.623818906346038</v>
      </c>
      <c r="J727" s="585">
        <f>($B727*J575*42)/J25</f>
        <v>9.8360111521330875</v>
      </c>
      <c r="K727" s="585">
        <f>($B727*K575*42)/K25</f>
        <v>3.6075533056391453</v>
      </c>
      <c r="L727" s="585">
        <f>($B727*L575*42)/L25</f>
        <v>6.0204096654355617</v>
      </c>
      <c r="M727" s="585">
        <f>($B727*M575*42)/M25</f>
        <v>19.374834205460761</v>
      </c>
      <c r="N727" s="585">
        <f>($B727*N575*42)/N25</f>
        <v>14.813096019194781</v>
      </c>
      <c r="O727" s="585">
        <f>($B727*O575*42)/O25</f>
        <v>7.5548911485039545</v>
      </c>
      <c r="P727" s="585">
        <f>($B727*P575*42)/P25</f>
        <v>20.455425063242053</v>
      </c>
      <c r="Q727" s="585">
        <f>($B727*Q575*42)/Q25</f>
        <v>5.3508137985967368</v>
      </c>
      <c r="R727" s="585">
        <f>($B727*R575*42)/R25</f>
        <v>21.003016835681272</v>
      </c>
      <c r="S727" s="585">
        <f>($B727*S575*42)/S25</f>
        <v>9.2207396372039803</v>
      </c>
      <c r="T727" s="585">
        <f>($B727*T575*42)/T25</f>
        <v>10.432971756326083</v>
      </c>
      <c r="U727" s="585">
        <f>($B727*U575*42)/U25</f>
        <v>9.51105531629495</v>
      </c>
      <c r="V727" s="585">
        <f>($B727*V575*42)/V25</f>
        <v>3.9221751235745055</v>
      </c>
      <c r="W727" s="585">
        <f>($B727*W575*42)/W25</f>
        <v>18.707889468916651</v>
      </c>
      <c r="X727" s="585">
        <f>($B727*X575*42)/X25</f>
        <v>4.4840304777261322</v>
      </c>
      <c r="Y727" s="585">
        <f>($B727*Y575*42)/Y25</f>
        <v>9.9053990878936968</v>
      </c>
      <c r="Z727" s="585">
        <f>($B727*Z575*42)/Z25</f>
        <v>9.032792674478241</v>
      </c>
      <c r="AA727" s="585">
        <f>($B727*AA575*42)/AA25</f>
        <v>11.15589404698204</v>
      </c>
      <c r="AB727" s="585">
        <f>($B727*AB575*42)/AB25</f>
        <v>9.5683136880351043</v>
      </c>
      <c r="AC727" s="585">
        <f>($B727*AC575*42)/AC25</f>
        <v>9.8197934323905791</v>
      </c>
      <c r="AD727" s="585">
        <f>($B727*AD575*42)/AD25</f>
        <v>10.544478270970735</v>
      </c>
      <c r="AE727" s="585">
        <f>($B727*AE575*42)/AE25</f>
        <v>8.8302224847633557</v>
      </c>
      <c r="AF727" s="585">
        <f>($B727*AF575*42)/AF25</f>
        <v>12.939395614436101</v>
      </c>
      <c r="AG727" s="585">
        <f>($B727*AG575*42)/AG25</f>
        <v>7.9969289143454381</v>
      </c>
      <c r="AH727" s="585">
        <f>($B727*AH575*42)/AH25</f>
        <v>9.4098932808356253</v>
      </c>
      <c r="AI727" s="585">
        <f>($B727*AI575*42)/AI25</f>
        <v>9.4487647076717529</v>
      </c>
      <c r="AJ727" s="585">
        <f>($B727*AJ575*42)/AJ25</f>
        <v>4.186261002201995</v>
      </c>
      <c r="AK727" s="585">
        <f>($B727*AK575*42)/AK25</f>
        <v>9.8940002636321669</v>
      </c>
      <c r="AL727" s="585">
        <f>($B727*AL575*42)/AL25</f>
        <v>7.0829656113900867</v>
      </c>
      <c r="AM727" s="585">
        <f>($B727*AM575*42)/AM25</f>
        <v>7.8645649025482722</v>
      </c>
      <c r="AN727" s="585">
        <f>($B727*AN575*42)/AN25</f>
        <v>7.0829656113900867</v>
      </c>
      <c r="AO727" s="585">
        <f>($B727*AO575*42)/AO25</f>
        <v>7.2470322555268094</v>
      </c>
      <c r="AP727" s="585">
        <f>($B727*AP575*42)/AP25</f>
        <v>4.3226137144059269</v>
      </c>
      <c r="AQ727" s="585">
        <f>($B727*AQ575*42)/AQ25</f>
        <v>4.4241907672806606</v>
      </c>
      <c r="AR727" s="585">
        <f>($B727*AR575*42)/AR25</f>
        <v>6.3960771715264402</v>
      </c>
      <c r="AS727" s="585">
        <f>($B727*AS575*42)/AS25</f>
        <v>9.3092100277105239</v>
      </c>
      <c r="AT727" s="585">
        <f>($B727*AT575*42)/AT25</f>
        <v>7.8094367819423951</v>
      </c>
      <c r="AU727" s="585">
        <f>($B727*AU575*42)/AU25</f>
        <v>9.8255659788178988</v>
      </c>
      <c r="AV727" s="585">
        <f>($B727*AV575*42)/AV25</f>
        <v>4.2557529889583936</v>
      </c>
      <c r="AW727" s="585">
        <f>($B727*AW575*42)/AW25</f>
        <v>9.4217765865802416</v>
      </c>
      <c r="AX727" s="585">
        <f>($B727*AX575*42)/AX25</f>
        <v>9.1409823960977015</v>
      </c>
      <c r="AY727" s="585">
        <f>($B727*AY575*42)/AY25</f>
        <v>9.7289797121902595</v>
      </c>
      <c r="AZ727" s="585">
        <f>($B727*AZ575*42)/AZ25</f>
        <v>10.467491503850459</v>
      </c>
      <c r="BA727" s="585">
        <f>($B727*BA575*42)/BA25</f>
        <v>10.002838916669992</v>
      </c>
      <c r="BB727" s="585">
        <f>($B727*BB575*42)/BB25</f>
        <v>9.5740570774970415</v>
      </c>
      <c r="BC727" s="585">
        <f>($B727*BC575*42)/BC25</f>
        <v>5.2651527287065703</v>
      </c>
      <c r="BD727" s="585">
        <f>($B727*BD575*42)/BD25</f>
        <v>5.2651527287065703</v>
      </c>
      <c r="BE727" s="585">
        <f>($B727*BE575*42)/BE25</f>
        <v>5.3596645804611649</v>
      </c>
      <c r="BF727" s="585">
        <f>($B727*BF575*42)/BF25</f>
        <v>4.4959326078311879</v>
      </c>
      <c r="BG727" s="585">
        <f>($B727*BG575*42)/BG25</f>
        <v>0.7895362311089813</v>
      </c>
      <c r="BH727" s="585">
        <f>($B727*BH575*42)/BH25</f>
        <v>4.5163675766146723</v>
      </c>
      <c r="BI727" s="585">
        <f>($B727*BI575*42)/BI25</f>
        <v>5.8310136429279513</v>
      </c>
      <c r="BJ727" s="585">
        <f>($B727*BJ575*42)/BJ25</f>
        <v>11.872504200671035</v>
      </c>
      <c r="BK727" s="585">
        <f>($B727*BK575*42)/BK25</f>
        <v>14.996065953445312</v>
      </c>
      <c r="BL727" s="585">
        <f>($B727*BL575*42)/BL25</f>
        <v>4.8313716257243602</v>
      </c>
      <c r="BM727" s="585">
        <f>($B727*BM575*42)/BM25</f>
        <v>20.090130079125128</v>
      </c>
      <c r="BN727" s="585">
        <f>($B727*BN575*42)/BN25</f>
        <v>4.1779344740828721</v>
      </c>
      <c r="BO727" s="585">
        <f>($B727*BO575*42)/BO25</f>
        <v>10.384282536578308</v>
      </c>
      <c r="BP727" s="585">
        <f>($B727*BP575*42)/BP25</f>
        <v>4.783197381446767</v>
      </c>
      <c r="BQ727" s="585">
        <f>($B727*BQ575*42)/BQ25</f>
        <v>16.539924851907248</v>
      </c>
      <c r="BR727" s="585">
        <f>($B727*BR575*42)/BR25</f>
        <v>9.6765726485469727</v>
      </c>
      <c r="BS727" s="585">
        <f>($B727*BS575*42)/BS25</f>
        <v>10.510070673226448</v>
      </c>
      <c r="BT727" s="585">
        <f>($B727*BT575*42)/BT25</f>
        <v>18.425586432362316</v>
      </c>
      <c r="BU727" s="585">
        <f>($B727*BU575*42)/BU25</f>
        <v>14.262087227841626</v>
      </c>
      <c r="BV727" s="585">
        <f>($B727*BV575*42)/BV25</f>
        <v>13.109771239255627</v>
      </c>
      <c r="BW727" s="585">
        <f>($B727*BW575*42)/BW25</f>
        <v>9.7605897313574843</v>
      </c>
      <c r="BX727" s="585">
        <f>($B727*BX575*42)/BX25</f>
        <v>8.6831268556534891</v>
      </c>
      <c r="BY727" s="585">
        <f>($B727*BY575*42)/BY25</f>
        <v>4.4917412764903384</v>
      </c>
      <c r="BZ727" s="585">
        <f>($B727*BZ575*42)/BZ25</f>
        <v>9.0156611411718313</v>
      </c>
      <c r="CA727" s="585">
        <f>($B727*CA575*42)/CA25</f>
        <v>5.9290241297634525</v>
      </c>
      <c r="CB727" s="585">
        <f>($B727*CB575*42)/CB25</f>
        <v>10.872561690675827</v>
      </c>
      <c r="CC727" s="585">
        <f>($B727*CC575*42)/CC25</f>
        <v>9.2579493335450795</v>
      </c>
    </row>
    <row r="728" spans="1:81" ht="15" customHeight="1">
      <c r="A728" s="621"/>
      <c r="B728" s="161">
        <v>1.1879999999999999</v>
      </c>
      <c r="C728" s="160" t="s">
        <v>1598</v>
      </c>
      <c r="D728" s="145" t="s">
        <v>8</v>
      </c>
      <c r="E728" s="49" t="s">
        <v>171</v>
      </c>
      <c r="F728" s="49" t="s">
        <v>1591</v>
      </c>
      <c r="G728" s="585">
        <f>($B728*G576*42)/G25</f>
        <v>8.2070871082780536E-2</v>
      </c>
      <c r="H728" s="585">
        <f>($B728*H576*42)/H25</f>
        <v>6.6959310055072517E-12</v>
      </c>
      <c r="I728" s="585">
        <f>($B728*I576*42)/I25</f>
        <v>1.6607207577618698E-11</v>
      </c>
      <c r="J728" s="585">
        <f>($B728*J576*42)/J25</f>
        <v>4.5959045080562787E-12</v>
      </c>
      <c r="K728" s="585">
        <f>($B728*K576*42)/K25</f>
        <v>4.9419905040879639</v>
      </c>
      <c r="L728" s="585">
        <f>($B728*L576*42)/L25</f>
        <v>5.9337595918127075</v>
      </c>
      <c r="M728" s="585">
        <f>($B728*M576*42)/M25</f>
        <v>1.822831472734234E-11</v>
      </c>
      <c r="N728" s="585">
        <f>($B728*N576*42)/N25</f>
        <v>1.0143110183707502E-11</v>
      </c>
      <c r="O728" s="585">
        <f>($B728*O576*42)/O25</f>
        <v>2.8112029432093977E-12</v>
      </c>
      <c r="P728" s="585">
        <f>($B728*P576*42)/P25</f>
        <v>1.8064330958388016E-11</v>
      </c>
      <c r="Q728" s="585">
        <f>($B728*Q576*42)/Q25</f>
        <v>6.4685514466973828</v>
      </c>
      <c r="R728" s="585">
        <f>($B728*R576*42)/R25</f>
        <v>1.8829599932251293E-11</v>
      </c>
      <c r="S728" s="585">
        <f>($B728*S576*42)/S25</f>
        <v>4.0826623065138131E-12</v>
      </c>
      <c r="T728" s="585">
        <f>($B728*T576*42)/T25</f>
        <v>5.1940358766001958E-12</v>
      </c>
      <c r="U728" s="585">
        <f>($B728*U576*42)/U25</f>
        <v>4.8084213753551277E-12</v>
      </c>
      <c r="V728" s="585">
        <f>($B728*V576*42)/V25</f>
        <v>4.7867274862113067</v>
      </c>
      <c r="W728" s="585">
        <f>($B728*W576*42)/W25</f>
        <v>1.7995581276207954E-11</v>
      </c>
      <c r="X728" s="585">
        <f>($B728*X576*42)/X25</f>
        <v>6.3216286584461843</v>
      </c>
      <c r="Y728" s="585">
        <f>($B728*Y576*42)/Y25</f>
        <v>5.7213966509163795E-12</v>
      </c>
      <c r="Z728" s="585">
        <f>($B728*Z576*42)/Z25</f>
        <v>4.779926700373182E-12</v>
      </c>
      <c r="AA728" s="585">
        <f>($B728*AA576*42)/AA25</f>
        <v>6.4318185215642968E-12</v>
      </c>
      <c r="AB728" s="585">
        <f>($B728*AB576*42)/AB25</f>
        <v>5.8602636403284928E-12</v>
      </c>
      <c r="AC728" s="585">
        <f>($B728*AC576*42)/AC25</f>
        <v>7.1260674845977196E-12</v>
      </c>
      <c r="AD728" s="585">
        <f>($B728*AD576*42)/AD25</f>
        <v>6.8516576234828398E-12</v>
      </c>
      <c r="AE728" s="585">
        <f>($B728*AE576*42)/AE25</f>
        <v>3.989517932752475E-12</v>
      </c>
      <c r="AF728" s="585">
        <f>($B728*AF576*42)/AF25</f>
        <v>9.9392625119630875E-12</v>
      </c>
      <c r="AG728" s="585">
        <f>($B728*AG576*42)/AG25</f>
        <v>5.6007153162978803E-12</v>
      </c>
      <c r="AH728" s="585">
        <f>($B728*AH576*42)/AH25</f>
        <v>3.9118949965563553E-12</v>
      </c>
      <c r="AI728" s="585">
        <f>($B728*AI576*42)/AI25</f>
        <v>5.493060357783983E-12</v>
      </c>
      <c r="AJ728" s="585">
        <f>($B728*AJ576*42)/AJ25</f>
        <v>5.7546022229022116</v>
      </c>
      <c r="AK728" s="585">
        <f>($B728*AK576*42)/AK25</f>
        <v>1.5285305755745303E-12</v>
      </c>
      <c r="AL728" s="585">
        <f>($B728*AL576*42)/AL25</f>
        <v>5.6258940103442336</v>
      </c>
      <c r="AM728" s="585">
        <f>($B728*AM576*42)/AM25</f>
        <v>6.8483349198635377</v>
      </c>
      <c r="AN728" s="585">
        <f>($B728*AN576*42)/AN25</f>
        <v>5.6258940103442336</v>
      </c>
      <c r="AO728" s="585">
        <f>($B728*AO576*42)/AO25</f>
        <v>5.3324287196528113</v>
      </c>
      <c r="AP728" s="585">
        <f>($B728*AP576*42)/AP25</f>
        <v>4.7421591016958233</v>
      </c>
      <c r="AQ728" s="585">
        <f>($B728*AQ576*42)/AQ25</f>
        <v>4.2155709060154809</v>
      </c>
      <c r="AR728" s="585">
        <f>($B728*AR576*42)/AR25</f>
        <v>5.2011843155355333</v>
      </c>
      <c r="AS728" s="585">
        <f>($B728*AS576*42)/AS25</f>
        <v>7.0118254469972906E-12</v>
      </c>
      <c r="AT728" s="585">
        <f>($B728*AT576*42)/AT25</f>
        <v>3.8693201823502466E-12</v>
      </c>
      <c r="AU728" s="585">
        <f>($B728*AU576*42)/AU25</f>
        <v>5.7758758522206825E-12</v>
      </c>
      <c r="AV728" s="585">
        <f>($B728*AV576*42)/AV25</f>
        <v>3.7461823967724288</v>
      </c>
      <c r="AW728" s="585">
        <f>($B728*AW576*42)/AW25</f>
        <v>5.3556990720595282E-12</v>
      </c>
      <c r="AX728" s="585">
        <f>($B728*AX576*42)/AX25</f>
        <v>5.6029907897213646E-12</v>
      </c>
      <c r="AY728" s="585">
        <f>($B728*AY576*42)/AY25</f>
        <v>5.6780889412285343E-12</v>
      </c>
      <c r="AZ728" s="585">
        <f>($B728*AZ576*42)/AZ25</f>
        <v>6.2912471283807633E-12</v>
      </c>
      <c r="BA728" s="585">
        <f>($B728*BA576*42)/BA25</f>
        <v>4.8871419193008791E-12</v>
      </c>
      <c r="BB728" s="585">
        <f>($B728*BB576*42)/BB25</f>
        <v>5.6150540405832462E-12</v>
      </c>
      <c r="BC728" s="585">
        <f>($B728*BC576*42)/BC25</f>
        <v>4.7060755511225416</v>
      </c>
      <c r="BD728" s="585">
        <f>($B728*BD576*42)/BD25</f>
        <v>4.7060755511225416</v>
      </c>
      <c r="BE728" s="585">
        <f>($B728*BE576*42)/BE25</f>
        <v>4.457848289025101</v>
      </c>
      <c r="BF728" s="585">
        <f>($B728*BF576*42)/BF25</f>
        <v>3.4131788925086193</v>
      </c>
      <c r="BG728" s="585">
        <f>($B728*BG576*42)/BG25</f>
        <v>0.42583233666118087</v>
      </c>
      <c r="BH728" s="585">
        <f>($B728*BH576*42)/BH25</f>
        <v>4.0567586734791279</v>
      </c>
      <c r="BI728" s="585">
        <f>($B728*BI576*42)/BI25</f>
        <v>4.2996278239398498</v>
      </c>
      <c r="BJ728" s="585">
        <f>($B728*BJ576*42)/BJ25</f>
        <v>6.4283422192537961E-12</v>
      </c>
      <c r="BK728" s="585">
        <f>($B728*BK576*42)/BK25</f>
        <v>1.3956039191789708E-11</v>
      </c>
      <c r="BL728" s="585">
        <f>($B728*BL576*42)/BL25</f>
        <v>3.8304809835642284</v>
      </c>
      <c r="BM728" s="585">
        <f>($B728*BM576*42)/BM25</f>
        <v>1.8771574194137853E-11</v>
      </c>
      <c r="BN728" s="585">
        <f>($B728*BN576*42)/BN25</f>
        <v>4.2526389497337993</v>
      </c>
      <c r="BO728" s="585">
        <f>($B728*BO576*42)/BO25</f>
        <v>6.5234010577815748E-12</v>
      </c>
      <c r="BP728" s="585">
        <f>($B728*BP576*42)/BP25</f>
        <v>3.7922867520088714</v>
      </c>
      <c r="BQ728" s="585">
        <f>($B728*BQ576*42)/BQ25</f>
        <v>1.4938157371739874E-11</v>
      </c>
      <c r="BR728" s="585">
        <f>($B728*BR576*42)/BR25</f>
        <v>6.2976834221291968E-12</v>
      </c>
      <c r="BS728" s="585">
        <f>($B728*BS576*42)/BS25</f>
        <v>6.3491598936390513E-12</v>
      </c>
      <c r="BT728" s="585">
        <f>($B728*BT576*42)/BT25</f>
        <v>1.620827589261335E-11</v>
      </c>
      <c r="BU728" s="585">
        <f>($B728*BU576*42)/BU25</f>
        <v>1.1520709403313577E-11</v>
      </c>
      <c r="BV728" s="585">
        <f>($B728*BV576*42)/BV25</f>
        <v>1.1609940177583296E-11</v>
      </c>
      <c r="BW728" s="585">
        <f>($B728*BW576*42)/BW25</f>
        <v>9.1486991921265393</v>
      </c>
      <c r="BX728" s="585">
        <f>($B728*BX576*42)/BX25</f>
        <v>8.119153529152733</v>
      </c>
      <c r="BY728" s="585">
        <f>($B728*BY576*42)/BY25</f>
        <v>4.3892534489578683</v>
      </c>
      <c r="BZ728" s="585">
        <f>($B728*BZ576*42)/BZ25</f>
        <v>4.7877306695976332E-12</v>
      </c>
      <c r="CA728" s="585">
        <f>($B728*CA576*42)/CA25</f>
        <v>3.3200779965607956</v>
      </c>
      <c r="CB728" s="585">
        <f>($B728*CB576*42)/CB25</f>
        <v>5.3302184463313217E-12</v>
      </c>
      <c r="CC728" s="585">
        <f>($B728*CC576*42)/CC25</f>
        <v>4.4767873703439438E-12</v>
      </c>
    </row>
    <row r="729" spans="1:81" ht="15" customHeight="1">
      <c r="A729" s="621"/>
      <c r="B729" s="1516">
        <v>33.865499999999997</v>
      </c>
      <c r="C729" s="160" t="s">
        <v>1600</v>
      </c>
      <c r="D729" s="145" t="s">
        <v>660</v>
      </c>
      <c r="E729" s="49" t="s">
        <v>172</v>
      </c>
      <c r="F729" s="1395" t="s">
        <v>1601</v>
      </c>
      <c r="G729" s="585">
        <f>($B$729)*(G605/G25/1000)</f>
        <v>1.3438930036394606E-19</v>
      </c>
      <c r="H729" s="585">
        <f>($B$729)*(H605/H25/1000)</f>
        <v>5.6270214788112133E-22</v>
      </c>
      <c r="I729" s="585">
        <f>($B$729)*(I605/I25/1000)</f>
        <v>0.50550996520593183</v>
      </c>
      <c r="J729" s="585">
        <f>($B$729)*(J605/J25/1000)</f>
        <v>6.6417319648283319E-22</v>
      </c>
      <c r="K729" s="585">
        <f>($B$729)*(K605/K25/1000)</f>
        <v>1.2977722619614291E-21</v>
      </c>
      <c r="L729" s="585">
        <f>($B$729)*(L605/L25/1000)</f>
        <v>4.2410660308646345E-22</v>
      </c>
      <c r="M729" s="585">
        <f>($B$729)*(M605/M25/1000)</f>
        <v>0.49650197486943792</v>
      </c>
      <c r="N729" s="585">
        <f>($B$729)*(N605/N25/1000)</f>
        <v>2.1473703906718557E-21</v>
      </c>
      <c r="O729" s="585">
        <f>($B$729)*(O605/O25/1000)</f>
        <v>2.8835952150135174E-22</v>
      </c>
      <c r="P729" s="585">
        <f>($B$729)*(P605/P25/1000)</f>
        <v>0.65416738796369478</v>
      </c>
      <c r="Q729" s="585">
        <f>($B$729)*(Q605/Q25/1000)</f>
        <v>7.8601197301917652E-22</v>
      </c>
      <c r="R729" s="585">
        <f>($B$729)*(R605/R25/1000)</f>
        <v>0.57813570623592969</v>
      </c>
      <c r="S729" s="585">
        <f>($B$729)*(S605/S25/1000)</f>
        <v>5.8281032415382184E-22</v>
      </c>
      <c r="T729" s="585">
        <f>($B$729)*(T605/T25/1000)</f>
        <v>5.8209861421203624E-22</v>
      </c>
      <c r="U729" s="585">
        <f>($B$729)*(U605/U25/1000)</f>
        <v>1.1217961420927567E-21</v>
      </c>
      <c r="V729" s="585">
        <f>($B$729)*(V605/V25/1000)</f>
        <v>6.4315257340329646E-22</v>
      </c>
      <c r="W729" s="585">
        <f>($B$729)*(W605/W25/1000)</f>
        <v>0.65381010620445246</v>
      </c>
      <c r="X729" s="585">
        <f>($B$729)*(X605/X25/1000)</f>
        <v>6.6719770365468637E-22</v>
      </c>
      <c r="Y729" s="585">
        <f>($B$729)*(Y605/Y25/1000)</f>
        <v>9.6395138403774009E-22</v>
      </c>
      <c r="Z729" s="585">
        <f>($B$729)*(Z605/Z25/1000)</f>
        <v>9.5570741307183937E-22</v>
      </c>
      <c r="AA729" s="585">
        <f>($B$729)*(AA605/AA25/1000)</f>
        <v>1.4939460421237792E-21</v>
      </c>
      <c r="AB729" s="585">
        <f>($B$729)*(AB605/AB25/1000)</f>
        <v>1.2304008206389972E-21</v>
      </c>
      <c r="AC729" s="585">
        <f>($B$729)*(AC605/AC25/1000)</f>
        <v>1.2078634591214418E-21</v>
      </c>
      <c r="AD729" s="585">
        <f>($B$729)*(AD605/AD25/1000)</f>
        <v>1.1694834107349796E-21</v>
      </c>
      <c r="AE729" s="585">
        <f>($B$729)*(AE605/AE25/1000)</f>
        <v>1.8495195339494845E-22</v>
      </c>
      <c r="AF729" s="585">
        <f>($B$729)*(AF605/AF25/1000)</f>
        <v>1.1743785971880758E-21</v>
      </c>
      <c r="AG729" s="585">
        <f>($B$729)*(AG605/AG25/1000)</f>
        <v>1.1012006332479159E-21</v>
      </c>
      <c r="AH729" s="585">
        <f>($B$729)*(AH605/AH25/1000)</f>
        <v>4.9892646064639635E-22</v>
      </c>
      <c r="AI729" s="585">
        <f>($B$729)*(AI605/AI25/1000)</f>
        <v>9.5185680778510836E-22</v>
      </c>
      <c r="AJ729" s="585">
        <f>($B$729)*(AJ605/AJ25/1000)</f>
        <v>2.7551205286368167E-22</v>
      </c>
      <c r="AK729" s="585">
        <f>($B$729)*(AK605/AK25/1000)</f>
        <v>3.4291851233311215E-22</v>
      </c>
      <c r="AL729" s="585">
        <f>($B$729)*(AL605/AL25/1000)</f>
        <v>5.913255879928352E-22</v>
      </c>
      <c r="AM729" s="585">
        <f>($B$729)*(AM605/AM25/1000)</f>
        <v>7.8081227066483541E-23</v>
      </c>
      <c r="AN729" s="585">
        <f>($B$729)*(AN605/AN25/1000)</f>
        <v>5.913255879928352E-22</v>
      </c>
      <c r="AO729" s="585">
        <f>($B$729)*(AO605/AO25/1000)</f>
        <v>6.0163687904200657E-22</v>
      </c>
      <c r="AP729" s="585">
        <f>($B$729)*(AP605/AP25/1000)</f>
        <v>5.9263702921296454E-22</v>
      </c>
      <c r="AQ729" s="585">
        <f>($B$729)*(AQ605/AQ25/1000)</f>
        <v>7.3140700242557789E-22</v>
      </c>
      <c r="AR729" s="585">
        <f>($B$729)*(AR605/AR25/1000)</f>
        <v>6.4454991688462372E-22</v>
      </c>
      <c r="AS729" s="585">
        <f>($B$729)*(AS605/AS25/1000)</f>
        <v>7.4644318443980139E-22</v>
      </c>
      <c r="AT729" s="585">
        <f>($B$729)*(AT605/AT25/1000)</f>
        <v>5.0622964935475869E-22</v>
      </c>
      <c r="AU729" s="585">
        <f>($B$729)*(AU605/AU25/1000)</f>
        <v>7.7631427161243695E-22</v>
      </c>
      <c r="AV729" s="585">
        <f>($B$729)*(AV605/AV25/1000)</f>
        <v>8.6253043055104961E-22</v>
      </c>
      <c r="AW729" s="585">
        <f>($B$729)*(AW605/AW25/1000)</f>
        <v>8.032930654596083E-22</v>
      </c>
      <c r="AX729" s="585">
        <f>($B$729)*(AX605/AX25/1000)</f>
        <v>1.0315890901071609E-21</v>
      </c>
      <c r="AY729" s="585">
        <f>($B$729)*(AY605/AY25/1000)</f>
        <v>1.0439254802580983E-21</v>
      </c>
      <c r="AZ729" s="585">
        <f>($B$729)*(AZ605/AZ25/1000)</f>
        <v>1.0956628693930772E-21</v>
      </c>
      <c r="BA729" s="585">
        <f>($B$729)*(BA605/BA25/1000)</f>
        <v>1.8941481147612081E-21</v>
      </c>
      <c r="BB729" s="585">
        <f>($B$729)*(BB605/BB25/1000)</f>
        <v>8.6654536267466932E-22</v>
      </c>
      <c r="BC729" s="585">
        <f>($B$729)*(BC605/BC25/1000)</f>
        <v>6.7607424043298097E-22</v>
      </c>
      <c r="BD729" s="585">
        <f>($B$729)*(BD605/BD25/1000)</f>
        <v>6.7607424043298097E-22</v>
      </c>
      <c r="BE729" s="585">
        <f>($B$729)*(BE605/BE25/1000)</f>
        <v>8.1484967411806859E-24</v>
      </c>
      <c r="BF729" s="585">
        <f>($B$729)*(BF605/BF25/1000)</f>
        <v>5.4184799999999997E-42</v>
      </c>
      <c r="BG729" s="585">
        <f>($B$729)*(BG605/BG25/1000)</f>
        <v>1.7344237135913446E-23</v>
      </c>
      <c r="BH729" s="585">
        <f>($B$729)*(BH605/BH25/1000)</f>
        <v>6.7230616658569828E-22</v>
      </c>
      <c r="BI729" s="585">
        <f>($B$729)*(BI605/BI25/1000)</f>
        <v>4.5537886260452314E-22</v>
      </c>
      <c r="BJ729" s="585">
        <f>($B$729)*(BJ605/BJ25/1000)</f>
        <v>9.9734998889240022E-22</v>
      </c>
      <c r="BK729" s="585">
        <f>($B$729)*(BK605/BK25/1000)</f>
        <v>0.33850352683817109</v>
      </c>
      <c r="BL729" s="585">
        <f>($B$729)*(BL605/BL25/1000)</f>
        <v>8.0001089751264568E-22</v>
      </c>
      <c r="BM729" s="585">
        <f>($B$729)*(BM605/BM25/1000)</f>
        <v>0.49674113979475426</v>
      </c>
      <c r="BN729" s="585">
        <f>($B$729)*(BN605/BN25/1000)</f>
        <v>3.5234586215224722E-22</v>
      </c>
      <c r="BO729" s="585">
        <f>($B$729)*(BO605/BO25/1000)</f>
        <v>9.908424091970293E-22</v>
      </c>
      <c r="BP729" s="585">
        <f>($B$729)*(BP605/BP25/1000)</f>
        <v>7.9203388324276277E-22</v>
      </c>
      <c r="BQ729" s="585">
        <f>($B$729)*(BQ605/BQ25/1000)</f>
        <v>0.39207067782381716</v>
      </c>
      <c r="BR729" s="585">
        <f>($B$729)*(BR605/BR25/1000)</f>
        <v>9.3302855830928469E-22</v>
      </c>
      <c r="BS729" s="585">
        <f>($B$729)*(BS605/BS25/1000)</f>
        <v>1.6253743659893635E-21</v>
      </c>
      <c r="BT729" s="585">
        <f>($B$729)*(BT605/BT25/1000)</f>
        <v>0.92382155002653932</v>
      </c>
      <c r="BU729" s="585">
        <f>($B$729)*(BU605/BU25/1000)</f>
        <v>0.83732091697676581</v>
      </c>
      <c r="BV729" s="585">
        <f>($B$729)*(BV605/BV25/1000)</f>
        <v>0.81252626297912578</v>
      </c>
      <c r="BW729" s="585">
        <f>($B$729)*(BW605/BW25/1000)</f>
        <v>5.4192777312643838E-23</v>
      </c>
      <c r="BX729" s="585">
        <f>($B$729)*(BX605/BX25/1000)</f>
        <v>2.7120571376259445E-22</v>
      </c>
      <c r="BY729" s="585">
        <f>($B$729)*(BY605/BY25/1000)</f>
        <v>3.219356844410767E-22</v>
      </c>
      <c r="BZ729" s="585">
        <f>($B$729)*(BZ605/BZ25/1000)</f>
        <v>1.4180432025243368E-21</v>
      </c>
      <c r="CA729" s="585">
        <f>($B$729)*(CA605/CA25/1000)</f>
        <v>2.8231191337148304E-22</v>
      </c>
      <c r="CB729" s="585">
        <f>($B$729)*(CB605/CB25/1000)</f>
        <v>6.5985110569366348E-22</v>
      </c>
      <c r="CC729" s="585">
        <f>($B$729)*(CC605/CC25/1000)</f>
        <v>0.8895073620438696</v>
      </c>
    </row>
    <row r="730" spans="1:81" ht="15" customHeight="1">
      <c r="A730" s="621"/>
      <c r="B730" s="1516">
        <v>0.75900000000000001</v>
      </c>
      <c r="C730" s="160" t="s">
        <v>1085</v>
      </c>
      <c r="D730" s="145" t="s">
        <v>1020</v>
      </c>
      <c r="E730" s="49" t="s">
        <v>171</v>
      </c>
      <c r="F730" s="1395" t="s">
        <v>1592</v>
      </c>
      <c r="G730" s="585">
        <f>($B730*G578*42)/G25</f>
        <v>2.5074144918616439E-2</v>
      </c>
      <c r="H730" s="585">
        <f>($B730*H578*42)/H25</f>
        <v>9.2789636058226304</v>
      </c>
      <c r="I730" s="585">
        <f>($B730*I578*42)/I25</f>
        <v>1.2612878953555</v>
      </c>
      <c r="J730" s="585">
        <f>($B730*J578*42)/J25</f>
        <v>9.1782072683389995</v>
      </c>
      <c r="K730" s="585">
        <f>($B730*K578*42)/K25</f>
        <v>9.1900642455492214</v>
      </c>
      <c r="L730" s="585">
        <f>($B730*L578*42)/L25</f>
        <v>10.927120450285113</v>
      </c>
      <c r="M730" s="585">
        <f>($B730*M578*42)/M25</f>
        <v>1.3425787343166429</v>
      </c>
      <c r="N730" s="585">
        <f>($B730*N578*42)/N25</f>
        <v>3.4087658308048252</v>
      </c>
      <c r="O730" s="585">
        <f>($B730*O578*42)/O25</f>
        <v>10.050654480687454</v>
      </c>
      <c r="P730" s="585">
        <f>($B730*P578*42)/P25</f>
        <v>1.3478743188001974</v>
      </c>
      <c r="Q730" s="585">
        <f>($B730*Q578*42)/Q25</f>
        <v>10.523369742375804</v>
      </c>
      <c r="R730" s="585">
        <f>($B730*R578*42)/R25</f>
        <v>1.3789349838063865</v>
      </c>
      <c r="S730" s="585">
        <f>($B730*S578*42)/S25</f>
        <v>9.3202419425902097</v>
      </c>
      <c r="T730" s="585">
        <f>($B730*T578*42)/T25</f>
        <v>3.7584737556792125</v>
      </c>
      <c r="U730" s="585">
        <f>($B730*U578*42)/U25</f>
        <v>9.1931340624341704</v>
      </c>
      <c r="V730" s="585">
        <f>($B730*V578*42)/V25</f>
        <v>8.6200115533358712</v>
      </c>
      <c r="W730" s="585">
        <f>($B730*W578*42)/W25</f>
        <v>1.3801661042790638</v>
      </c>
      <c r="X730" s="585">
        <f>($B730*X578*42)/X25</f>
        <v>15.31201826817149</v>
      </c>
      <c r="Y730" s="585">
        <f>($B730*Y578*42)/Y25</f>
        <v>9.7097445360763484</v>
      </c>
      <c r="Z730" s="585">
        <f>($B730*Z578*42)/Z25</f>
        <v>8.4842682197755934</v>
      </c>
      <c r="AA730" s="585">
        <f>($B730*AA578*42)/AA25</f>
        <v>5.8964812276626315</v>
      </c>
      <c r="AB730" s="585">
        <f>($B730*AB578*42)/AB25</f>
        <v>8.1717448195623081</v>
      </c>
      <c r="AC730" s="585">
        <f>($B730*AC578*42)/AC25</f>
        <v>12.68586474929959</v>
      </c>
      <c r="AD730" s="585">
        <f>($B730*AD578*42)/AD25</f>
        <v>8.7573414757968759</v>
      </c>
      <c r="AE730" s="585">
        <f>($B730*AE578*42)/AE25</f>
        <v>3.8306479903152577</v>
      </c>
      <c r="AF730" s="585">
        <f>($B730*AF578*42)/AF25</f>
        <v>11.178395757597233</v>
      </c>
      <c r="AG730" s="585">
        <f>($B730*AG578*42)/AG25</f>
        <v>15.580859562783765</v>
      </c>
      <c r="AH730" s="585">
        <f>($B730*AH578*42)/AH25</f>
        <v>9.9212772755761023</v>
      </c>
      <c r="AI730" s="585">
        <f>($B730*AI578*42)/AI25</f>
        <v>7.342548843431846</v>
      </c>
      <c r="AJ730" s="585">
        <f>($B730*AJ578*42)/AJ25</f>
        <v>9.0840039993897168</v>
      </c>
      <c r="AK730" s="585">
        <f>($B730*AK578*42)/AK25</f>
        <v>5.2458295963837465</v>
      </c>
      <c r="AL730" s="585">
        <f>($B730*AL578*42)/AL25</f>
        <v>9.0763672677352858</v>
      </c>
      <c r="AM730" s="585">
        <f>($B730*AM578*42)/AM25</f>
        <v>15.174348591773093</v>
      </c>
      <c r="AN730" s="585">
        <f>($B730*AN578*42)/AN25</f>
        <v>9.0763672677352858</v>
      </c>
      <c r="AO730" s="585">
        <f>($B730*AO578*42)/AO25</f>
        <v>11.094420762800603</v>
      </c>
      <c r="AP730" s="585">
        <f>($B730*AP578*42)/AP25</f>
        <v>10.08337458501401</v>
      </c>
      <c r="AQ730" s="585">
        <f>($B730*AQ578*42)/AQ25</f>
        <v>7.9829048836660084</v>
      </c>
      <c r="AR730" s="585">
        <f>($B730*AR578*42)/AR25</f>
        <v>9.2691304798372194</v>
      </c>
      <c r="AS730" s="585">
        <f>($B730*AS578*42)/AS25</f>
        <v>11.37342932538445</v>
      </c>
      <c r="AT730" s="585">
        <f>($B730*AT578*42)/AT25</f>
        <v>5.5015861470218788</v>
      </c>
      <c r="AU730" s="585">
        <f>($B730*AU578*42)/AU25</f>
        <v>8.2900770125606105</v>
      </c>
      <c r="AV730" s="585">
        <f>($B730*AV578*42)/AV25</f>
        <v>10.5233668570562</v>
      </c>
      <c r="AW730" s="585">
        <f>($B730*AW578*42)/AW25</f>
        <v>7.3670731206811864</v>
      </c>
      <c r="AX730" s="585">
        <f>($B730*AX578*42)/AX25</f>
        <v>10.504656609628729</v>
      </c>
      <c r="AY730" s="585">
        <f>($B730*AY578*42)/AY25</f>
        <v>9.1485503268050419</v>
      </c>
      <c r="AZ730" s="585">
        <f>($B730*AZ578*42)/AZ25</f>
        <v>7.2792506348707242</v>
      </c>
      <c r="BA730" s="585">
        <f>($B730*BA578*42)/BA25</f>
        <v>4.1500621258083275</v>
      </c>
      <c r="BB730" s="585">
        <f>($B730*BB578*42)/BB25</f>
        <v>9.0804954171552748</v>
      </c>
      <c r="BC730" s="585">
        <f>($B730*BC578*42)/BC25</f>
        <v>8.3326625494010091</v>
      </c>
      <c r="BD730" s="585">
        <f>($B730*BD578*42)/BD25</f>
        <v>8.3326625494010091</v>
      </c>
      <c r="BE730" s="585">
        <f>($B730*BE578*42)/BE25</f>
        <v>6.1890803535959638</v>
      </c>
      <c r="BF730" s="585">
        <f>($B730*BF578*42)/BF25</f>
        <v>2.4221356442321609</v>
      </c>
      <c r="BG730" s="585">
        <f>($B730*BG578*42)/BG25</f>
        <v>0.18789703985679568</v>
      </c>
      <c r="BH730" s="585">
        <f>($B730*BH578*42)/BH25</f>
        <v>10.00998489716212</v>
      </c>
      <c r="BI730" s="585">
        <f>($B730*BI578*42)/BI25</f>
        <v>9.2416218752454835</v>
      </c>
      <c r="BJ730" s="585">
        <f>($B730*BJ578*42)/BJ25</f>
        <v>9.4620107542709366</v>
      </c>
      <c r="BK730" s="585">
        <f>($B730*BK578*42)/BK25</f>
        <v>1.0815774916824423</v>
      </c>
      <c r="BL730" s="585">
        <f>($B730*BL578*42)/BL25</f>
        <v>10.578186979783386</v>
      </c>
      <c r="BM730" s="585">
        <f>($B730*BM578*42)/BM25</f>
        <v>1.4245782492515555</v>
      </c>
      <c r="BN730" s="585">
        <f>($B730*BN578*42)/BN25</f>
        <v>8.7303453441792662</v>
      </c>
      <c r="BO730" s="585">
        <f>($B730*BO578*42)/BO25</f>
        <v>6.8304002511673456</v>
      </c>
      <c r="BP730" s="585">
        <f>($B730*BP578*42)/BP25</f>
        <v>10.472710480963707</v>
      </c>
      <c r="BQ730" s="585">
        <f>($B730*BQ578*42)/BQ25</f>
        <v>1.159731072869491</v>
      </c>
      <c r="BR730" s="585">
        <f>($B730*BR578*42)/BR25</f>
        <v>5.9949608588587244</v>
      </c>
      <c r="BS730" s="585">
        <f>($B730*BS578*42)/BS25</f>
        <v>6.6439450533849724</v>
      </c>
      <c r="BT730" s="585">
        <f>($B730*BT578*42)/BT25</f>
        <v>1.1724043545154217</v>
      </c>
      <c r="BU730" s="585">
        <f>($B730*BU578*42)/BU25</f>
        <v>0.81323305762870579</v>
      </c>
      <c r="BV730" s="585">
        <f>($B730*BV578*42)/BV25</f>
        <v>0.80845448310239587</v>
      </c>
      <c r="BW730" s="585">
        <f>($B730*BW578*42)/BW25</f>
        <v>5.8308489777559354</v>
      </c>
      <c r="BX730" s="585">
        <f>($B730*BX578*42)/BX25</f>
        <v>7.0550379762162585</v>
      </c>
      <c r="BY730" s="585">
        <f>($B730*BY578*42)/BY25</f>
        <v>15.820501363876236</v>
      </c>
      <c r="BZ730" s="585">
        <f>($B730*BZ578*42)/BZ25</f>
        <v>13.330808367824371</v>
      </c>
      <c r="CA730" s="585">
        <f>($B730*CA578*42)/CA25</f>
        <v>9.9205265588614484</v>
      </c>
      <c r="CB730" s="585">
        <f>($B730*CB578*42)/CB25</f>
        <v>4.999338602120738</v>
      </c>
      <c r="CC730" s="585">
        <f>($B730*CC578*42)/CC25</f>
        <v>1.0063389488208812</v>
      </c>
    </row>
    <row r="731" spans="1:81" ht="15" customHeight="1">
      <c r="A731" s="621"/>
      <c r="B731" s="1516">
        <v>33.865499999999997</v>
      </c>
      <c r="C731" s="160" t="s">
        <v>1600</v>
      </c>
      <c r="D731" s="145" t="s">
        <v>1008</v>
      </c>
      <c r="E731" s="49" t="s">
        <v>172</v>
      </c>
      <c r="F731" s="1395" t="s">
        <v>1601</v>
      </c>
      <c r="G731" s="585">
        <f>G444*$B731</f>
        <v>0</v>
      </c>
      <c r="H731" s="1186">
        <f>H444*$B731</f>
        <v>0</v>
      </c>
      <c r="I731" s="1186">
        <f>I444*$B731</f>
        <v>0</v>
      </c>
      <c r="J731" s="1186">
        <f>J444*$B731</f>
        <v>0</v>
      </c>
      <c r="K731" s="1186">
        <f>K444*$B731</f>
        <v>0</v>
      </c>
      <c r="L731" s="1186">
        <f>L444*$B731</f>
        <v>0</v>
      </c>
      <c r="M731" s="1186">
        <f>M444*$B731</f>
        <v>0</v>
      </c>
      <c r="N731" s="1186">
        <f>N444*$B731</f>
        <v>0</v>
      </c>
      <c r="O731" s="1186">
        <f>O444*$B731</f>
        <v>0</v>
      </c>
      <c r="P731" s="1186">
        <f>BS443*$B731</f>
        <v>0</v>
      </c>
      <c r="Q731" s="1186">
        <f>Q444*$B731</f>
        <v>0</v>
      </c>
      <c r="R731" s="1186">
        <f>R444*$B731</f>
        <v>0</v>
      </c>
      <c r="S731" s="1186">
        <f>S444*$B731</f>
        <v>0</v>
      </c>
      <c r="T731" s="1186">
        <f>T444*$B731</f>
        <v>0</v>
      </c>
      <c r="U731" s="1186">
        <f>U444*$B731</f>
        <v>0</v>
      </c>
      <c r="V731" s="1186">
        <f>V444*$B731</f>
        <v>0</v>
      </c>
      <c r="W731" s="1186">
        <f>W444*$B731</f>
        <v>0</v>
      </c>
      <c r="X731" s="1186">
        <f>X444*$B731</f>
        <v>0</v>
      </c>
      <c r="Y731" s="1186">
        <f>Y444*$B731</f>
        <v>0</v>
      </c>
      <c r="Z731" s="1186">
        <f>Z444*$B731</f>
        <v>0</v>
      </c>
      <c r="AA731" s="1186">
        <f>AA444*$B731</f>
        <v>0</v>
      </c>
      <c r="AB731" s="1186">
        <f>AB444*$B731</f>
        <v>0</v>
      </c>
      <c r="AC731" s="1186">
        <f>AC444*$B731</f>
        <v>0</v>
      </c>
      <c r="AD731" s="1186">
        <f>AD444*$B731</f>
        <v>0</v>
      </c>
      <c r="AE731" s="1186">
        <f>AE444*$B731</f>
        <v>0</v>
      </c>
      <c r="AF731" s="1186">
        <f>AF444*$B731</f>
        <v>0</v>
      </c>
      <c r="AG731" s="1186">
        <f>AG444*$B731</f>
        <v>0</v>
      </c>
      <c r="AH731" s="1186">
        <f>AH444*$B731</f>
        <v>0</v>
      </c>
      <c r="AI731" s="1186">
        <f>AI444*$B731</f>
        <v>0</v>
      </c>
      <c r="AJ731" s="1186">
        <f>AJ444*$B731</f>
        <v>0</v>
      </c>
      <c r="AK731" s="1186">
        <f>AK444*$B731</f>
        <v>0</v>
      </c>
      <c r="AL731" s="1186">
        <f>AL444*$B731</f>
        <v>0</v>
      </c>
      <c r="AM731" s="1186">
        <f>AM444*$B731</f>
        <v>0</v>
      </c>
      <c r="AN731" s="1186">
        <f>AN444*$B731</f>
        <v>0</v>
      </c>
      <c r="AO731" s="1186">
        <f>AO444*$B731</f>
        <v>0</v>
      </c>
      <c r="AP731" s="1186">
        <f>AP444*$B731</f>
        <v>0</v>
      </c>
      <c r="AQ731" s="1186">
        <f>AQ444*$B731</f>
        <v>0</v>
      </c>
      <c r="AR731" s="1186">
        <f>AR444*$B731</f>
        <v>0</v>
      </c>
      <c r="AS731" s="1186">
        <f>AS444*$B731</f>
        <v>0</v>
      </c>
      <c r="AT731" s="1186">
        <f>AT444*$B731</f>
        <v>0</v>
      </c>
      <c r="AU731" s="1186">
        <f>AU444*$B731</f>
        <v>0</v>
      </c>
      <c r="AV731" s="1186">
        <f>AV444*$B731</f>
        <v>0</v>
      </c>
      <c r="AW731" s="1186">
        <f>AW444*$B731</f>
        <v>0</v>
      </c>
      <c r="AX731" s="1186">
        <f>AX444*$B731</f>
        <v>0</v>
      </c>
      <c r="AY731" s="1186">
        <f>AY444*$B731</f>
        <v>0</v>
      </c>
      <c r="AZ731" s="1186">
        <f>AZ444*$B731</f>
        <v>0</v>
      </c>
      <c r="BA731" s="1186">
        <f>BA444*$B731</f>
        <v>0</v>
      </c>
      <c r="BB731" s="1186">
        <f>BB444*$B731</f>
        <v>0</v>
      </c>
      <c r="BC731" s="1186">
        <f>BC444*$B731</f>
        <v>0</v>
      </c>
      <c r="BD731" s="1186">
        <f>BD444*$B731</f>
        <v>0</v>
      </c>
      <c r="BE731" s="1186">
        <f>BE444*$B731</f>
        <v>0</v>
      </c>
      <c r="BF731" s="1186">
        <f>BF444*$B731</f>
        <v>0</v>
      </c>
      <c r="BG731" s="1186">
        <f>BG444*$B731</f>
        <v>0</v>
      </c>
      <c r="BH731" s="1186">
        <f>BH444*$B731</f>
        <v>0</v>
      </c>
      <c r="BI731" s="1186">
        <f>BI444*$B731</f>
        <v>0</v>
      </c>
      <c r="BJ731" s="1186">
        <f>BJ444*$B731</f>
        <v>0</v>
      </c>
      <c r="BK731" s="1186">
        <f>BK444*$B731</f>
        <v>0</v>
      </c>
      <c r="BL731" s="1186">
        <f>BL444*$B731</f>
        <v>0</v>
      </c>
      <c r="BM731" s="1186">
        <f>BM444*$B731</f>
        <v>0</v>
      </c>
      <c r="BN731" s="1186">
        <f>BN444*$B731</f>
        <v>0</v>
      </c>
      <c r="BO731" s="1186">
        <f>BO444*$B731</f>
        <v>0</v>
      </c>
      <c r="BP731" s="1186">
        <f>BP444*$B731</f>
        <v>0</v>
      </c>
      <c r="BQ731" s="1186">
        <f>BQ444*$B731</f>
        <v>0</v>
      </c>
      <c r="BR731" s="1186">
        <f>BR444*$B731</f>
        <v>0</v>
      </c>
      <c r="BS731" s="1186">
        <f>BS444*$B731</f>
        <v>0.67730999999999997</v>
      </c>
      <c r="BT731" s="1186">
        <f>BT444*$B731</f>
        <v>0</v>
      </c>
      <c r="BU731" s="1186">
        <f>BU444*$B731</f>
        <v>0</v>
      </c>
      <c r="BV731" s="1186">
        <f>BV444*$B731</f>
        <v>0</v>
      </c>
      <c r="BW731" s="1186">
        <f>BW444*$B731</f>
        <v>1.2663002728379862</v>
      </c>
      <c r="BX731" s="1186">
        <f>BX444*$B731</f>
        <v>0.70472121488509609</v>
      </c>
      <c r="BY731" s="1186">
        <f>BY444*$B731</f>
        <v>0</v>
      </c>
      <c r="BZ731" s="1186">
        <f>BZ444*$B731</f>
        <v>0</v>
      </c>
      <c r="CA731" s="1186">
        <f>CA444*$B731</f>
        <v>0</v>
      </c>
      <c r="CB731" s="1186">
        <f>CB444*$B731</f>
        <v>0</v>
      </c>
      <c r="CC731" s="1186">
        <f>CC444*$B731</f>
        <v>0</v>
      </c>
    </row>
    <row r="732" spans="1:81" ht="15" customHeight="1">
      <c r="A732" s="621"/>
      <c r="B732" s="161">
        <v>0</v>
      </c>
      <c r="C732" s="49"/>
      <c r="D732" s="145" t="s">
        <v>10</v>
      </c>
      <c r="E732" s="49" t="s">
        <v>171</v>
      </c>
      <c r="F732" s="49" t="s">
        <v>1086</v>
      </c>
      <c r="G732" s="1186">
        <f>($B732*G579*42)/G25</f>
        <v>0</v>
      </c>
      <c r="H732" s="1186">
        <f>($B732*H579*42)/H25</f>
        <v>0</v>
      </c>
      <c r="I732" s="1186">
        <f>($B732*I579*42)/I25</f>
        <v>0</v>
      </c>
      <c r="J732" s="1186">
        <f>($B732*J579*42)/J25</f>
        <v>0</v>
      </c>
      <c r="K732" s="1186">
        <f>($B732*K579*42)/K25</f>
        <v>0</v>
      </c>
      <c r="L732" s="1186">
        <f>($B732*L579*42)/L25</f>
        <v>0</v>
      </c>
      <c r="M732" s="1186">
        <f>($B732*M579*42)/M25</f>
        <v>0</v>
      </c>
      <c r="N732" s="1186">
        <f>($B732*N579*42)/N25</f>
        <v>0</v>
      </c>
      <c r="O732" s="1186">
        <f>($B732*O579*42)/O25</f>
        <v>0</v>
      </c>
      <c r="P732" s="1186">
        <f>($B732*P579*42)/P25</f>
        <v>0</v>
      </c>
      <c r="Q732" s="1186">
        <f>($B732*Q579*42)/Q25</f>
        <v>0</v>
      </c>
      <c r="R732" s="1186">
        <f>($B732*R579*42)/R25</f>
        <v>0</v>
      </c>
      <c r="S732" s="1186">
        <f>($B732*S579*42)/S25</f>
        <v>0</v>
      </c>
      <c r="T732" s="1186">
        <f>($B732*T579*42)/T25</f>
        <v>0</v>
      </c>
      <c r="U732" s="1186">
        <f>($B732*U579*42)/U25</f>
        <v>0</v>
      </c>
      <c r="V732" s="1186">
        <f>($B732*V579*42)/V25</f>
        <v>0</v>
      </c>
      <c r="W732" s="1186">
        <f>($B732*W579*42)/W25</f>
        <v>0</v>
      </c>
      <c r="X732" s="1186">
        <f>($B732*X579*42)/X25</f>
        <v>0</v>
      </c>
      <c r="Y732" s="1186">
        <f>($B732*Y579*42)/Y25</f>
        <v>0</v>
      </c>
      <c r="Z732" s="1186">
        <f>($B732*Z579*42)/Z25</f>
        <v>0</v>
      </c>
      <c r="AA732" s="1186">
        <f>($B732*AA579*42)/AA25</f>
        <v>0</v>
      </c>
      <c r="AB732" s="1186">
        <f>($B732*AB579*42)/AB25</f>
        <v>0</v>
      </c>
      <c r="AC732" s="1186">
        <f>($B732*AC579*42)/AC25</f>
        <v>0</v>
      </c>
      <c r="AD732" s="1186">
        <f>($B732*AD579*42)/AD25</f>
        <v>0</v>
      </c>
      <c r="AE732" s="1186">
        <f>($B732*AE579*42)/AE25</f>
        <v>0</v>
      </c>
      <c r="AF732" s="1186">
        <f>($B732*AF579*42)/AF25</f>
        <v>0</v>
      </c>
      <c r="AG732" s="1186">
        <f>($B732*AG579*42)/AG25</f>
        <v>0</v>
      </c>
      <c r="AH732" s="1186">
        <f>($B732*AH579*42)/AH25</f>
        <v>0</v>
      </c>
      <c r="AI732" s="1186">
        <f>($B732*AI579*42)/AI25</f>
        <v>0</v>
      </c>
      <c r="AJ732" s="1186">
        <f>($B732*AJ579*42)/AJ25</f>
        <v>0</v>
      </c>
      <c r="AK732" s="1186">
        <f>($B732*AK579*42)/AK25</f>
        <v>0</v>
      </c>
      <c r="AL732" s="1186">
        <f>($B732*AL579*42)/AL25</f>
        <v>0</v>
      </c>
      <c r="AM732" s="1186">
        <f>($B732*AM579*42)/AM25</f>
        <v>0</v>
      </c>
      <c r="AN732" s="1186">
        <f>($B732*AN579*42)/AN25</f>
        <v>0</v>
      </c>
      <c r="AO732" s="1186">
        <f>($B732*AO579*42)/AO25</f>
        <v>0</v>
      </c>
      <c r="AP732" s="1186">
        <f>($B732*AP579*42)/AP25</f>
        <v>0</v>
      </c>
      <c r="AQ732" s="1186">
        <f>($B732*AQ579*42)/AQ25</f>
        <v>0</v>
      </c>
      <c r="AR732" s="1186">
        <f>($B732*AR579*42)/AR25</f>
        <v>0</v>
      </c>
      <c r="AS732" s="1186">
        <f>($B732*AS579*42)/AS25</f>
        <v>0</v>
      </c>
      <c r="AT732" s="1186">
        <f>($B732*AT579*42)/AT25</f>
        <v>0</v>
      </c>
      <c r="AU732" s="1186">
        <f>($B732*AU579*42)/AU25</f>
        <v>0</v>
      </c>
      <c r="AV732" s="1186">
        <f>($B732*AV579*42)/AV25</f>
        <v>0</v>
      </c>
      <c r="AW732" s="1186">
        <f>($B732*AW579*42)/AW25</f>
        <v>0</v>
      </c>
      <c r="AX732" s="1186">
        <f>($B732*AX579*42)/AX25</f>
        <v>0</v>
      </c>
      <c r="AY732" s="1186">
        <f>($B732*AY579*42)/AY25</f>
        <v>0</v>
      </c>
      <c r="AZ732" s="1186">
        <f>($B732*AZ579*42)/AZ25</f>
        <v>0</v>
      </c>
      <c r="BA732" s="1186">
        <f>($B732*BA579*42)/BA25</f>
        <v>0</v>
      </c>
      <c r="BB732" s="1186">
        <f>($B732*BB579*42)/BB25</f>
        <v>0</v>
      </c>
      <c r="BC732" s="1186">
        <f>($B732*BC579*42)/BC25</f>
        <v>0</v>
      </c>
      <c r="BD732" s="1186">
        <f>($B732*BD579*42)/BD25</f>
        <v>0</v>
      </c>
      <c r="BE732" s="1186">
        <f>($B732*BE579*42)/BE25</f>
        <v>0</v>
      </c>
      <c r="BF732" s="1186">
        <f>($B732*BF579*42)/BF25</f>
        <v>0</v>
      </c>
      <c r="BG732" s="1186">
        <f>($B732*BG579*42)/BG25</f>
        <v>0</v>
      </c>
      <c r="BH732" s="1186">
        <f>($B732*BH579*42)/BH25</f>
        <v>0</v>
      </c>
      <c r="BI732" s="1186">
        <f>($B732*BI579*42)/BI25</f>
        <v>0</v>
      </c>
      <c r="BJ732" s="1186">
        <f>($B732*BJ579*42)/BJ25</f>
        <v>0</v>
      </c>
      <c r="BK732" s="1186">
        <f>($B732*BK579*42)/BK25</f>
        <v>0</v>
      </c>
      <c r="BL732" s="1186">
        <f>($B732*BL579*42)/BL25</f>
        <v>0</v>
      </c>
      <c r="BM732" s="1186">
        <f>($B732*BM579*42)/BM25</f>
        <v>0</v>
      </c>
      <c r="BN732" s="1186">
        <f>($B732*BN579*42)/BN25</f>
        <v>0</v>
      </c>
      <c r="BO732" s="1186">
        <f>($B732*BO579*42)/BO25</f>
        <v>0</v>
      </c>
      <c r="BP732" s="1186">
        <f>($B732*BP579*42)/BP25</f>
        <v>0</v>
      </c>
      <c r="BQ732" s="1186">
        <f>($B732*BQ579*42)/BQ25</f>
        <v>0</v>
      </c>
      <c r="BR732" s="1186">
        <f>($B732*BR579*42)/BR25</f>
        <v>0</v>
      </c>
      <c r="BS732" s="1186">
        <f>($B732*BS579*42)/BS25</f>
        <v>0</v>
      </c>
      <c r="BT732" s="1186">
        <f>($B732*BT579*42)/BT25</f>
        <v>0</v>
      </c>
      <c r="BU732" s="1186">
        <f>($B732*BU579*42)/BU25</f>
        <v>0</v>
      </c>
      <c r="BV732" s="1186">
        <f>($B732*BV579*42)/BV25</f>
        <v>0</v>
      </c>
      <c r="BW732" s="1186">
        <f>($B732*BW579*42)/BW25</f>
        <v>0</v>
      </c>
      <c r="BX732" s="1186">
        <f>($B732*BX579*42)/BX25</f>
        <v>0</v>
      </c>
      <c r="BY732" s="1186">
        <f>($B732*BY579*42)/BY25</f>
        <v>0</v>
      </c>
      <c r="BZ732" s="1186">
        <f>($B732*BZ579*42)/BZ25</f>
        <v>0</v>
      </c>
      <c r="CA732" s="1186">
        <f>($B732*CA579*42)/CA25</f>
        <v>0</v>
      </c>
      <c r="CB732" s="1186">
        <f>($B732*CB579*42)/CB25</f>
        <v>0</v>
      </c>
      <c r="CC732" s="1186">
        <f>($B732*CC579*42)/CC25</f>
        <v>0</v>
      </c>
    </row>
    <row r="733" spans="1:81" ht="15" customHeight="1">
      <c r="A733" s="621"/>
      <c r="B733" s="1186">
        <v>0.45700000000000002</v>
      </c>
      <c r="C733" s="862" t="s">
        <v>1606</v>
      </c>
      <c r="D733" s="863" t="s">
        <v>999</v>
      </c>
      <c r="E733" s="165" t="s">
        <v>171</v>
      </c>
      <c r="F733" s="864" t="s">
        <v>1593</v>
      </c>
      <c r="G733" s="1186">
        <f>($B733*G580*42)/G25</f>
        <v>0.77432278789976494</v>
      </c>
      <c r="H733" s="1186">
        <f>($B733*H580*42)/H25</f>
        <v>0.2742299884186431</v>
      </c>
      <c r="I733" s="1186">
        <f>($B733*I580*42)/I25</f>
        <v>1.1900221052359865</v>
      </c>
      <c r="J733" s="1186">
        <f>($B733*J580*42)/J25</f>
        <v>0.31051805668068333</v>
      </c>
      <c r="K733" s="1186">
        <f>($B733*K580*42)/K25</f>
        <v>0.38944902364582551</v>
      </c>
      <c r="L733" s="1186">
        <f>($B733*L580*42)/L25</f>
        <v>0.25350342497340761</v>
      </c>
      <c r="M733" s="1186">
        <f>($B733*M580*42)/M25</f>
        <v>1.2204779205896104</v>
      </c>
      <c r="N733" s="1186">
        <f>($B733*N580*42)/N25</f>
        <v>0.37084534488718818</v>
      </c>
      <c r="O733" s="1186">
        <f>($B733*O580*42)/O25</f>
        <v>0.30398327585189533</v>
      </c>
      <c r="P733" s="1186">
        <f>($B733*P580*42)/P25</f>
        <v>1.1071867032108864</v>
      </c>
      <c r="Q733" s="1186">
        <f>($B733*Q580*42)/Q25</f>
        <v>0.26888275240827453</v>
      </c>
      <c r="R733" s="1186">
        <f>($B733*R580*42)/R25</f>
        <v>1.0703200062135068</v>
      </c>
      <c r="S733" s="1186">
        <f>($B733*S580*42)/S25</f>
        <v>0.30497654166496363</v>
      </c>
      <c r="T733" s="1186">
        <f>($B733*T580*42)/T25</f>
        <v>0.39993888730118521</v>
      </c>
      <c r="U733" s="1186">
        <f>($B733*U580*42)/U25</f>
        <v>0.3127394736065548</v>
      </c>
      <c r="V733" s="1186">
        <f>($B733*V580*42)/V25</f>
        <v>0.3665245584391208</v>
      </c>
      <c r="W733" s="1186">
        <f>($B733*W580*42)/W25</f>
        <v>1.4143955424507191</v>
      </c>
      <c r="X733" s="1186">
        <f>($B733*X580*42)/X25</f>
        <v>0.17699947251317771</v>
      </c>
      <c r="Y733" s="1186">
        <f>($B733*Y580*42)/Y25</f>
        <v>0.26775182118581242</v>
      </c>
      <c r="Z733" s="1186">
        <f>($B733*Z580*42)/Z25</f>
        <v>0.33924438329877515</v>
      </c>
      <c r="AA733" s="1186">
        <f>($B733*AA580*42)/AA25</f>
        <v>0.40338421929861767</v>
      </c>
      <c r="AB733" s="1186">
        <f>($B733*AB580*42)/AB25</f>
        <v>0.32833861273656834</v>
      </c>
      <c r="AC733" s="1186">
        <f>($B733*AC580*42)/AC25</f>
        <v>0.2400248431573386</v>
      </c>
      <c r="AD733" s="1186">
        <f>($B733*AD580*42)/AD25</f>
        <v>0.34223097799565827</v>
      </c>
      <c r="AE733" s="1186">
        <f>($B733*AE580*42)/AE25</f>
        <v>0.4812556944607983</v>
      </c>
      <c r="AF733" s="1186">
        <f>($B733*AF580*42)/AF25</f>
        <v>0.26053187201299438</v>
      </c>
      <c r="AG733" s="1186">
        <f>($B733*AG580*42)/AG25</f>
        <v>0.22161126224054739</v>
      </c>
      <c r="AH733" s="1186">
        <f>($B733*AH580*42)/AH25</f>
        <v>0.32396009701079143</v>
      </c>
      <c r="AI733" s="1186">
        <f>($B733*AI580*42)/AI25</f>
        <v>0.39067327371093336</v>
      </c>
      <c r="AJ733" s="1186">
        <f>($B733*AJ580*42)/AJ25</f>
        <v>0.31726674125925031</v>
      </c>
      <c r="AK733" s="1186">
        <f>($B733*AK580*42)/AK25</f>
        <v>0.31055943740753855</v>
      </c>
      <c r="AL733" s="1186">
        <f>($B733*AL580*42)/AL25</f>
        <v>0.29611540640182499</v>
      </c>
      <c r="AM733" s="1186">
        <f>($B733*AM580*42)/AM25</f>
        <v>0.18449528747076183</v>
      </c>
      <c r="AN733" s="1186">
        <f>($B733*AN580*42)/AN25</f>
        <v>0.29611540640182499</v>
      </c>
      <c r="AO733" s="1186">
        <f>($B733*AO580*42)/AO25</f>
        <v>0.28708579626730407</v>
      </c>
      <c r="AP733" s="1186">
        <f>($B733*AP580*42)/AP25</f>
        <v>0.33240588405733817</v>
      </c>
      <c r="AQ733" s="1186">
        <f>($B733*AQ580*42)/AQ25</f>
        <v>0.39610791038762816</v>
      </c>
      <c r="AR733" s="1186">
        <f>($B733*AR580*42)/AR25</f>
        <v>0.34457317371650642</v>
      </c>
      <c r="AS733" s="1186">
        <f>($B733*AS580*42)/AS25</f>
        <v>0.30576692511909787</v>
      </c>
      <c r="AT733" s="1186">
        <f>($B733*AT580*42)/AT25</f>
        <v>0.41758518432288821</v>
      </c>
      <c r="AU733" s="1186">
        <f>($B733*AU580*42)/AU25</f>
        <v>0.34137303215690845</v>
      </c>
      <c r="AV733" s="1186">
        <f>($B733*AV580*42)/AV25</f>
        <v>0.34135111986650624</v>
      </c>
      <c r="AW733" s="1186">
        <f>($B733*AW580*42)/AW25</f>
        <v>0.35306702841628285</v>
      </c>
      <c r="AX733" s="1186">
        <f>($B733*AX580*42)/AX25</f>
        <v>0.2901058124296727</v>
      </c>
      <c r="AY733" s="1186">
        <f>($B733*AY580*42)/AY25</f>
        <v>0.31430641688183414</v>
      </c>
      <c r="AZ733" s="1186">
        <f>($B733*AZ580*42)/AZ25</f>
        <v>0.3796086536493038</v>
      </c>
      <c r="BA733" s="1186">
        <f>($B733*BA580*42)/BA25</f>
        <v>0.43054574914945881</v>
      </c>
      <c r="BB733" s="1186">
        <f>($B733*BB580*42)/BB25</f>
        <v>0.34923564699081983</v>
      </c>
      <c r="BC733" s="1186">
        <f>($B733*BC580*42)/BC25</f>
        <v>0.37429091456508679</v>
      </c>
      <c r="BD733" s="1186">
        <f>($B733*BD580*42)/BD25</f>
        <v>0.37429091456508679</v>
      </c>
      <c r="BE733" s="1186">
        <f>($B733*BE580*42)/BE25</f>
        <v>0.39152661873828698</v>
      </c>
      <c r="BF733" s="1186">
        <f>($B733*BF580*42)/BF25</f>
        <v>0.51807733979610993</v>
      </c>
      <c r="BG733" s="1186">
        <f>($B733*BG580*42)/BG25</f>
        <v>0.74978518944429862</v>
      </c>
      <c r="BH733" s="1186">
        <f>($B733*BH580*42)/BH25</f>
        <v>0.32097705766460694</v>
      </c>
      <c r="BI733" s="1186">
        <f>($B733*BI580*42)/BI25</f>
        <v>0.31196959776287048</v>
      </c>
      <c r="BJ733" s="1186">
        <f>($B733*BJ580*42)/BJ25</f>
        <v>0.35641628780764334</v>
      </c>
      <c r="BK733" s="1186">
        <f>($B733*BK580*42)/BK25</f>
        <v>1.1218592306593267</v>
      </c>
      <c r="BL733" s="1186">
        <f>($B733*BL580*42)/BL25</f>
        <v>0.30636174568929714</v>
      </c>
      <c r="BM733" s="1186">
        <f>($B733*BM580*42)/BM25</f>
        <v>1.3825594522498428</v>
      </c>
      <c r="BN733" s="1186">
        <f>($B733*BN580*42)/BN25</f>
        <v>0.38764363224867282</v>
      </c>
      <c r="BO733" s="1186">
        <f>($B733*BO580*42)/BO25</f>
        <v>0.37896133859222175</v>
      </c>
      <c r="BP733" s="1186">
        <f>($B733*BP580*42)/BP25</f>
        <v>0.30330697227969977</v>
      </c>
      <c r="BQ733" s="1186">
        <f>($B733*BQ580*42)/BQ25</f>
        <v>1.2846287889333741</v>
      </c>
      <c r="BR733" s="1186">
        <f>($B733*BR580*42)/BR25</f>
        <v>0.40780488565034323</v>
      </c>
      <c r="BS733" s="1186">
        <f>($B733*BS580*42)/BS25</f>
        <v>0.29532256006146212</v>
      </c>
      <c r="BT733" s="1186">
        <f>($B733*BT580*42)/BT25</f>
        <v>1.1281226863125042</v>
      </c>
      <c r="BU733" s="1186">
        <f>($B733*BU580*42)/BU25</f>
        <v>0.95985292017709756</v>
      </c>
      <c r="BV733" s="1186">
        <f>($B733*BV580*42)/BV25</f>
        <v>0.9339423466703648</v>
      </c>
      <c r="BW733" s="1186">
        <f>($B733*BW580*42)/BW25</f>
        <v>0.20371797411376083</v>
      </c>
      <c r="BX733" s="1186">
        <f>($B733*BX580*42)/BX25</f>
        <v>0.22656999667447403</v>
      </c>
      <c r="BY733" s="1186">
        <f>($B733*BY580*42)/BY25</f>
        <v>0.26706077851823817</v>
      </c>
      <c r="BZ733" s="1186">
        <f>($B733*BZ580*42)/BZ25</f>
        <v>0.25729076593009342</v>
      </c>
      <c r="CA733" s="1186">
        <f>($B733*CA580*42)/CA25</f>
        <v>0.35393986398846994</v>
      </c>
      <c r="CB733" s="1186">
        <f>($B733*CB580*42)/CB25</f>
        <v>0.45159338464805426</v>
      </c>
      <c r="CC733" s="1186">
        <f>($B733*CC580*42)/CC25</f>
        <v>1.1830163091750774</v>
      </c>
    </row>
    <row r="734" spans="1:81" ht="15" customHeight="1">
      <c r="A734" s="621"/>
      <c r="B734" s="871"/>
      <c r="C734" s="872"/>
      <c r="D734" s="632" t="s">
        <v>986</v>
      </c>
      <c r="E734" s="212"/>
      <c r="F734" s="212"/>
      <c r="G734" s="873"/>
      <c r="H734" s="1207"/>
      <c r="I734" s="1207"/>
      <c r="J734" s="1207"/>
      <c r="K734" s="1207"/>
      <c r="L734" s="1207"/>
      <c r="M734" s="1207"/>
      <c r="N734" s="1207"/>
      <c r="O734" s="1207"/>
      <c r="P734" s="1207"/>
      <c r="Q734" s="1207"/>
      <c r="R734" s="1207"/>
      <c r="S734" s="1207"/>
      <c r="T734" s="1207"/>
      <c r="U734" s="1207"/>
      <c r="V734" s="1207"/>
      <c r="W734" s="1207"/>
      <c r="X734" s="1207"/>
      <c r="Y734" s="1207"/>
      <c r="Z734" s="1207"/>
      <c r="AA734" s="1207"/>
      <c r="AB734" s="1207"/>
      <c r="AC734" s="1207"/>
      <c r="AD734" s="1207"/>
      <c r="AE734" s="1207"/>
      <c r="AF734" s="1207"/>
      <c r="AG734" s="1207"/>
      <c r="AH734" s="1207"/>
      <c r="AI734" s="1207"/>
      <c r="AJ734" s="1207"/>
      <c r="AK734" s="1207"/>
      <c r="AL734" s="1207"/>
      <c r="AM734" s="1207"/>
      <c r="AN734" s="1207"/>
      <c r="AO734" s="1207"/>
      <c r="AP734" s="1207"/>
      <c r="AQ734" s="1207"/>
      <c r="AR734" s="1207"/>
      <c r="AS734" s="1207"/>
      <c r="AT734" s="1207"/>
      <c r="AU734" s="1207"/>
      <c r="AV734" s="1207"/>
      <c r="AW734" s="1207"/>
      <c r="AX734" s="1207"/>
      <c r="AY734" s="1207"/>
      <c r="AZ734" s="1207"/>
      <c r="BA734" s="1207"/>
      <c r="BB734" s="1207"/>
      <c r="BC734" s="1207"/>
      <c r="BD734" s="1207"/>
      <c r="BE734" s="1207"/>
      <c r="BF734" s="1207"/>
      <c r="BG734" s="1207"/>
      <c r="BH734" s="1207"/>
      <c r="BI734" s="1207"/>
      <c r="BJ734" s="1207"/>
      <c r="BK734" s="1207"/>
      <c r="BL734" s="1207"/>
      <c r="BM734" s="1207"/>
      <c r="BN734" s="1207"/>
      <c r="BO734" s="1207"/>
      <c r="BP734" s="1207"/>
      <c r="BQ734" s="1207"/>
      <c r="BR734" s="1207"/>
      <c r="BS734" s="1207"/>
      <c r="BT734" s="1207"/>
      <c r="BU734" s="1207"/>
      <c r="BV734" s="1207"/>
      <c r="BW734" s="1207"/>
      <c r="BX734" s="1207"/>
      <c r="BY734" s="1207"/>
      <c r="BZ734" s="1207"/>
      <c r="CA734" s="1207"/>
      <c r="CB734" s="1207"/>
      <c r="CC734" s="1207"/>
    </row>
    <row r="735" spans="1:81" ht="15" customHeight="1">
      <c r="A735" s="621"/>
      <c r="B735" s="210"/>
      <c r="C735" s="872"/>
      <c r="D735" s="632" t="s">
        <v>168</v>
      </c>
      <c r="E735" s="212"/>
      <c r="F735" s="212"/>
      <c r="G735" s="873"/>
      <c r="H735" s="1207"/>
      <c r="I735" s="1207"/>
      <c r="J735" s="1207"/>
      <c r="K735" s="1207"/>
      <c r="L735" s="1207"/>
      <c r="M735" s="1207"/>
      <c r="N735" s="1207"/>
      <c r="O735" s="1207"/>
      <c r="P735" s="1207"/>
      <c r="Q735" s="1207"/>
      <c r="R735" s="1207"/>
      <c r="S735" s="1207"/>
      <c r="T735" s="1207"/>
      <c r="U735" s="1207"/>
      <c r="V735" s="1207"/>
      <c r="W735" s="1207"/>
      <c r="X735" s="1207"/>
      <c r="Y735" s="1207"/>
      <c r="Z735" s="1207"/>
      <c r="AA735" s="1207"/>
      <c r="AB735" s="1207"/>
      <c r="AC735" s="1207"/>
      <c r="AD735" s="1207"/>
      <c r="AE735" s="1207"/>
      <c r="AF735" s="1207"/>
      <c r="AG735" s="1207"/>
      <c r="AH735" s="1207"/>
      <c r="AI735" s="1207"/>
      <c r="AJ735" s="1207"/>
      <c r="AK735" s="1207"/>
      <c r="AL735" s="1207"/>
      <c r="AM735" s="1207"/>
      <c r="AN735" s="1207"/>
      <c r="AO735" s="1207"/>
      <c r="AP735" s="1207"/>
      <c r="AQ735" s="1207"/>
      <c r="AR735" s="1207"/>
      <c r="AS735" s="1207"/>
      <c r="AT735" s="1207"/>
      <c r="AU735" s="1207"/>
      <c r="AV735" s="1207"/>
      <c r="AW735" s="1207"/>
      <c r="AX735" s="1207"/>
      <c r="AY735" s="1207"/>
      <c r="AZ735" s="1207"/>
      <c r="BA735" s="1207"/>
      <c r="BB735" s="1207"/>
      <c r="BC735" s="1207"/>
      <c r="BD735" s="1207"/>
      <c r="BE735" s="1207"/>
      <c r="BF735" s="1207"/>
      <c r="BG735" s="1207"/>
      <c r="BH735" s="1207"/>
      <c r="BI735" s="1207"/>
      <c r="BJ735" s="1207"/>
      <c r="BK735" s="1207"/>
      <c r="BL735" s="1207"/>
      <c r="BM735" s="1207"/>
      <c r="BN735" s="1207"/>
      <c r="BO735" s="1207"/>
      <c r="BP735" s="1207"/>
      <c r="BQ735" s="1207"/>
      <c r="BR735" s="1207"/>
      <c r="BS735" s="1207"/>
      <c r="BT735" s="1207"/>
      <c r="BU735" s="1207"/>
      <c r="BV735" s="1207"/>
      <c r="BW735" s="1207"/>
      <c r="BX735" s="1207"/>
      <c r="BY735" s="1207"/>
      <c r="BZ735" s="1207"/>
      <c r="CA735" s="1207"/>
      <c r="CB735" s="1207"/>
      <c r="CC735" s="1207"/>
    </row>
    <row r="736" spans="1:81" ht="15" customHeight="1">
      <c r="A736" s="621"/>
      <c r="C736" s="162"/>
      <c r="D736" s="162"/>
      <c r="E736" s="49" t="s">
        <v>236</v>
      </c>
      <c r="G736" s="1186">
        <f>SUM(G725:G735)</f>
        <v>57.488844928712645</v>
      </c>
      <c r="H736" s="1186">
        <f>SUM(H725:H735)</f>
        <v>51.05402692859748</v>
      </c>
      <c r="I736" s="1186">
        <f>SUM(I725:I735)</f>
        <v>58.748164284738536</v>
      </c>
      <c r="J736" s="1186">
        <f t="shared" ref="J736:BO736" si="87">SUM(J725:J735)</f>
        <v>51.441175355385717</v>
      </c>
      <c r="K736" s="1186">
        <f t="shared" si="87"/>
        <v>48.128166729930754</v>
      </c>
      <c r="L736" s="1186">
        <f t="shared" si="87"/>
        <v>46.743434592634664</v>
      </c>
      <c r="M736" s="1186">
        <f t="shared" si="87"/>
        <v>58.603391385702643</v>
      </c>
      <c r="N736" s="1186">
        <f t="shared" si="87"/>
        <v>57.560647679329051</v>
      </c>
      <c r="O736" s="1186">
        <f t="shared" si="87"/>
        <v>50.507883461427042</v>
      </c>
      <c r="P736" s="1186">
        <f t="shared" si="87"/>
        <v>56.194525037482698</v>
      </c>
      <c r="Q736" s="1186">
        <f t="shared" si="87"/>
        <v>45.754693538274481</v>
      </c>
      <c r="R736" s="1186">
        <f t="shared" si="87"/>
        <v>56.289918377016981</v>
      </c>
      <c r="S736" s="1186">
        <f t="shared" si="87"/>
        <v>49.959081377261022</v>
      </c>
      <c r="T736" s="1186">
        <f t="shared" si="87"/>
        <v>54.945262630059077</v>
      </c>
      <c r="U736" s="1186">
        <f t="shared" si="87"/>
        <v>50.332358180330822</v>
      </c>
      <c r="V736" s="1186">
        <f>SUM(V725:V735)</f>
        <v>48.778131794846217</v>
      </c>
      <c r="W736" s="1186">
        <f t="shared" si="87"/>
        <v>56.600154828793286</v>
      </c>
      <c r="X736" s="1186">
        <f t="shared" si="87"/>
        <v>42.773504079790015</v>
      </c>
      <c r="Y736" s="1186">
        <f t="shared" si="87"/>
        <v>50.281724169550287</v>
      </c>
      <c r="Z736" s="1186">
        <f t="shared" si="87"/>
        <v>51.233912822081024</v>
      </c>
      <c r="AA736" s="1186">
        <f>SUM(AA725:AA735)</f>
        <v>53.922984573514931</v>
      </c>
      <c r="AB736" s="1186">
        <f t="shared" si="87"/>
        <v>51.129188474462424</v>
      </c>
      <c r="AC736" s="1186">
        <f t="shared" si="87"/>
        <v>46.893774015561227</v>
      </c>
      <c r="AD736" s="1186">
        <f t="shared" si="87"/>
        <v>50.780360955494892</v>
      </c>
      <c r="AE736" s="1186">
        <f t="shared" si="87"/>
        <v>53.826446503423888</v>
      </c>
      <c r="AF736" s="1186">
        <f t="shared" si="87"/>
        <v>49.290677609765289</v>
      </c>
      <c r="AG736" s="1186">
        <f t="shared" si="87"/>
        <v>44.694630801890916</v>
      </c>
      <c r="AH736" s="1186">
        <f t="shared" si="87"/>
        <v>50.307574071015139</v>
      </c>
      <c r="AI736" s="1186">
        <f t="shared" si="87"/>
        <v>51.135066838015817</v>
      </c>
      <c r="AJ736" s="1186">
        <f t="shared" si="87"/>
        <v>46.211689865231108</v>
      </c>
      <c r="AK736" s="1186">
        <f t="shared" si="87"/>
        <v>53.827350436817007</v>
      </c>
      <c r="AL736" s="1186">
        <f t="shared" si="87"/>
        <v>51.1130846924286</v>
      </c>
      <c r="AM736" s="1186">
        <f t="shared" si="87"/>
        <v>43.569129114983944</v>
      </c>
      <c r="AN736" s="1186">
        <f t="shared" si="87"/>
        <v>51.1130846924286</v>
      </c>
      <c r="AO736" s="1186">
        <f t="shared" si="87"/>
        <v>46.977728352409535</v>
      </c>
      <c r="AP736" s="1186">
        <f t="shared" si="87"/>
        <v>49.304712554154051</v>
      </c>
      <c r="AQ736" s="1186">
        <f>SUM(AQ725:AQ735)</f>
        <v>49.351190494641315</v>
      </c>
      <c r="AR736" s="1186">
        <f t="shared" si="87"/>
        <v>47.679382033539135</v>
      </c>
      <c r="AS736" s="1186">
        <f t="shared" si="87"/>
        <v>49.096751006124975</v>
      </c>
      <c r="AT736" s="1186">
        <f>SUM(AT725:AT735)</f>
        <v>52.888467847115336</v>
      </c>
      <c r="AU736" s="1186">
        <f t="shared" si="87"/>
        <v>51.163362077306211</v>
      </c>
      <c r="AV736" s="1186">
        <f t="shared" si="87"/>
        <v>46.743686283878482</v>
      </c>
      <c r="AW736" s="1186">
        <f t="shared" si="87"/>
        <v>51.230966363139665</v>
      </c>
      <c r="AX736" s="1186">
        <f t="shared" si="87"/>
        <v>49.076654398515061</v>
      </c>
      <c r="AY736" s="1186">
        <f t="shared" si="87"/>
        <v>49.899180847283304</v>
      </c>
      <c r="AZ736" s="1186">
        <f t="shared" si="87"/>
        <v>53.08425844844276</v>
      </c>
      <c r="BA736" s="1186">
        <f t="shared" si="87"/>
        <v>54.069612438414211</v>
      </c>
      <c r="BB736" s="1186">
        <f t="shared" si="87"/>
        <v>50.869061567730881</v>
      </c>
      <c r="BC736" s="1186">
        <f t="shared" si="87"/>
        <v>48.782887683032747</v>
      </c>
      <c r="BD736" s="1186">
        <f t="shared" si="87"/>
        <v>48.782887683032747</v>
      </c>
      <c r="BE736" s="1186">
        <f t="shared" si="87"/>
        <v>50.604096766084652</v>
      </c>
      <c r="BF736" s="1186">
        <f t="shared" si="87"/>
        <v>53.79197288797566</v>
      </c>
      <c r="BG736" s="1186">
        <f t="shared" si="87"/>
        <v>58.43409353655602</v>
      </c>
      <c r="BH736" s="1186">
        <f t="shared" si="87"/>
        <v>48.062948728159284</v>
      </c>
      <c r="BI736" s="1186">
        <f t="shared" si="87"/>
        <v>47.436553439844758</v>
      </c>
      <c r="BJ736" s="1186">
        <f t="shared" si="87"/>
        <v>49.833901731439902</v>
      </c>
      <c r="BK736" s="1186">
        <f t="shared" si="87"/>
        <v>58.771475816545852</v>
      </c>
      <c r="BL736" s="1186">
        <f t="shared" si="87"/>
        <v>47.568129607082462</v>
      </c>
      <c r="BM736" s="1186">
        <f t="shared" si="87"/>
        <v>60.261414913935567</v>
      </c>
      <c r="BN736" s="1186">
        <f>SUM(BN725:BN735)</f>
        <v>48.330774574151384</v>
      </c>
      <c r="BO736" s="1186">
        <f t="shared" si="87"/>
        <v>53.02782017696785</v>
      </c>
      <c r="BP736" s="1186">
        <f>SUM(BP725:BP735)</f>
        <v>47.093821507221435</v>
      </c>
      <c r="BQ736" s="1186">
        <f>SUM(BQ725:BQ735)</f>
        <v>60.40442601409611</v>
      </c>
      <c r="BR736" s="1186">
        <f t="shared" ref="BR736:CC736" si="88">SUM(BR725:BR735)</f>
        <v>53.068724066872214</v>
      </c>
      <c r="BS736" s="1186">
        <f>SUM(BS725:BS735)</f>
        <v>54.64683667345632</v>
      </c>
      <c r="BT736" s="1186">
        <f t="shared" si="88"/>
        <v>52.232040466341083</v>
      </c>
      <c r="BU736" s="1186">
        <f t="shared" si="88"/>
        <v>52.160220324427456</v>
      </c>
      <c r="BV736" s="1186">
        <f>SUM(BV725:BV735)</f>
        <v>51.729246672853129</v>
      </c>
      <c r="BW736" s="1186">
        <f t="shared" si="88"/>
        <v>50.763422062202856</v>
      </c>
      <c r="BX736" s="1186">
        <f t="shared" si="88"/>
        <v>49.445287658135882</v>
      </c>
      <c r="BY736" s="1186">
        <f t="shared" si="88"/>
        <v>45.385263518908467</v>
      </c>
      <c r="BZ736" s="1186">
        <f t="shared" si="88"/>
        <v>46.65587591412897</v>
      </c>
      <c r="CA736" s="1186">
        <f t="shared" si="88"/>
        <v>48.729090207954911</v>
      </c>
      <c r="CB736" s="1186">
        <f t="shared" si="88"/>
        <v>55.039345315145084</v>
      </c>
      <c r="CC736" s="1186">
        <f t="shared" si="88"/>
        <v>52.705635096418213</v>
      </c>
    </row>
    <row r="737" spans="1:81" ht="15" customHeight="1">
      <c r="A737" s="621"/>
      <c r="B737" s="621"/>
      <c r="C737" s="626"/>
      <c r="D737" s="623" t="s">
        <v>312</v>
      </c>
      <c r="E737" s="623" t="s">
        <v>1358</v>
      </c>
      <c r="F737" s="624"/>
      <c r="G737" s="1315">
        <f>1000*G688/G$736</f>
        <v>8403.8342369422353</v>
      </c>
      <c r="H737" s="1315">
        <f>1000*H688/H$736</f>
        <v>9834.7511742588049</v>
      </c>
      <c r="I737" s="1315">
        <f>1000*I688/I$736</f>
        <v>10049.189619428402</v>
      </c>
      <c r="J737" s="1315">
        <f>1000*J688/J$736</f>
        <v>9851.9578920116874</v>
      </c>
      <c r="K737" s="1315">
        <f>1000*K688/K$736</f>
        <v>9937.3773235652789</v>
      </c>
      <c r="L737" s="1315">
        <f>1000*L688/L$736</f>
        <v>10597.453329054601</v>
      </c>
      <c r="M737" s="1315">
        <f>1000*M688/M$736</f>
        <v>10226.292575092537</v>
      </c>
      <c r="N737" s="1315">
        <f>1000*N688/N$736</f>
        <v>9468.2850309769783</v>
      </c>
      <c r="O737" s="1315">
        <f>1000*O688/O$736</f>
        <v>9617.0742806591388</v>
      </c>
      <c r="P737" s="1315">
        <f>1000*P688/P$736</f>
        <v>10847.664716448196</v>
      </c>
      <c r="Q737" s="1315">
        <f>1000*Q688/Q$736</f>
        <v>11216.960117160605</v>
      </c>
      <c r="R737" s="1315">
        <f>1000*R688/R$736</f>
        <v>10349.632620043329</v>
      </c>
      <c r="S737" s="1315">
        <f>1000*S688/S$736</f>
        <v>9936.1826424116771</v>
      </c>
      <c r="T737" s="1315">
        <f>1000*T688/T$736</f>
        <v>9135.3406762979685</v>
      </c>
      <c r="U737" s="1315">
        <f>1000*U688/U$736</f>
        <v>10453.051370289184</v>
      </c>
      <c r="V737" s="1315">
        <f>1000*V688/V$736</f>
        <v>11249.660465342138</v>
      </c>
      <c r="W737" s="1315">
        <f>1000*W688/W$736</f>
        <v>12740.010484173645</v>
      </c>
      <c r="X737" s="1315">
        <f>1000*X688/X$736</f>
        <v>11910.142544140672</v>
      </c>
      <c r="Y737" s="1315">
        <f>1000*Y688/Y$736</f>
        <v>10260.605116002251</v>
      </c>
      <c r="Z737" s="1315">
        <f>1000*Z688/Z$736</f>
        <v>10712.138003946246</v>
      </c>
      <c r="AA737" s="1315">
        <f>1000*AA688/AA$736</f>
        <v>10054.953675973768</v>
      </c>
      <c r="AB737" s="1315">
        <f>1000*AB688/AB$736</f>
        <v>10407.368847538901</v>
      </c>
      <c r="AC737" s="1315">
        <f>1000*AC688/AC$736</f>
        <v>11601.650160627723</v>
      </c>
      <c r="AD737" s="1315">
        <f>1000*AD688/AD$736</f>
        <v>11596.364714703319</v>
      </c>
      <c r="AE737" s="1315">
        <f>1000*AE688/AE$736</f>
        <v>8979.8918611967529</v>
      </c>
      <c r="AF737" s="1315">
        <f>1000*AF688/AF$736</f>
        <v>10490.012109901987</v>
      </c>
      <c r="AG737" s="1315">
        <f>1000*AG688/AG$736</f>
        <v>11618.116538901522</v>
      </c>
      <c r="AH737" s="1315">
        <f>1000*AH688/AH$736</f>
        <v>10407.475446380389</v>
      </c>
      <c r="AI737" s="1315">
        <f>1000*AI688/AI$736</f>
        <v>9484.7760510011358</v>
      </c>
      <c r="AJ737" s="1315">
        <f>1000*AJ688/AJ$736</f>
        <v>10605.973380518752</v>
      </c>
      <c r="AK737" s="1315">
        <f>1000*AK688/AK$736</f>
        <v>9015.6925200905407</v>
      </c>
      <c r="AL737" s="1315">
        <f>1000*AL688/AL$736</f>
        <v>12026.014021135352</v>
      </c>
      <c r="AM737" s="1315">
        <f>1000*AM688/AM$736</f>
        <v>13748.448505222972</v>
      </c>
      <c r="AN737" s="1315">
        <f>1000*AN688/AN$736</f>
        <v>12538.862550279515</v>
      </c>
      <c r="AO737" s="1315">
        <f>1000*AO688/AO$736</f>
        <v>11783.222078899225</v>
      </c>
      <c r="AP737" s="1315">
        <f>1000*AP688/AP$736</f>
        <v>10051.061511315544</v>
      </c>
      <c r="AQ737" s="1315">
        <f>1000*AQ688/AQ$736</f>
        <v>10731.874362061695</v>
      </c>
      <c r="AR737" s="1315">
        <f>1000*AR688/AR$736</f>
        <v>10212.469856998559</v>
      </c>
      <c r="AS737" s="1315">
        <f>1000*AS688/AS$736</f>
        <v>10773.178713304878</v>
      </c>
      <c r="AT737" s="1315">
        <f>1000*AT688/AT$736</f>
        <v>9969.757619059561</v>
      </c>
      <c r="AU737" s="1315">
        <f>1000*AU688/AU$736</f>
        <v>9732.1868851122636</v>
      </c>
      <c r="AV737" s="1315">
        <f>1000*AV688/AV$736</f>
        <v>10680.3960453771</v>
      </c>
      <c r="AW737" s="1315">
        <f>1000*AW688/AW$736</f>
        <v>9505.8064167571483</v>
      </c>
      <c r="AX737" s="1315">
        <f>1000*AX688/AX$736</f>
        <v>9919.3158082953887</v>
      </c>
      <c r="AY737" s="1315">
        <f>1000*AY688/AY$736</f>
        <v>9907.7552155082321</v>
      </c>
      <c r="AZ737" s="1315">
        <f>1000*AZ688/AZ$736</f>
        <v>9940.6234740940927</v>
      </c>
      <c r="BA737" s="1315">
        <f>1000*BA688/BA$736</f>
        <v>8901.2591640858718</v>
      </c>
      <c r="BB737" s="1315">
        <f>1000*BB688/BB$736</f>
        <v>10987.038867092835</v>
      </c>
      <c r="BC737" s="1315">
        <f>1000*BC688/BC$736</f>
        <v>10893.384270825425</v>
      </c>
      <c r="BD737" s="1315">
        <f>1000*BD688/BD$736</f>
        <v>9650.637937702264</v>
      </c>
      <c r="BE737" s="1315">
        <f>1000*BE688/BE$736</f>
        <v>9443.4352539302326</v>
      </c>
      <c r="BF737" s="1315">
        <f>1000*BF688/BF$736</f>
        <v>8524.5031656950778</v>
      </c>
      <c r="BG737" s="1315">
        <f>1000*BG688/BG$736</f>
        <v>9834.966584746353</v>
      </c>
      <c r="BH737" s="1315">
        <f>1000*BH688/BH$736</f>
        <v>10616.189466524769</v>
      </c>
      <c r="BI737" s="1315">
        <f>1000*BI688/BI$736</f>
        <v>12320.344359506775</v>
      </c>
      <c r="BJ737" s="1315">
        <f>1000*BJ688/BJ$736</f>
        <v>10097.688182874892</v>
      </c>
      <c r="BK737" s="1315">
        <f>1000*BK688/BK$736</f>
        <v>12325.847969917761</v>
      </c>
      <c r="BL737" s="1315">
        <f>1000*BL688/BL$736</f>
        <v>10922.484847254471</v>
      </c>
      <c r="BM737" s="1315">
        <f>1000*BM688/BM$736</f>
        <v>11560.326188543508</v>
      </c>
      <c r="BN737" s="1315">
        <f>1000*BN688/BN$736</f>
        <v>9978.4044602290869</v>
      </c>
      <c r="BO737" s="1315">
        <f>1000*BO688/BO$736</f>
        <v>9459.2673895009921</v>
      </c>
      <c r="BP737" s="1315">
        <f>1000*BP688/BP$736</f>
        <v>9949.4125701210251</v>
      </c>
      <c r="BQ737" s="1315">
        <f>1000*BQ688/BQ$736</f>
        <v>10292.22607401761</v>
      </c>
      <c r="BR737" s="1315">
        <f>1000*BR688/BR$736</f>
        <v>9204.08468741258</v>
      </c>
      <c r="BS737" s="1315">
        <f>1000*BS688/BS$736</f>
        <v>12805.187439866135</v>
      </c>
      <c r="BT737" s="1315">
        <f>1000*BT688/BT$736</f>
        <v>11869.708455207103</v>
      </c>
      <c r="BU737" s="1315">
        <f>1000*BU688/BU$736</f>
        <v>12679.121790154893</v>
      </c>
      <c r="BV737" s="1315">
        <f>1000*BV688/BV$736</f>
        <v>12173.454993037501</v>
      </c>
      <c r="BW737" s="1315">
        <f>1000*BW688/BW$736</f>
        <v>14812.833139450817</v>
      </c>
      <c r="BX737" s="1315">
        <f>1000*BX688/BX$736</f>
        <v>14863.15362540263</v>
      </c>
      <c r="BY737" s="1315">
        <f>1000*BY688/BY$736</f>
        <v>11394.286130224571</v>
      </c>
      <c r="BZ737" s="1315">
        <f>1000*BZ688/BZ$736</f>
        <v>10741.871598567403</v>
      </c>
      <c r="CA737" s="1315">
        <f>1000*CA688/CA$736</f>
        <v>10567.042253356018</v>
      </c>
      <c r="CB737" s="1315">
        <f>1000*CB688/CB$736</f>
        <v>9447.8868002590971</v>
      </c>
      <c r="CC737" s="1315">
        <f>1000*CC688/CC$736</f>
        <v>11571.89887052069</v>
      </c>
    </row>
    <row r="738" spans="1:81" ht="15" customHeight="1">
      <c r="A738" s="621"/>
      <c r="B738" s="621"/>
      <c r="C738" s="621"/>
      <c r="D738" s="623" t="s">
        <v>537</v>
      </c>
      <c r="E738" s="623" t="s">
        <v>1358</v>
      </c>
      <c r="F738" s="624"/>
      <c r="G738" s="1315">
        <f>1000*G683/G$736</f>
        <v>1640.9583967717067</v>
      </c>
      <c r="H738" s="1315">
        <f>1000*H683/H$736</f>
        <v>611.94212335575651</v>
      </c>
      <c r="I738" s="1315">
        <f>1000*I683/I$736</f>
        <v>567.91181937802082</v>
      </c>
      <c r="J738" s="1315">
        <f>1000*J683/J$736</f>
        <v>839.7346887549453</v>
      </c>
      <c r="K738" s="1315">
        <f>1000*K683/K$736</f>
        <v>805.24738803166815</v>
      </c>
      <c r="L738" s="1315">
        <f>1000*L683/L$736</f>
        <v>808.24847507327343</v>
      </c>
      <c r="M738" s="1315">
        <f>1000*M683/M$736</f>
        <v>580.42480224032158</v>
      </c>
      <c r="N738" s="1315">
        <f>1000*N683/N$736</f>
        <v>1040.2095690543038</v>
      </c>
      <c r="O738" s="1315">
        <f>1000*O683/O$736</f>
        <v>514.59488456446377</v>
      </c>
      <c r="P738" s="1315">
        <f>1000*P683/P$736</f>
        <v>1075.3981880562353</v>
      </c>
      <c r="Q738" s="1315">
        <f>1000*Q683/Q$736</f>
        <v>1470.2599340829345</v>
      </c>
      <c r="R738" s="1315">
        <f>1000*R683/R$736</f>
        <v>651.5380663799998</v>
      </c>
      <c r="S738" s="1315">
        <f>1000*S683/S$736</f>
        <v>735.45454474049643</v>
      </c>
      <c r="T738" s="1315">
        <f>1000*T683/T$736</f>
        <v>843.69362891599451</v>
      </c>
      <c r="U738" s="1315">
        <f>1000*U683/U$736</f>
        <v>1199.0566010613973</v>
      </c>
      <c r="V738" s="1315">
        <f>1000*V683/V$736</f>
        <v>2032.1386673279828</v>
      </c>
      <c r="W738" s="1315">
        <f>1000*W683/W$736</f>
        <v>2714.0162417998431</v>
      </c>
      <c r="X738" s="1315">
        <f>1000*X683/X$736</f>
        <v>1264.0992107768125</v>
      </c>
      <c r="Y738" s="1315">
        <f>1000*Y683/Y$736</f>
        <v>1000.4846913405567</v>
      </c>
      <c r="Z738" s="1315">
        <f>1000*Z683/Z$736</f>
        <v>1725.5021595272071</v>
      </c>
      <c r="AA738" s="1315">
        <f>1000*AA683/AA$736</f>
        <v>1313.0596340053853</v>
      </c>
      <c r="AB738" s="1315">
        <f>1000*AB683/AB$736</f>
        <v>1465.786752741506</v>
      </c>
      <c r="AC738" s="1315">
        <f>1000*AC683/AC$736</f>
        <v>1643.195992529221</v>
      </c>
      <c r="AD738" s="1315">
        <f>1000*AD683/AD$736</f>
        <v>2550.7550469824978</v>
      </c>
      <c r="AE738" s="1315">
        <f>1000*AE683/AE$736</f>
        <v>660.58223495760501</v>
      </c>
      <c r="AF738" s="1315">
        <f>1000*AF683/AF$736</f>
        <v>606.93054386708923</v>
      </c>
      <c r="AG738" s="1315">
        <f>1000*AG683/AG$736</f>
        <v>1221.3069420860083</v>
      </c>
      <c r="AH738" s="1315">
        <f>1000*AH683/AH$736</f>
        <v>1134.9612126687186</v>
      </c>
      <c r="AI738" s="1315">
        <f>1000*AI683/AI$736</f>
        <v>787.69363282494373</v>
      </c>
      <c r="AJ738" s="1315">
        <f>1000*AJ683/AJ$736</f>
        <v>1159.3499271444546</v>
      </c>
      <c r="AK738" s="1315">
        <f>1000*AK683/AK$736</f>
        <v>543.05796351774745</v>
      </c>
      <c r="AL738" s="1315">
        <f>1000*AL683/AL$736</f>
        <v>2593.7175321913687</v>
      </c>
      <c r="AM738" s="1315">
        <f>1000*AM683/AM$736</f>
        <v>3171.6000520923767</v>
      </c>
      <c r="AN738" s="1315">
        <f>1000*AN683/AN$736</f>
        <v>3106.5660613355303</v>
      </c>
      <c r="AO738" s="1315">
        <f>1000*AO683/AO$736</f>
        <v>1989.0494756718126</v>
      </c>
      <c r="AP738" s="1315">
        <f>1000*AP683/AP$736</f>
        <v>558.50196780975625</v>
      </c>
      <c r="AQ738" s="1315">
        <f>1000*AQ683/AQ$736</f>
        <v>1759.767308149783</v>
      </c>
      <c r="AR738" s="1315">
        <f>1000*AR683/AR$736</f>
        <v>859.78091815491518</v>
      </c>
      <c r="AS738" s="1315">
        <f>1000*AS683/AS$736</f>
        <v>1123.7532454176624</v>
      </c>
      <c r="AT738" s="1315">
        <f>1000*AT683/AT$736</f>
        <v>1564.6802668509711</v>
      </c>
      <c r="AU738" s="1315">
        <f>1000*AU683/AU$736</f>
        <v>749.95793444222545</v>
      </c>
      <c r="AV738" s="1315">
        <f>1000*AV683/AV$736</f>
        <v>1166.4950842247217</v>
      </c>
      <c r="AW738" s="1315">
        <f>1000*AW683/AW$736</f>
        <v>656.93673089150957</v>
      </c>
      <c r="AX738" s="1315">
        <f>1000*AX683/AX$736</f>
        <v>624.56864162169074</v>
      </c>
      <c r="AY738" s="1315">
        <f>1000*AY683/AY$736</f>
        <v>752.71102458332621</v>
      </c>
      <c r="AZ738" s="1315">
        <f>1000*AZ683/AZ$736</f>
        <v>917.07579995143522</v>
      </c>
      <c r="BA738" s="1315">
        <f>1000*BA683/BA$736</f>
        <v>658.06863166056826</v>
      </c>
      <c r="BB738" s="1315">
        <f>1000*BB683/BB$736</f>
        <v>2008.609632787909</v>
      </c>
      <c r="BC738" s="1315">
        <f>1000*BC683/BC$736</f>
        <v>1741.2538834055904</v>
      </c>
      <c r="BD738" s="1315">
        <f>1000*BD683/BD$736</f>
        <v>498.50755028242912</v>
      </c>
      <c r="BE738" s="1315">
        <f>1000*BE683/BE$736</f>
        <v>808.92833901615256</v>
      </c>
      <c r="BF738" s="1315">
        <f>1000*BF683/BF$736</f>
        <v>606.29058687870258</v>
      </c>
      <c r="BG738" s="1315">
        <f>1000*BG683/BG$736</f>
        <v>2838.2672049978682</v>
      </c>
      <c r="BH738" s="1315">
        <f>1000*BH683/BH$736</f>
        <v>1269.5898366895874</v>
      </c>
      <c r="BI738" s="1315">
        <f>1000*BI683/BI$736</f>
        <v>2872.5784124153201</v>
      </c>
      <c r="BJ738" s="1315">
        <f>1000*BJ683/BJ$736</f>
        <v>814.99950681883092</v>
      </c>
      <c r="BK738" s="1315">
        <f>1000*BK683/BK$736</f>
        <v>3058.6237296828276</v>
      </c>
      <c r="BL738" s="1315">
        <f>1000*BL683/BL$736</f>
        <v>1422.8335538284432</v>
      </c>
      <c r="BM738" s="1315">
        <f>1000*BM683/BM$736</f>
        <v>1713.3144640424073</v>
      </c>
      <c r="BN738" s="1315">
        <f>1000*BN683/BN$736</f>
        <v>868.12652490259734</v>
      </c>
      <c r="BO738" s="1315">
        <f>1000*BO683/BO$736</f>
        <v>748.86781172695999</v>
      </c>
      <c r="BP738" s="1315">
        <f>1000*BP683/BP$736</f>
        <v>446.30202854667931</v>
      </c>
      <c r="BQ738" s="1315">
        <f>1000*BQ683/BQ$736</f>
        <v>932.36596321782963</v>
      </c>
      <c r="BR738" s="1315">
        <f>1000*BR683/BR$736</f>
        <v>602.41052121667281</v>
      </c>
      <c r="BS738" s="1315">
        <f>1000*BS683/BS$736</f>
        <v>3159.2631088758894</v>
      </c>
      <c r="BT738" s="1315">
        <f>1000*BT683/BT$736</f>
        <v>1059.1432395749621</v>
      </c>
      <c r="BU738" s="1315">
        <f>1000*BU683/BU$736</f>
        <v>2648.8149555075302</v>
      </c>
      <c r="BV738" s="1315">
        <f>1000*BV683/BV$736</f>
        <v>2290.4082803453175</v>
      </c>
      <c r="BW738" s="1315">
        <f>1000*BW683/BW$736</f>
        <v>3205.6499411613077</v>
      </c>
      <c r="BX738" s="1315">
        <f>1000*BX683/BX$736</f>
        <v>4164.4113154441084</v>
      </c>
      <c r="BY738" s="1315">
        <f>1000*BY683/BY$736</f>
        <v>954.27196208607086</v>
      </c>
      <c r="BZ738" s="1315">
        <f>1000*BZ683/BZ$736</f>
        <v>864.34933283249882</v>
      </c>
      <c r="CA738" s="1315">
        <f>1000*CA683/CA$736</f>
        <v>1223.4017915146048</v>
      </c>
      <c r="CB738" s="1315">
        <f>1000*CB683/CB$736</f>
        <v>1038.1764592727948</v>
      </c>
      <c r="CC738" s="1315">
        <f>1000*CC683/CC$736</f>
        <v>1646.7550945000887</v>
      </c>
    </row>
    <row r="739" spans="1:81" ht="15" customHeight="1">
      <c r="A739" s="1205"/>
      <c r="B739" s="1205"/>
      <c r="C739" s="1205"/>
      <c r="D739" s="627" t="s">
        <v>538</v>
      </c>
      <c r="E739" s="623" t="s">
        <v>1358</v>
      </c>
      <c r="F739" s="628"/>
      <c r="G739" s="1315">
        <f>1000*G684/G$736</f>
        <v>463.69110467097607</v>
      </c>
      <c r="H739" s="1315">
        <f>1000*H684/H$736</f>
        <v>551.01003966238784</v>
      </c>
      <c r="I739" s="1315">
        <f>1000*I684/I$736</f>
        <v>1288.5700011859651</v>
      </c>
      <c r="J739" s="1315">
        <f>1000*J684/J$736</f>
        <v>558.94494904397027</v>
      </c>
      <c r="K739" s="1315">
        <f>1000*K684/K$736</f>
        <v>340.3790596733881</v>
      </c>
      <c r="L739" s="1315">
        <f>1000*L684/L$736</f>
        <v>293.95240410574525</v>
      </c>
      <c r="M739" s="1315">
        <f>1000*M684/M$736</f>
        <v>1443.6478683485921</v>
      </c>
      <c r="N739" s="1315">
        <f>1000*N684/N$736</f>
        <v>823.84400318633948</v>
      </c>
      <c r="O739" s="1315">
        <f>1000*O684/O$736</f>
        <v>489.57620177123306</v>
      </c>
      <c r="P739" s="1315">
        <f>1000*P684/P$736</f>
        <v>1195.0002072743569</v>
      </c>
      <c r="Q739" s="1315">
        <f>1000*Q684/Q$736</f>
        <v>291.44608873516012</v>
      </c>
      <c r="R739" s="1315">
        <f>1000*R684/R$736</f>
        <v>1205.6727016001159</v>
      </c>
      <c r="S739" s="1315">
        <f>1000*S684/S$736</f>
        <v>523.86779341360773</v>
      </c>
      <c r="T739" s="1315">
        <f>1000*T684/T$736</f>
        <v>592.73992229440694</v>
      </c>
      <c r="U739" s="1315">
        <f>1000*U684/U$736</f>
        <v>557.06578972010004</v>
      </c>
      <c r="V739" s="1315">
        <f>1000*V684/V$736</f>
        <v>387.50401715165191</v>
      </c>
      <c r="W739" s="1315">
        <f>1000*W684/W$736</f>
        <v>1554.4973833300987</v>
      </c>
      <c r="X739" s="1315">
        <f>1000*X684/X$736</f>
        <v>226.66299356004131</v>
      </c>
      <c r="Y739" s="1315">
        <f>1000*Y684/Y$736</f>
        <v>557.6761858206803</v>
      </c>
      <c r="Z739" s="1315">
        <f>1000*Z684/Z$736</f>
        <v>561.73110965251294</v>
      </c>
      <c r="AA739" s="1315">
        <f>1000*AA684/AA$736</f>
        <v>724.1593071007137</v>
      </c>
      <c r="AB739" s="1315">
        <f>1000*AB684/AB$736</f>
        <v>532.92839269321894</v>
      </c>
      <c r="AC739" s="1315">
        <f>1000*AC684/AC$736</f>
        <v>596.15554657370637</v>
      </c>
      <c r="AD739" s="1315">
        <f>1000*AD684/AD$736</f>
        <v>590.44518872953324</v>
      </c>
      <c r="AE739" s="1315">
        <f>1000*AE684/AE$736</f>
        <v>552.51247451381278</v>
      </c>
      <c r="AF739" s="1315">
        <f>1000*AF684/AF$736</f>
        <v>792.48184535150756</v>
      </c>
      <c r="AG739" s="1315">
        <f>1000*AG684/AG$736</f>
        <v>476.32136791102238</v>
      </c>
      <c r="AH739" s="1315">
        <f>1000*AH684/AH$736</f>
        <v>591.59311613047191</v>
      </c>
      <c r="AI739" s="1315">
        <f>1000*AI684/AI$736</f>
        <v>443.8223221267246</v>
      </c>
      <c r="AJ739" s="1315">
        <f>1000*AJ684/AJ$736</f>
        <v>322.39056183214115</v>
      </c>
      <c r="AK739" s="1315">
        <f>1000*AK684/AK$736</f>
        <v>383.41446586258746</v>
      </c>
      <c r="AL739" s="1315">
        <f>1000*AL684/AL$736</f>
        <v>416.34756407317019</v>
      </c>
      <c r="AM739" s="1315">
        <f>1000*AM684/AM$736</f>
        <v>237.30406988670248</v>
      </c>
      <c r="AN739" s="1315">
        <f>1000*AN684/AN$736</f>
        <v>416.34756407317019</v>
      </c>
      <c r="AO739" s="1315">
        <f>1000*AO684/AO$736</f>
        <v>306.24169462211029</v>
      </c>
      <c r="AP739" s="1315">
        <f>1000*AP684/AP$736</f>
        <v>547.86419037716325</v>
      </c>
      <c r="AQ739" s="1315">
        <f>1000*AQ684/AQ$736</f>
        <v>370.22292626169229</v>
      </c>
      <c r="AR739" s="1315">
        <f>1000*AR684/AR$736</f>
        <v>344.33820834868908</v>
      </c>
      <c r="AS739" s="1315">
        <f>1000*AS684/AS$736</f>
        <v>669.53425316384801</v>
      </c>
      <c r="AT739" s="1315">
        <f>1000*AT684/AT$736</f>
        <v>528.46307369105682</v>
      </c>
      <c r="AU739" s="1315">
        <f>1000*AU684/AU$736</f>
        <v>549.53769951336699</v>
      </c>
      <c r="AV739" s="1315">
        <f>1000*AV684/AV$736</f>
        <v>346.55387478415651</v>
      </c>
      <c r="AW739" s="1315">
        <f>1000*AW684/AW$736</f>
        <v>545.65917264736629</v>
      </c>
      <c r="AX739" s="1315">
        <f>1000*AX684/AX$736</f>
        <v>492.27574768543343</v>
      </c>
      <c r="AY739" s="1315">
        <f>1000*AY684/AY$736</f>
        <v>533.88588590420795</v>
      </c>
      <c r="AZ739" s="1315">
        <f>1000*AZ684/AZ$736</f>
        <v>779.5881832207865</v>
      </c>
      <c r="BA739" s="1315">
        <f>1000*BA684/BA$736</f>
        <v>522.43901597942204</v>
      </c>
      <c r="BB739" s="1315">
        <f>1000*BB684/BB$736</f>
        <v>491.46141406757016</v>
      </c>
      <c r="BC739" s="1315">
        <f>1000*BC684/BC$736</f>
        <v>361.78147802244052</v>
      </c>
      <c r="BD739" s="1315">
        <f>1000*BD684/BD$736</f>
        <v>361.78147802244052</v>
      </c>
      <c r="BE739" s="1315">
        <f>1000*BE684/BE$736</f>
        <v>322.81615256338256</v>
      </c>
      <c r="BF739" s="1315">
        <f>1000*BF684/BF$736</f>
        <v>425.95719849640375</v>
      </c>
      <c r="BG739" s="1315">
        <f>1000*BG684/BG$736</f>
        <v>480.95625627534434</v>
      </c>
      <c r="BH739" s="1315">
        <f>1000*BH684/BH$736</f>
        <v>328.88664750024947</v>
      </c>
      <c r="BI739" s="1315">
        <f>1000*BI684/BI$736</f>
        <v>334.0941763699069</v>
      </c>
      <c r="BJ739" s="1315">
        <f>1000*BJ684/BJ$736</f>
        <v>589.52884253410593</v>
      </c>
      <c r="BK739" s="1315">
        <f>1000*BK684/BK$736</f>
        <v>1394.5619385213881</v>
      </c>
      <c r="BL739" s="1315">
        <f>1000*BL684/BL$736</f>
        <v>343.46707318263839</v>
      </c>
      <c r="BM739" s="1315">
        <f>1000*BM684/BM$736</f>
        <v>1637.8672602717211</v>
      </c>
      <c r="BN739" s="1315">
        <f>1000*BN684/BN$736</f>
        <v>340.9133209968183</v>
      </c>
      <c r="BO739" s="1315">
        <f>1000*BO684/BO$736</f>
        <v>599.69374894033399</v>
      </c>
      <c r="BP739" s="1315">
        <f>1000*BP684/BP$736</f>
        <v>346.92632133095663</v>
      </c>
      <c r="BQ739" s="1315">
        <f>1000*BQ684/BQ$736</f>
        <v>1503.6919503896777</v>
      </c>
      <c r="BR739" s="1315">
        <f>1000*BR684/BR$736</f>
        <v>581.3060349505007</v>
      </c>
      <c r="BS739" s="1315">
        <f>1000*BS684/BS$736</f>
        <v>365.89594478319657</v>
      </c>
      <c r="BT739" s="1315">
        <f>1000*BT684/BT$736</f>
        <v>1602.7015823862243</v>
      </c>
      <c r="BU739" s="1315">
        <f>1000*BU684/BU$736</f>
        <v>1226.7348697833083</v>
      </c>
      <c r="BV739" s="1315">
        <f>1000*BV684/BV$736</f>
        <v>1167.7720029058612</v>
      </c>
      <c r="BW739" s="1315">
        <f>1000*BW684/BW$736</f>
        <v>261.42128801317978</v>
      </c>
      <c r="BX739" s="1315">
        <f>1000*BX684/BX$736</f>
        <v>268.46248118016649</v>
      </c>
      <c r="BY739" s="1315">
        <f>1000*BY684/BY$736</f>
        <v>282.84222893073559</v>
      </c>
      <c r="BZ739" s="1315">
        <f>1000*BZ684/BZ$736</f>
        <v>459.07305679760492</v>
      </c>
      <c r="CA739" s="1315">
        <f>1000*CA684/CA$736</f>
        <v>350.22571262328682</v>
      </c>
      <c r="CB739" s="1315">
        <f>1000*CB684/CB$736</f>
        <v>686.82345596870221</v>
      </c>
      <c r="CC739" s="1315">
        <f>1000*CC684/CC$736</f>
        <v>1187.2043779942555</v>
      </c>
    </row>
    <row r="740" spans="1:81" ht="15" customHeight="1">
      <c r="A740" s="1205"/>
      <c r="B740" s="1205"/>
      <c r="C740" s="1205"/>
      <c r="D740" s="627" t="s">
        <v>315</v>
      </c>
      <c r="E740" s="623" t="s">
        <v>1358</v>
      </c>
      <c r="F740" s="628"/>
      <c r="G740" s="1315">
        <f>1000*G687/G$736</f>
        <v>6299.1847354995516</v>
      </c>
      <c r="H740" s="1315">
        <f>1000*H687/H$736</f>
        <v>8671.7990112406605</v>
      </c>
      <c r="I740" s="1315">
        <f>1000*I687/I$736</f>
        <v>8192.707798864416</v>
      </c>
      <c r="J740" s="1315">
        <f>1000*J687/J$736</f>
        <v>8453.2782542127716</v>
      </c>
      <c r="K740" s="1315">
        <f>1000*K687/K$736</f>
        <v>8791.7508758602216</v>
      </c>
      <c r="L740" s="1315">
        <f>1000*L687/L$736</f>
        <v>9495.2524498755811</v>
      </c>
      <c r="M740" s="1315">
        <f>1000*M687/M$736</f>
        <v>8202.2199045036232</v>
      </c>
      <c r="N740" s="1315">
        <f>1000*N687/N$736</f>
        <v>7604.2314587363335</v>
      </c>
      <c r="O740" s="1315">
        <f>1000*O687/O$736</f>
        <v>8612.903194323444</v>
      </c>
      <c r="P740" s="1315">
        <f>1000*P687/P$736</f>
        <v>8577.2663211176041</v>
      </c>
      <c r="Q740" s="1315">
        <f>1000*Q687/Q$736</f>
        <v>9455.2540943425101</v>
      </c>
      <c r="R740" s="1315">
        <f>1000*R687/R$736</f>
        <v>8492.4218520632112</v>
      </c>
      <c r="S740" s="1315">
        <f>1000*S687/S$736</f>
        <v>8676.8603042575724</v>
      </c>
      <c r="T740" s="1315">
        <f>1000*T687/T$736</f>
        <v>7698.9071250875677</v>
      </c>
      <c r="U740" s="1315">
        <f>1000*U687/U$736</f>
        <v>8696.9289795076857</v>
      </c>
      <c r="V740" s="1315">
        <f>1000*V687/V$736</f>
        <v>8830.0177808625031</v>
      </c>
      <c r="W740" s="1315">
        <f>1000*W687/W$736</f>
        <v>8471.496859043702</v>
      </c>
      <c r="X740" s="1315">
        <f>1000*X687/X$736</f>
        <v>10419.380339803816</v>
      </c>
      <c r="Y740" s="1315">
        <f>1000*Y687/Y$736</f>
        <v>8702.4442388410134</v>
      </c>
      <c r="Z740" s="1315">
        <f>1000*Z687/Z$736</f>
        <v>8424.9047347665255</v>
      </c>
      <c r="AA740" s="1315">
        <f>1000*AA687/AA$736</f>
        <v>8017.7347348676676</v>
      </c>
      <c r="AB740" s="1315">
        <f>1000*AB687/AB$736</f>
        <v>8408.653702104175</v>
      </c>
      <c r="AC740" s="1315">
        <f>1000*AC687/AC$736</f>
        <v>9362.2986215247965</v>
      </c>
      <c r="AD740" s="1315">
        <f>1000*AD687/AD$736</f>
        <v>8455.1644789912862</v>
      </c>
      <c r="AE740" s="1315">
        <f>1000*AE687/AE$736</f>
        <v>7766.7971517253345</v>
      </c>
      <c r="AF740" s="1315">
        <f>1000*AF687/AF$736</f>
        <v>9090.5997206833908</v>
      </c>
      <c r="AG740" s="1315">
        <f>1000*AG687/AG$736</f>
        <v>9920.4882289044926</v>
      </c>
      <c r="AH740" s="1315">
        <f>1000*AH687/AH$736</f>
        <v>8680.9211175811979</v>
      </c>
      <c r="AI740" s="1315">
        <f>1000*AI687/AI$736</f>
        <v>8253.2600960494674</v>
      </c>
      <c r="AJ740" s="1315">
        <f>1000*AJ687/AJ$736</f>
        <v>9124.2328915421567</v>
      </c>
      <c r="AK740" s="1315">
        <f>1000*AK687/AK$736</f>
        <v>8089.2200907102069</v>
      </c>
      <c r="AL740" s="1315">
        <f>1000*AL687/AL$736</f>
        <v>9015.9489248708123</v>
      </c>
      <c r="AM740" s="1315">
        <f>1000*AM687/AM$736</f>
        <v>10339.544383243892</v>
      </c>
      <c r="AN740" s="1315">
        <f>1000*AN687/AN$736</f>
        <v>9015.9489248708123</v>
      </c>
      <c r="AO740" s="1315">
        <f>1000*AO687/AO$736</f>
        <v>9487.9309086053017</v>
      </c>
      <c r="AP740" s="1315">
        <f>1000*AP687/AP$736</f>
        <v>8944.6953531286235</v>
      </c>
      <c r="AQ740" s="1315">
        <f>1000*AQ687/AQ$736</f>
        <v>8601.8841276502189</v>
      </c>
      <c r="AR740" s="1315">
        <f>1000*AR687/AR$736</f>
        <v>9008.3507304949562</v>
      </c>
      <c r="AS740" s="1315">
        <f>1000*AS687/AS$736</f>
        <v>8979.8912147233714</v>
      </c>
      <c r="AT740" s="1315">
        <f>1000*AT687/AT$736</f>
        <v>7876.6142785175334</v>
      </c>
      <c r="AU740" s="1315">
        <f>1000*AU687/AU$736</f>
        <v>8432.6912511566698</v>
      </c>
      <c r="AV740" s="1315">
        <f>1000*AV687/AV$736</f>
        <v>9167.3470863682214</v>
      </c>
      <c r="AW740" s="1315">
        <f>1000*AW687/AW$736</f>
        <v>8303.2105132182733</v>
      </c>
      <c r="AX740" s="1315">
        <f>1000*AX687/AX$736</f>
        <v>8802.471418988267</v>
      </c>
      <c r="AY740" s="1315">
        <f>1000*AY687/AY$736</f>
        <v>8621.1583050206991</v>
      </c>
      <c r="AZ740" s="1315">
        <f>1000*AZ687/AZ$736</f>
        <v>8243.9594909218686</v>
      </c>
      <c r="BA740" s="1315">
        <f>1000*BA687/BA$736</f>
        <v>7720.7515164458828</v>
      </c>
      <c r="BB740" s="1315">
        <f>1000*BB687/BB$736</f>
        <v>8486.9678202373543</v>
      </c>
      <c r="BC740" s="1315">
        <f>1000*BC687/BC$736</f>
        <v>8790.3489093973949</v>
      </c>
      <c r="BD740" s="1315">
        <f>1000*BD687/BD$736</f>
        <v>8790.3489093973949</v>
      </c>
      <c r="BE740" s="1315">
        <f>1000*BE687/BE$736</f>
        <v>8311.6907623506995</v>
      </c>
      <c r="BF740" s="1315">
        <f>1000*BF687/BF$736</f>
        <v>7492.2553803199726</v>
      </c>
      <c r="BG740" s="1315">
        <f>1000*BG687/BG$736</f>
        <v>6515.7431234731393</v>
      </c>
      <c r="BH740" s="1315">
        <f>1000*BH687/BH$736</f>
        <v>9017.7129823349333</v>
      </c>
      <c r="BI740" s="1315">
        <f>1000*BI687/BI$736</f>
        <v>9113.6717707215503</v>
      </c>
      <c r="BJ740" s="1315">
        <f>1000*BJ687/BJ$736</f>
        <v>8693.1598335219569</v>
      </c>
      <c r="BK740" s="1315">
        <f>1000*BK687/BK$736</f>
        <v>7872.6623017135453</v>
      </c>
      <c r="BL740" s="1315">
        <f>1000*BL687/BL$736</f>
        <v>9156.1842202433891</v>
      </c>
      <c r="BM740" s="1315">
        <f>1000*BM687/BM$736</f>
        <v>8209.1444642293809</v>
      </c>
      <c r="BN740" s="1315">
        <f>1000*BN687/BN$736</f>
        <v>8769.3646143296701</v>
      </c>
      <c r="BO740" s="1315">
        <f>1000*BO687/BO$736</f>
        <v>8110.7058288336993</v>
      </c>
      <c r="BP740" s="1315">
        <f>1000*BP687/BP$736</f>
        <v>9156.1842202433891</v>
      </c>
      <c r="BQ740" s="1315">
        <f>1000*BQ687/BQ$736</f>
        <v>7856.1681604101022</v>
      </c>
      <c r="BR740" s="1315">
        <f>1000*BR687/BR$736</f>
        <v>8020.3681312454055</v>
      </c>
      <c r="BS740" s="1315">
        <f>1000*BS687/BS$736</f>
        <v>9280.0283862070501</v>
      </c>
      <c r="BT740" s="1315">
        <f>1000*BT687/BT$736</f>
        <v>9207.8636332459173</v>
      </c>
      <c r="BU740" s="1315">
        <f>1000*BU687/BU$736</f>
        <v>8803.5719648640534</v>
      </c>
      <c r="BV740" s="1315">
        <f>1000*BV687/BV$736</f>
        <v>8715.274709786323</v>
      </c>
      <c r="BW740" s="1315">
        <f>1000*BW687/BW$736</f>
        <v>11345.761910276329</v>
      </c>
      <c r="BX740" s="1315">
        <f>1000*BX687/BX$736</f>
        <v>10430.279828778355</v>
      </c>
      <c r="BY740" s="1315">
        <f>1000*BY687/BY$736</f>
        <v>10157.171939207763</v>
      </c>
      <c r="BZ740" s="1315">
        <f>1000*BZ687/BZ$736</f>
        <v>9418.449208937298</v>
      </c>
      <c r="CA740" s="1315">
        <f>1000*CA687/CA$736</f>
        <v>8993.4147492181273</v>
      </c>
      <c r="CB740" s="1315">
        <f>1000*CB687/CB$736</f>
        <v>7722.8868850176004</v>
      </c>
      <c r="CC740" s="1315">
        <f>1000*CC687/CC$736</f>
        <v>8737.9393980263467</v>
      </c>
    </row>
    <row r="741" spans="1:81" ht="15" customHeight="1">
      <c r="A741" s="1204"/>
      <c r="B741" s="870" t="s">
        <v>1007</v>
      </c>
      <c r="C741" s="1204"/>
      <c r="D741" s="629"/>
      <c r="E741" s="630"/>
      <c r="F741" s="630"/>
      <c r="G741" s="1204"/>
      <c r="H741" s="1204"/>
      <c r="I741" s="1204"/>
      <c r="J741" s="1204"/>
      <c r="K741" s="1204"/>
      <c r="L741" s="1204"/>
      <c r="M741" s="1204"/>
      <c r="N741" s="1204"/>
      <c r="O741" s="1204"/>
      <c r="P741" s="1204"/>
      <c r="Q741" s="1204"/>
      <c r="R741" s="1204"/>
      <c r="S741" s="1204"/>
      <c r="T741" s="1204"/>
      <c r="U741" s="1204"/>
      <c r="V741" s="1204"/>
      <c r="W741" s="1204"/>
      <c r="X741" s="1204"/>
      <c r="Y741" s="1204"/>
      <c r="Z741" s="1204"/>
      <c r="AA741" s="1204"/>
      <c r="AB741" s="1204"/>
      <c r="AC741" s="1204"/>
      <c r="AD741" s="1204"/>
      <c r="AE741" s="1204"/>
      <c r="AF741" s="1204"/>
      <c r="AG741" s="1204"/>
      <c r="AH741" s="1204"/>
      <c r="AI741" s="1204"/>
      <c r="AJ741" s="1204"/>
      <c r="AK741" s="1204"/>
      <c r="AL741" s="1204"/>
      <c r="AM741" s="1204"/>
      <c r="AN741" s="1204"/>
      <c r="AO741" s="1204"/>
      <c r="AP741" s="1204"/>
      <c r="AQ741" s="1204"/>
      <c r="AR741" s="1204"/>
      <c r="AS741" s="1204"/>
      <c r="AT741" s="1204"/>
      <c r="AU741" s="1204"/>
      <c r="AV741" s="1204"/>
      <c r="AW741" s="1204"/>
      <c r="AX741" s="1204"/>
      <c r="AY741" s="1204"/>
      <c r="AZ741" s="1204"/>
      <c r="BA741" s="1204"/>
      <c r="BB741" s="1204"/>
      <c r="BC741" s="1204"/>
      <c r="BD741" s="1204"/>
      <c r="BE741" s="1204"/>
      <c r="BF741" s="1204"/>
      <c r="BG741" s="1204"/>
      <c r="BH741" s="1204"/>
      <c r="BI741" s="1204"/>
      <c r="BJ741" s="1204"/>
      <c r="BK741" s="1204"/>
      <c r="BL741" s="1204"/>
      <c r="BM741" s="1204"/>
      <c r="BN741" s="1204"/>
      <c r="BO741" s="1204"/>
      <c r="BP741" s="1204"/>
      <c r="BQ741" s="1204"/>
      <c r="BR741" s="1204"/>
      <c r="BS741" s="1204"/>
      <c r="BT741" s="1204"/>
      <c r="BU741" s="1204"/>
      <c r="BV741" s="1204"/>
      <c r="BW741" s="1204"/>
      <c r="BX741" s="1204"/>
      <c r="BY741" s="1204"/>
      <c r="BZ741" s="1204"/>
      <c r="CA741" s="1204"/>
      <c r="CB741" s="1204"/>
      <c r="CC741" s="1204"/>
    </row>
    <row r="742" spans="1:81" ht="15" customHeight="1">
      <c r="A742" s="618"/>
      <c r="B742" s="1144" t="s">
        <v>170</v>
      </c>
      <c r="C742" s="49"/>
      <c r="D742" s="865" t="s">
        <v>1605</v>
      </c>
      <c r="F742" s="50" t="s">
        <v>1088</v>
      </c>
      <c r="G742" s="541"/>
      <c r="H742" s="1170"/>
      <c r="I742" s="1169"/>
      <c r="J742" s="1169"/>
      <c r="K742" s="1169"/>
      <c r="L742" s="1169"/>
      <c r="M742" s="1169"/>
      <c r="N742" s="1169"/>
      <c r="O742" s="1169"/>
      <c r="P742" s="1169"/>
      <c r="Q742" s="1169"/>
      <c r="R742" s="1169"/>
      <c r="S742" s="1169"/>
      <c r="T742" s="1169"/>
      <c r="U742" s="1169"/>
      <c r="V742" s="1169"/>
      <c r="W742" s="1169"/>
      <c r="X742" s="1169"/>
      <c r="Y742" s="1169"/>
      <c r="Z742" s="1169"/>
      <c r="AA742" s="1169"/>
      <c r="AB742" s="1169"/>
      <c r="AC742" s="1169"/>
      <c r="AD742" s="1169"/>
      <c r="AE742" s="1170"/>
      <c r="AF742" s="1169"/>
      <c r="AG742" s="1169"/>
      <c r="AH742" s="1169"/>
      <c r="AI742" s="1169"/>
      <c r="AJ742" s="1169"/>
      <c r="AK742" s="1169"/>
      <c r="AL742" s="1169"/>
      <c r="AM742" s="1169"/>
      <c r="AN742" s="1169"/>
      <c r="AO742" s="1169"/>
      <c r="AP742" s="1169"/>
      <c r="AQ742" s="1169"/>
      <c r="AR742" s="1169"/>
      <c r="AS742" s="1169"/>
      <c r="AT742" s="1169"/>
      <c r="AU742" s="1169"/>
      <c r="AV742" s="1169"/>
      <c r="AW742" s="1169"/>
      <c r="AX742" s="1169"/>
      <c r="AY742" s="1169"/>
      <c r="AZ742" s="1169"/>
      <c r="BA742" s="1169"/>
      <c r="BB742" s="1169"/>
      <c r="BC742" s="1169"/>
      <c r="BD742" s="1169"/>
      <c r="BE742" s="1169"/>
      <c r="BF742" s="1169"/>
      <c r="BG742" s="1169"/>
      <c r="BH742" s="1169"/>
      <c r="BI742" s="1169"/>
      <c r="BJ742" s="1169"/>
      <c r="BK742" s="1169"/>
      <c r="BL742" s="1169"/>
      <c r="BM742" s="1169"/>
      <c r="BN742" s="1169"/>
      <c r="BO742" s="1169"/>
      <c r="BP742" s="1169"/>
      <c r="BQ742" s="1169"/>
      <c r="BR742" s="1169"/>
      <c r="BS742" s="1169"/>
      <c r="BT742" s="1169"/>
      <c r="BU742" s="1169"/>
      <c r="BV742" s="1169"/>
      <c r="BW742" s="1169"/>
      <c r="BY742" s="1169"/>
      <c r="BZ742" s="1169"/>
      <c r="CC742" s="1169"/>
    </row>
    <row r="743" spans="1:81" ht="15" customHeight="1">
      <c r="A743" s="618"/>
      <c r="B743" s="159">
        <v>1.7745</v>
      </c>
      <c r="C743" s="160" t="s">
        <v>573</v>
      </c>
      <c r="D743" s="145" t="s">
        <v>642</v>
      </c>
      <c r="E743" s="49" t="s">
        <v>171</v>
      </c>
      <c r="F743" s="1395" t="s">
        <v>1585</v>
      </c>
      <c r="G743" s="1186">
        <f>($B743*G573*42)/G25</f>
        <v>62.514116500737948</v>
      </c>
      <c r="H743" s="1186">
        <f>($B743*H573*42)/H25</f>
        <v>23.91048506725588</v>
      </c>
      <c r="I743" s="1186">
        <f>($B743*I573*42)/I25</f>
        <v>37.931699709777348</v>
      </c>
      <c r="J743" s="1186">
        <f>($B743*J573*42)/J25</f>
        <v>28.985746231577448</v>
      </c>
      <c r="K743" s="1186">
        <f>($B743*K573*42)/K25</f>
        <v>24.022414077514014</v>
      </c>
      <c r="L743" s="1186">
        <f>($B743*L573*42)/L25</f>
        <v>13.942156585272834</v>
      </c>
      <c r="M743" s="1186">
        <f>($B743*M573*42)/M25</f>
        <v>37.430707716285859</v>
      </c>
      <c r="N743" s="1186">
        <f>($B743*N573*42)/N25</f>
        <v>35.800785727410634</v>
      </c>
      <c r="O743" s="1186">
        <f>($B743*O573*42)/O25</f>
        <v>27.830205760541769</v>
      </c>
      <c r="P743" s="1186">
        <f>($B743*P573*42)/P25</f>
        <v>33.930412364561818</v>
      </c>
      <c r="Q743" s="1186">
        <f>($B743*Q573*42)/Q25</f>
        <v>14.268075200466081</v>
      </c>
      <c r="R743" s="1186">
        <f>($B743*R573*42)/R25</f>
        <v>32.789983650561012</v>
      </c>
      <c r="S743" s="1186">
        <f>($B743*S573*42)/S25</f>
        <v>24.41243704450585</v>
      </c>
      <c r="T743" s="1186">
        <f>($B743*T573*42)/T25</f>
        <v>33.780891430933224</v>
      </c>
      <c r="U743" s="1186">
        <f>($B743*U573*42)/U25</f>
        <v>23.638068307029464</v>
      </c>
      <c r="V743" s="1186">
        <f>($B743*V573*42)/V25</f>
        <v>21.624539370700518</v>
      </c>
      <c r="W743" s="1186">
        <f>($B743*W573*42)/W25</f>
        <v>37.41899027146475</v>
      </c>
      <c r="X743" s="1186">
        <f>($B743*X573*42)/X25</f>
        <v>9.2917854484350073</v>
      </c>
      <c r="Y743" s="1186">
        <f>($B743*Y573*42)/Y25</f>
        <v>24.779026510282741</v>
      </c>
      <c r="Z743" s="1186">
        <f>($B743*Z573*42)/Z25</f>
        <v>28.038549649912355</v>
      </c>
      <c r="AA743" s="1186">
        <f>($B743*AA573*42)/AA25</f>
        <v>31.284209147308246</v>
      </c>
      <c r="AB743" s="1186">
        <f>($B743*AB573*42)/AB25</f>
        <v>27.562993460528961</v>
      </c>
      <c r="AC743" s="1186">
        <f>($B743*AC573*42)/AC25</f>
        <v>18.899801776406459</v>
      </c>
      <c r="AD743" s="1186">
        <f>($B743*AD573*42)/AD25</f>
        <v>27.805714398084547</v>
      </c>
      <c r="AE743" s="1186">
        <f>($B743*AE573*42)/AE25</f>
        <v>32.308903708601733</v>
      </c>
      <c r="AF743" s="1186">
        <f>($B743*AF573*42)/AF25</f>
        <v>19.779107913030501</v>
      </c>
      <c r="AG743" s="1186">
        <f>($B743*AG573*42)/AG25</f>
        <v>16.215949398820918</v>
      </c>
      <c r="AH743" s="1186">
        <f>($B743*AH573*42)/AH25</f>
        <v>25.792249387585795</v>
      </c>
      <c r="AI743" s="1186">
        <f>($B743*AI573*42)/AI25</f>
        <v>28.970166210742988</v>
      </c>
      <c r="AJ743" s="1186">
        <f>($B743*AJ573*42)/AJ25</f>
        <v>17.256284803718479</v>
      </c>
      <c r="AK743" s="1186">
        <f>($B743*AK573*42)/AK25</f>
        <v>27.772465827981765</v>
      </c>
      <c r="AL743" s="1186">
        <f>($B743*AL573*42)/AL25</f>
        <v>18.190293335547128</v>
      </c>
      <c r="AM743" s="1186">
        <f>($B743*AM573*42)/AM25</f>
        <v>9.7222330294910009</v>
      </c>
      <c r="AN743" s="1186">
        <f>($B743*AN573*42)/AN25</f>
        <v>18.190293335547128</v>
      </c>
      <c r="AO743" s="1186">
        <f>($B743*AO573*42)/AO25</f>
        <v>14.222337706575518</v>
      </c>
      <c r="AP743" s="1186">
        <f>($B743*AP573*42)/AP25</f>
        <v>22.803713208914907</v>
      </c>
      <c r="AQ743" s="1186">
        <f>($B743*AQ573*42)/AQ25</f>
        <v>24.767137725035756</v>
      </c>
      <c r="AR743" s="1186">
        <f>($B743*AR573*42)/AR25</f>
        <v>19.45922459989702</v>
      </c>
      <c r="AS743" s="1186">
        <f>($B743*AS573*42)/AS25</f>
        <v>23.088045255208858</v>
      </c>
      <c r="AT743" s="1186">
        <f>($B743*AT573*42)/AT25</f>
        <v>33.617039549331537</v>
      </c>
      <c r="AU743" s="1186">
        <f>($B743*AU573*42)/AU25</f>
        <v>27.253390208514485</v>
      </c>
      <c r="AV743" s="1186">
        <f>($B743*AV573*42)/AV25</f>
        <v>19.330210344329185</v>
      </c>
      <c r="AW743" s="1186">
        <f>($B743*AW573*42)/AW25</f>
        <v>27.876467057105884</v>
      </c>
      <c r="AX743" s="1186">
        <f>($B743*AX573*42)/AX25</f>
        <v>24.732671870309314</v>
      </c>
      <c r="AY743" s="1186">
        <f>($B743*AY573*42)/AY25</f>
        <v>25.150316347593396</v>
      </c>
      <c r="AZ743" s="1186">
        <f>($B743*AZ573*42)/AZ25</f>
        <v>29.303436962405002</v>
      </c>
      <c r="BA743" s="1186">
        <f>($B743*BA573*42)/BA25</f>
        <v>33.999481219464123</v>
      </c>
      <c r="BB743" s="1186">
        <f>($B743*BB573*42)/BB25</f>
        <v>28.057530986447208</v>
      </c>
      <c r="BC743" s="1186">
        <f>($B743*BC573*42)/BC25</f>
        <v>21.579114126355368</v>
      </c>
      <c r="BD743" s="1186">
        <f>($B743*BD573*42)/BD25</f>
        <v>21.579114126355368</v>
      </c>
      <c r="BE743" s="1186">
        <f>($B743*BE573*42)/BE25</f>
        <v>26.567188679808257</v>
      </c>
      <c r="BF743" s="1186">
        <f>($B743*BF573*42)/BF25</f>
        <v>36.798268218920782</v>
      </c>
      <c r="BG743" s="1186">
        <f>($B743*BG573*42)/BG25</f>
        <v>58.429354596758181</v>
      </c>
      <c r="BH743" s="1186">
        <f>($B743*BH573*42)/BH25</f>
        <v>20.891348656999551</v>
      </c>
      <c r="BI743" s="1186">
        <f>($B743*BI573*42)/BI25</f>
        <v>16.922460750150822</v>
      </c>
      <c r="BJ743" s="1186">
        <f>($B743*BJ573*42)/BJ25</f>
        <v>24.167035889622813</v>
      </c>
      <c r="BK743" s="1186">
        <f>($B743*BK573*42)/BK25</f>
        <v>39.059546821673749</v>
      </c>
      <c r="BL743" s="1186">
        <f>($B743*BL573*42)/BL25</f>
        <v>19.408328211265832</v>
      </c>
      <c r="BM743" s="1186">
        <f>($B743*BM573*42)/BM25</f>
        <v>38.046961217961758</v>
      </c>
      <c r="BN743" s="1186">
        <f>($B743*BN573*42)/BN25</f>
        <v>23.079350108252715</v>
      </c>
      <c r="BO743" s="1186">
        <f>($B743*BO573*42)/BO25</f>
        <v>31.196074812091393</v>
      </c>
      <c r="BP743" s="1186">
        <f>($B743*BP573*42)/BP25</f>
        <v>19.214805208545243</v>
      </c>
      <c r="BQ743" s="1186">
        <f>($B743*BQ573*42)/BQ25</f>
        <v>42.607506141421958</v>
      </c>
      <c r="BR743" s="1186">
        <f>($B743*BR573*42)/BR25</f>
        <v>31.335984572006495</v>
      </c>
      <c r="BS743" s="1186">
        <f>($B743*BS573*42)/BS25</f>
        <v>31.537779491468893</v>
      </c>
      <c r="BT743" s="1186">
        <f>($B743*BT573*42)/BT25</f>
        <v>30.446767746737613</v>
      </c>
      <c r="BU743" s="1186">
        <f>($B743*BU573*42)/BU25</f>
        <v>35.360012995222675</v>
      </c>
      <c r="BV743" s="1186">
        <f>($B743*BV573*42)/BV25</f>
        <v>36.416392273794692</v>
      </c>
      <c r="BW743" s="1186">
        <f>($B743*BW573*42)/BW25</f>
        <v>12.137929562359504</v>
      </c>
      <c r="BX743" s="1186">
        <f>($B743*BX573*42)/BX25</f>
        <v>12.860849546156198</v>
      </c>
      <c r="BY743" s="1186">
        <f>($B743*BY573*42)/BY25</f>
        <v>13.542764601708699</v>
      </c>
      <c r="BZ743" s="1186">
        <f>($B743*BZ573*42)/BZ25</f>
        <v>19.564199997037036</v>
      </c>
      <c r="CA743" s="1186">
        <f>($B743*CA573*42)/CA25</f>
        <v>20.738391084339924</v>
      </c>
      <c r="CB743" s="1186">
        <f>($B743*CB573*42)/CB25</f>
        <v>36.432202498945252</v>
      </c>
      <c r="CC743" s="1186">
        <f>($B743*CC573*42)/CC25</f>
        <v>40.661412407668031</v>
      </c>
    </row>
    <row r="744" spans="1:81" ht="15" customHeight="1">
      <c r="A744" s="618"/>
      <c r="B744" s="159">
        <v>1.766</v>
      </c>
      <c r="C744" s="160" t="s">
        <v>1595</v>
      </c>
      <c r="D744" s="145" t="s">
        <v>643</v>
      </c>
      <c r="E744" s="49" t="s">
        <v>171</v>
      </c>
      <c r="F744" s="1395" t="s">
        <v>1587</v>
      </c>
      <c r="G744" s="1186">
        <f>($B744*G574*42)/G25</f>
        <v>5.480657359464586</v>
      </c>
      <c r="H744" s="1186">
        <f>($B744*H574*42)/H25</f>
        <v>13.579069054973068</v>
      </c>
      <c r="I744" s="1186">
        <f>($B744*I574*42)/I25</f>
        <v>7.8742103117045517</v>
      </c>
      <c r="J744" s="1186">
        <f>($B744*J574*42)/J25</f>
        <v>11.736444029732866</v>
      </c>
      <c r="K744" s="1186">
        <f>($B744*K574*42)/K25</f>
        <v>14.934057706498411</v>
      </c>
      <c r="L744" s="1186">
        <f>($B744*L574*42)/L25</f>
        <v>18.209886426230369</v>
      </c>
      <c r="M744" s="1186">
        <f>($B744*M574*42)/M25</f>
        <v>6.98863103248451</v>
      </c>
      <c r="N744" s="1186">
        <f>($B744*N574*42)/N25</f>
        <v>13.418702690893399</v>
      </c>
      <c r="O744" s="1186">
        <f>($B744*O574*42)/O25</f>
        <v>13.981863464417605</v>
      </c>
      <c r="P744" s="1186">
        <f>($B744*P574*42)/P25</f>
        <v>6.0936466859271352</v>
      </c>
      <c r="Q744" s="1186">
        <f>($B744*Q574*42)/Q25</f>
        <v>17.069029462111835</v>
      </c>
      <c r="R744" s="1186">
        <f>($B744*R574*42)/R25</f>
        <v>7.0071815053182593</v>
      </c>
      <c r="S744" s="1186">
        <f>($B744*S574*42)/S25</f>
        <v>16.141825810905861</v>
      </c>
      <c r="T744" s="1186">
        <f>($B744*T574*42)/T25</f>
        <v>18.180593891583843</v>
      </c>
      <c r="U744" s="1186">
        <f>($B744*U574*42)/U25</f>
        <v>17.460811308455735</v>
      </c>
      <c r="V744" s="1186">
        <f>($B744*V574*42)/V25</f>
        <v>19.722199089183896</v>
      </c>
      <c r="W744" s="1186">
        <f>($B744*W574*42)/W25</f>
        <v>4.3477860586685999</v>
      </c>
      <c r="X744" s="1186">
        <f>($B744*X574*42)/X25</f>
        <v>13.282752330936681</v>
      </c>
      <c r="Y744" s="1186">
        <f>($B744*Y574*42)/Y25</f>
        <v>14.565093523065205</v>
      </c>
      <c r="Z744" s="1186">
        <f>($B744*Z574*42)/Z25</f>
        <v>14.910586735854835</v>
      </c>
      <c r="AA744" s="1186">
        <f>($B744*AA574*42)/AA25</f>
        <v>15.444772296761197</v>
      </c>
      <c r="AB744" s="1186">
        <f>($B744*AB574*42)/AB25</f>
        <v>15.041522501503593</v>
      </c>
      <c r="AC744" s="1186">
        <f>($B744*AC574*42)/AC25</f>
        <v>12.590259853858882</v>
      </c>
      <c r="AD744" s="1186">
        <f>($B744*AD574*42)/AD25</f>
        <v>11.762664339842642</v>
      </c>
      <c r="AE744" s="1186">
        <f>($B744*AE574*42)/AE25</f>
        <v>20.604511465283707</v>
      </c>
      <c r="AF744" s="1186">
        <f>($B744*AF574*42)/AF25</f>
        <v>12.622941096038808</v>
      </c>
      <c r="AG744" s="1186">
        <f>($B744*AG574*42)/AG25</f>
        <v>11.073789606821602</v>
      </c>
      <c r="AH744" s="1186">
        <f>($B744*AH574*42)/AH25</f>
        <v>13.637311088478413</v>
      </c>
      <c r="AI744" s="1186">
        <f>($B744*AI574*42)/AI25</f>
        <v>14.584533461772294</v>
      </c>
      <c r="AJ744" s="1186">
        <f>($B744*AJ574*42)/AJ25</f>
        <v>18.918730468359247</v>
      </c>
      <c r="AK744" s="1186">
        <f>($B744*AK574*42)/AK25</f>
        <v>22.954126345209446</v>
      </c>
      <c r="AL744" s="1186">
        <f>($B744*AL574*42)/AL25</f>
        <v>21.032579020372022</v>
      </c>
      <c r="AM744" s="1186">
        <f>($B744*AM574*42)/AM25</f>
        <v>8.1322810488571058</v>
      </c>
      <c r="AN744" s="1186">
        <f>($B744*AN574*42)/AN25</f>
        <v>21.032579020372022</v>
      </c>
      <c r="AO744" s="1186">
        <f>($B744*AO574*42)/AO25</f>
        <v>16.934053522610444</v>
      </c>
      <c r="AP744" s="1186">
        <f>($B744*AP574*42)/AP25</f>
        <v>16.250296574436653</v>
      </c>
      <c r="AQ744" s="1186">
        <f>($B744*AQ574*42)/AQ25</f>
        <v>17.557645411904922</v>
      </c>
      <c r="AR744" s="1186">
        <f>($B744*AR574*42)/AR25</f>
        <v>15.434949654386722</v>
      </c>
      <c r="AS744" s="1186">
        <f>($B744*AS574*42)/AS25</f>
        <v>13.238577216682851</v>
      </c>
      <c r="AT744" s="1186">
        <f>($B744*AT574*42)/AT25</f>
        <v>16.555382320071107</v>
      </c>
      <c r="AU744" s="1186">
        <f>($B744*AU574*42)/AU25</f>
        <v>14.898606965464328</v>
      </c>
      <c r="AV744" s="1186">
        <f>($B744*AV574*42)/AV25</f>
        <v>17.771607115554438</v>
      </c>
      <c r="AW744" s="1186">
        <f>($B744*AW574*42)/AW25</f>
        <v>16.216851226937315</v>
      </c>
      <c r="AX744" s="1186">
        <f>($B744*AX574*42)/AX25</f>
        <v>12.688625015240504</v>
      </c>
      <c r="AY744" s="1186">
        <f>($B744*AY574*42)/AY25</f>
        <v>14.557034613414906</v>
      </c>
      <c r="AZ744" s="1186">
        <f>($B744*AZ574*42)/AZ25</f>
        <v>15.69802946717256</v>
      </c>
      <c r="BA744" s="1186">
        <f>($B744*BA574*42)/BA25</f>
        <v>16.560205277552296</v>
      </c>
      <c r="BB744" s="1186">
        <f>($B744*BB574*42)/BB25</f>
        <v>12.557397346549472</v>
      </c>
      <c r="BC744" s="1186">
        <f>($B744*BC574*42)/BC25</f>
        <v>18.275523934880447</v>
      </c>
      <c r="BD744" s="1186">
        <f>($B744*BD574*42)/BD25</f>
        <v>18.275523934880447</v>
      </c>
      <c r="BE744" s="1186">
        <f>($B744*BE574*42)/BE25</f>
        <v>18.100331909654244</v>
      </c>
      <c r="BF744" s="1186">
        <f>($B744*BF574*42)/BF25</f>
        <v>18.240650235963805</v>
      </c>
      <c r="BG744" s="1186">
        <f>($B744*BG574*42)/BG25</f>
        <v>10.633989881297401</v>
      </c>
      <c r="BH744" s="1186">
        <f>($B744*BH574*42)/BH25</f>
        <v>17.714060364414042</v>
      </c>
      <c r="BI744" s="1186">
        <f>($B744*BI574*42)/BI25</f>
        <v>20.712221039912734</v>
      </c>
      <c r="BJ744" s="1186">
        <f>($B744*BJ574*42)/BJ25</f>
        <v>11.888056495642671</v>
      </c>
      <c r="BK744" s="1186">
        <f>($B744*BK574*42)/BK25</f>
        <v>12.667019146714043</v>
      </c>
      <c r="BL744" s="1186">
        <f>($B744*BL574*42)/BL25</f>
        <v>17.892753887932635</v>
      </c>
      <c r="BM744" s="1186">
        <f>($B744*BM574*42)/BM25</f>
        <v>7.26216355179593</v>
      </c>
      <c r="BN744" s="1186">
        <f>($B744*BN574*42)/BN25</f>
        <v>17.366760152716328</v>
      </c>
      <c r="BO744" s="1186">
        <f>($B744*BO574*42)/BO25</f>
        <v>13.968887210127139</v>
      </c>
      <c r="BP744" s="1186">
        <f>($B744*BP574*42)/BP25</f>
        <v>17.714342876863519</v>
      </c>
      <c r="BQ744" s="1186">
        <f>($B744*BQ574*42)/BQ25</f>
        <v>7.7346603030995595</v>
      </c>
      <c r="BR744" s="1186">
        <f>($B744*BR574*42)/BR25</f>
        <v>16.181363620971624</v>
      </c>
      <c r="BS744" s="1186">
        <f>($B744*BS574*42)/BS25</f>
        <v>15.196407690099278</v>
      </c>
      <c r="BT744" s="1186">
        <f>($B744*BT574*42)/BT25</f>
        <v>7.4732003602055865</v>
      </c>
      <c r="BU744" s="1186">
        <f>($B744*BU574*42)/BU25</f>
        <v>8.3258642761902362</v>
      </c>
      <c r="BV744" s="1186">
        <f>($B744*BV574*42)/BV25</f>
        <v>8.1475050066654173</v>
      </c>
      <c r="BW744" s="1186">
        <f>($B744*BW574*42)/BW25</f>
        <v>22.011705027198616</v>
      </c>
      <c r="BX744" s="1186">
        <f>($B744*BX574*42)/BX25</f>
        <v>21.230362321453192</v>
      </c>
      <c r="BY744" s="1186">
        <f>($B744*BY574*42)/BY25</f>
        <v>13.814997745110595</v>
      </c>
      <c r="BZ744" s="1186">
        <f>($B744*BZ574*42)/BZ25</f>
        <v>11.57806681880181</v>
      </c>
      <c r="CA744" s="1186">
        <f>($B744*CA574*42)/CA25</f>
        <v>17.984910227537288</v>
      </c>
      <c r="CB744" s="1186">
        <f>($B744*CB574*42)/CB25</f>
        <v>12.209057479361958</v>
      </c>
      <c r="CC744" s="1186">
        <f>($B744*CC574*42)/CC25</f>
        <v>9.2516247700098049</v>
      </c>
    </row>
    <row r="745" spans="1:81" ht="15" customHeight="1">
      <c r="A745" s="618"/>
      <c r="B745" s="159">
        <v>1.9910000000000001</v>
      </c>
      <c r="C745" s="160" t="s">
        <v>1597</v>
      </c>
      <c r="D745" s="145" t="s">
        <v>435</v>
      </c>
      <c r="E745" s="49" t="s">
        <v>171</v>
      </c>
      <c r="F745" s="1395" t="s">
        <v>1596</v>
      </c>
      <c r="G745" s="1186">
        <f>($B745*G575*42)/G25</f>
        <v>0.35387925536454357</v>
      </c>
      <c r="H745" s="1186">
        <f>($B745*H575*42)/H25</f>
        <v>19.920152629198597</v>
      </c>
      <c r="I745" s="1186">
        <f>($B745*I575*42)/I25</f>
        <v>29.735383674847601</v>
      </c>
      <c r="J745" s="1186">
        <f>($B745*J575*42)/J25</f>
        <v>15.704489337527647</v>
      </c>
      <c r="K745" s="1186">
        <f>($B745*K575*42)/K25</f>
        <v>5.7599347486187149</v>
      </c>
      <c r="L745" s="1186">
        <f>($B745*L575*42)/L25</f>
        <v>9.6123782228405776</v>
      </c>
      <c r="M745" s="1186">
        <f>($B745*M575*42)/M25</f>
        <v>30.934478671268941</v>
      </c>
      <c r="N745" s="1186">
        <f>($B745*N575*42)/N25</f>
        <v>23.651061887904415</v>
      </c>
      <c r="O745" s="1186">
        <f>($B745*O575*42)/O25</f>
        <v>12.062380334139032</v>
      </c>
      <c r="P745" s="1186">
        <f>($B745*P575*42)/P25</f>
        <v>32.659784523588549</v>
      </c>
      <c r="Q745" s="1186">
        <f>($B745*Q575*42)/Q25</f>
        <v>8.5432800906223765</v>
      </c>
      <c r="R745" s="1186">
        <f>($B745*R575*42)/R25</f>
        <v>33.534087024732486</v>
      </c>
      <c r="S745" s="1186">
        <f>($B745*S575*42)/S25</f>
        <v>14.7221271994171</v>
      </c>
      <c r="T745" s="1186">
        <f>($B745*T575*42)/T25</f>
        <v>16.657615691134907</v>
      </c>
      <c r="U745" s="1186">
        <f>($B745*U575*42)/U25</f>
        <v>15.185654478543102</v>
      </c>
      <c r="V745" s="1186">
        <f>($B745*V575*42)/V25</f>
        <v>6.262269984792975</v>
      </c>
      <c r="W745" s="1186">
        <f>($B745*W575*42)/W25</f>
        <v>29.86961341829435</v>
      </c>
      <c r="X745" s="1186">
        <f>($B745*X575*42)/X25</f>
        <v>7.159346175743968</v>
      </c>
      <c r="Y745" s="1186">
        <f>($B745*Y575*42)/Y25</f>
        <v>15.81527633039002</v>
      </c>
      <c r="Z745" s="1186">
        <f>($B745*Z575*42)/Z25</f>
        <v>14.422045080101183</v>
      </c>
      <c r="AA745" s="1186">
        <f>($B745*AA575*42)/AA25</f>
        <v>17.811856493617675</v>
      </c>
      <c r="AB745" s="1186">
        <f>($B745*AB575*42)/AB25</f>
        <v>15.277075022355969</v>
      </c>
      <c r="AC745" s="1186">
        <f>($B745*AC575*42)/AC25</f>
        <v>15.678595608572287</v>
      </c>
      <c r="AD745" s="1186">
        <f>($B745*AD575*42)/AD25</f>
        <v>16.835650551325369</v>
      </c>
      <c r="AE745" s="1186">
        <f>($B745*AE575*42)/AE25</f>
        <v>14.098615049850714</v>
      </c>
      <c r="AF745" s="1186">
        <f>($B745*AF575*42)/AF25</f>
        <v>20.659452019520668</v>
      </c>
      <c r="AG745" s="1186">
        <f>($B745*AG575*42)/AG25</f>
        <v>12.768151939424033</v>
      </c>
      <c r="AH745" s="1186">
        <f>($B745*AH575*42)/AH25</f>
        <v>15.024135943980538</v>
      </c>
      <c r="AI745" s="1186">
        <f>($B745*AI575*42)/AI25</f>
        <v>15.086199304710874</v>
      </c>
      <c r="AJ745" s="1186">
        <f>($B745*AJ575*42)/AJ25</f>
        <v>6.6839179273329368</v>
      </c>
      <c r="AK745" s="1186">
        <f>($B745*AK575*42)/AK25</f>
        <v>15.797076603762344</v>
      </c>
      <c r="AL745" s="1186">
        <f>($B745*AL575*42)/AL25</f>
        <v>11.308888959324507</v>
      </c>
      <c r="AM745" s="1186">
        <f>($B745*AM575*42)/AM25</f>
        <v>12.556815333579481</v>
      </c>
      <c r="AN745" s="1186">
        <f>($B745*AN575*42)/AN25</f>
        <v>11.308888959324507</v>
      </c>
      <c r="AO745" s="1186">
        <f>($B745*AO575*42)/AO25</f>
        <v>11.570842999802627</v>
      </c>
      <c r="AP745" s="1186">
        <f>($B745*AP575*42)/AP25</f>
        <v>6.9016230195526855</v>
      </c>
      <c r="AQ745" s="1186">
        <f>($B745*AQ575*42)/AQ25</f>
        <v>7.0638041841666368</v>
      </c>
      <c r="AR745" s="1186">
        <f>($B745*AR575*42)/AR25</f>
        <v>10.212180953094741</v>
      </c>
      <c r="AS745" s="1186">
        <f>($B745*AS575*42)/AS25</f>
        <v>14.863381848573898</v>
      </c>
      <c r="AT745" s="1186">
        <f>($B745*AT575*42)/AT25</f>
        <v>12.46879601671797</v>
      </c>
      <c r="AU745" s="1186">
        <f>($B745*AU575*42)/AU25</f>
        <v>15.687812240438202</v>
      </c>
      <c r="AV745" s="1186">
        <f>($B745*AV575*42)/AV25</f>
        <v>6.7948710513361359</v>
      </c>
      <c r="AW745" s="1186">
        <f>($B745*AW575*42)/AW25</f>
        <v>15.043109209207104</v>
      </c>
      <c r="AX745" s="1186">
        <f>($B745*AX575*42)/AX25</f>
        <v>14.594784242686867</v>
      </c>
      <c r="AY745" s="1186">
        <f>($B745*AY575*42)/AY25</f>
        <v>15.533599524435289</v>
      </c>
      <c r="AZ745" s="1186">
        <f>($B745*AZ575*42)/AZ25</f>
        <v>16.712731021785295</v>
      </c>
      <c r="BA745" s="1186">
        <f>($B745*BA575*42)/BA25</f>
        <v>15.970851870962271</v>
      </c>
      <c r="BB745" s="1186">
        <f>($B745*BB575*42)/BB25</f>
        <v>15.286245101280361</v>
      </c>
      <c r="BC745" s="1186">
        <f>($B745*BC575*42)/BC25</f>
        <v>8.4065108924256453</v>
      </c>
      <c r="BD745" s="1186">
        <f>($B745*BD575*42)/BD25</f>
        <v>8.4065108924256453</v>
      </c>
      <c r="BE745" s="1186">
        <f>($B745*BE575*42)/BE25</f>
        <v>8.5574115314339867</v>
      </c>
      <c r="BF745" s="1186">
        <f>($B745*BF575*42)/BF25</f>
        <v>7.1783494965452235</v>
      </c>
      <c r="BG745" s="1186">
        <f>($B745*BG575*42)/BG25</f>
        <v>1.2605987459005468</v>
      </c>
      <c r="BH745" s="1186">
        <f>($B745*BH575*42)/BH25</f>
        <v>7.2109766199196565</v>
      </c>
      <c r="BI745" s="1186">
        <f>($B745*BI575*42)/BI25</f>
        <v>9.3099824884278668</v>
      </c>
      <c r="BJ745" s="1186">
        <f>($B745*BJ575*42)/BJ25</f>
        <v>18.956019136757043</v>
      </c>
      <c r="BK745" s="1186">
        <f>($B745*BK575*42)/BK25</f>
        <v>23.943197524706989</v>
      </c>
      <c r="BL745" s="1186">
        <f>($B745*BL575*42)/BL25</f>
        <v>7.7139221385863674</v>
      </c>
      <c r="BM745" s="1186">
        <f>($B745*BM575*42)/BM25</f>
        <v>32.076542892973642</v>
      </c>
      <c r="BN745" s="1186">
        <f>($B745*BN575*42)/BN25</f>
        <v>6.670623526783479</v>
      </c>
      <c r="BO745" s="1186">
        <f>($B745*BO575*42)/BO25</f>
        <v>16.579876928891267</v>
      </c>
      <c r="BP745" s="1186">
        <f>($B745*BP575*42)/BP25</f>
        <v>7.6370056026146855</v>
      </c>
      <c r="BQ745" s="1186">
        <f>($B745*BQ575*42)/BQ25</f>
        <v>26.408171916717983</v>
      </c>
      <c r="BR745" s="1186">
        <f>($B745*BR575*42)/BR25</f>
        <v>15.449924733967141</v>
      </c>
      <c r="BS745" s="1186">
        <f>($B745*BS575*42)/BS25</f>
        <v>16.780714282593308</v>
      </c>
      <c r="BT745" s="1186">
        <f>($B745*BT575*42)/BT25</f>
        <v>29.418879379978645</v>
      </c>
      <c r="BU745" s="1186">
        <f>($B745*BU575*42)/BU25</f>
        <v>22.771303665302867</v>
      </c>
      <c r="BV745" s="1186">
        <f>($B745*BV575*42)/BV25</f>
        <v>20.931479179918167</v>
      </c>
      <c r="BW745" s="1186">
        <f>($B745*BW575*42)/BW25</f>
        <v>15.584069089922012</v>
      </c>
      <c r="BX745" s="1186">
        <f>($B745*BX575*42)/BX25</f>
        <v>13.86375747362157</v>
      </c>
      <c r="BY745" s="1186">
        <f>($B745*BY575*42)/BY25</f>
        <v>7.1716574831533793</v>
      </c>
      <c r="BZ745" s="1186">
        <f>($B745*BZ575*42)/BZ25</f>
        <v>14.394692327243881</v>
      </c>
      <c r="CA745" s="1186">
        <f>($B745*CA575*42)/CA25</f>
        <v>9.4664691598709165</v>
      </c>
      <c r="CB745" s="1186">
        <f>($B745*CB575*42)/CB25</f>
        <v>17.35947901053374</v>
      </c>
      <c r="CC745" s="1186">
        <f>($B745*CC575*42)/CC25</f>
        <v>14.781537388202285</v>
      </c>
    </row>
    <row r="746" spans="1:81" ht="15" customHeight="1">
      <c r="A746" s="618"/>
      <c r="B746" s="161">
        <v>1.873</v>
      </c>
      <c r="C746" s="160" t="s">
        <v>1598</v>
      </c>
      <c r="D746" s="145" t="s">
        <v>8</v>
      </c>
      <c r="E746" s="49" t="s">
        <v>171</v>
      </c>
      <c r="F746" s="49" t="s">
        <v>1599</v>
      </c>
      <c r="G746" s="1186">
        <f>($B746*G576*42)/G25</f>
        <v>0.12939288008253194</v>
      </c>
      <c r="H746" s="1186">
        <f>($B746*H576*42)/H25</f>
        <v>1.0556800314238286E-11</v>
      </c>
      <c r="I746" s="1186">
        <f>($B746*I576*42)/I25</f>
        <v>2.6182912283568873E-11</v>
      </c>
      <c r="J746" s="1186">
        <f>($B746*J576*42)/J25</f>
        <v>7.2458999525163392E-12</v>
      </c>
      <c r="K746" s="1186">
        <f>($B746*K576*42)/K25</f>
        <v>7.7915389008053504</v>
      </c>
      <c r="L746" s="1186">
        <f>($B746*L576*42)/L25</f>
        <v>9.3551613766542108</v>
      </c>
      <c r="M746" s="1186">
        <f>($B746*M576*42)/M25</f>
        <v>2.8738748724168522E-11</v>
      </c>
      <c r="N746" s="1186">
        <f>($B746*N576*42)/N25</f>
        <v>1.5991620685256019E-11</v>
      </c>
      <c r="O746" s="1186">
        <f>($B746*O576*42)/O25</f>
        <v>4.4321406671979817E-12</v>
      </c>
      <c r="P746" s="1186">
        <f>($B746*P576*42)/P25</f>
        <v>2.8480212024461916E-11</v>
      </c>
      <c r="Q746" s="1186">
        <f>($B746*Q576*42)/Q25</f>
        <v>10.198313854936195</v>
      </c>
      <c r="R746" s="1186">
        <f>($B746*R576*42)/R25</f>
        <v>2.9686734573322112E-11</v>
      </c>
      <c r="S746" s="1186">
        <f>($B746*S576*42)/S25</f>
        <v>6.4367226431821326E-12</v>
      </c>
      <c r="T746" s="1186">
        <f>($B746*T576*42)/T25</f>
        <v>8.1889134653806117E-12</v>
      </c>
      <c r="U746" s="1186">
        <f>($B746*U576*42)/U25</f>
        <v>7.5809539023907032E-12</v>
      </c>
      <c r="V746" s="1186">
        <f>($B746*V576*42)/V25</f>
        <v>7.5467513313752352</v>
      </c>
      <c r="W746" s="1186">
        <f>($B746*W576*42)/W25</f>
        <v>2.8371821321832915E-11</v>
      </c>
      <c r="X746" s="1186">
        <f>($B746*X576*42)/X25</f>
        <v>9.966675485917257</v>
      </c>
      <c r="Y746" s="1186">
        <f>($B746*Y576*42)/Y25</f>
        <v>9.0203501070424058E-12</v>
      </c>
      <c r="Z746" s="1186">
        <f>($B746*Z576*42)/Z25</f>
        <v>7.5360292170024997E-12</v>
      </c>
      <c r="AA746" s="1186">
        <f>($B746*AA576*42)/AA25</f>
        <v>1.0140400749907348E-11</v>
      </c>
      <c r="AB746" s="1186">
        <f>($B746*AB576*42)/AB25</f>
        <v>9.2392877090364225E-12</v>
      </c>
      <c r="AC746" s="1186">
        <f>($B746*AC576*42)/AC25</f>
        <v>1.1234953197518121E-11</v>
      </c>
      <c r="AD746" s="1186">
        <f>($B746*AD576*42)/AD25</f>
        <v>1.0802318795272188E-11</v>
      </c>
      <c r="AE746" s="1186">
        <f>($B746*AE576*42)/AE25</f>
        <v>6.2898712862334892E-12</v>
      </c>
      <c r="AF746" s="1186">
        <f>($B746*AF576*42)/AF25</f>
        <v>1.5670234583254939E-11</v>
      </c>
      <c r="AG746" s="1186">
        <f>($B746*AG576*42)/AG25</f>
        <v>8.8300839961497717E-12</v>
      </c>
      <c r="AH746" s="1186">
        <f>($B746*AH576*42)/AH25</f>
        <v>6.1674910172980242E-12</v>
      </c>
      <c r="AI746" s="1186">
        <f>($B746*AI576*42)/AI25</f>
        <v>8.6603552610516828E-12</v>
      </c>
      <c r="AJ746" s="1186">
        <f>($B746*AJ576*42)/AJ25</f>
        <v>9.0727019894746146</v>
      </c>
      <c r="AK746" s="1186">
        <f>($B746*AK576*42)/AK25</f>
        <v>2.4098802761372861E-12</v>
      </c>
      <c r="AL746" s="1186">
        <f>($B746*AL576*42)/AL25</f>
        <v>8.8697807082279017</v>
      </c>
      <c r="AM746" s="1186">
        <f>($B746*AM576*42)/AM25</f>
        <v>10.797080222983508</v>
      </c>
      <c r="AN746" s="1186">
        <f>($B746*AN576*42)/AN25</f>
        <v>8.8697807082279017</v>
      </c>
      <c r="AO746" s="1186">
        <f>($B746*AO576*42)/AO25</f>
        <v>8.4071035285435318</v>
      </c>
      <c r="AP746" s="1186">
        <f>($B746*AP576*42)/AP25</f>
        <v>7.4764848463605018</v>
      </c>
      <c r="AQ746" s="1186">
        <f>($B746*AQ576*42)/AQ25</f>
        <v>6.64626625165572</v>
      </c>
      <c r="AR746" s="1186">
        <f>($B746*AR576*42)/AR25</f>
        <v>8.2001836893923006</v>
      </c>
      <c r="AS746" s="1186">
        <f>($B746*AS576*42)/AS25</f>
        <v>1.1054839277967952E-11</v>
      </c>
      <c r="AT746" s="1186">
        <f>($B746*AT576*42)/AT25</f>
        <v>6.1003675938905821E-12</v>
      </c>
      <c r="AU746" s="1186">
        <f>($B746*AU576*42)/AU25</f>
        <v>9.1062419791324418E-12</v>
      </c>
      <c r="AV746" s="1186">
        <f>($B746*AV576*42)/AV25</f>
        <v>5.9062286440696621</v>
      </c>
      <c r="AW746" s="1186">
        <f>($B746*AW576*42)/AW25</f>
        <v>8.443791550477692E-12</v>
      </c>
      <c r="AX746" s="1186">
        <f>($B746*AX576*42)/AX25</f>
        <v>8.8336715060169327E-12</v>
      </c>
      <c r="AY746" s="1186">
        <f>($B746*AY576*42)/AY25</f>
        <v>8.9520712011119914E-12</v>
      </c>
      <c r="AZ746" s="1186">
        <f>($B746*AZ576*42)/AZ25</f>
        <v>9.9187759860750582E-12</v>
      </c>
      <c r="BA746" s="1186">
        <f>($B746*BA576*42)/BA25</f>
        <v>7.7050646589651072E-12</v>
      </c>
      <c r="BB746" s="1186">
        <f>($B746*BB576*42)/BB25</f>
        <v>8.8526904192023736E-12</v>
      </c>
      <c r="BC746" s="1186">
        <f>($B746*BC576*42)/BC25</f>
        <v>7.4195955448253539</v>
      </c>
      <c r="BD746" s="1186">
        <f>($B746*BD576*42)/BD25</f>
        <v>7.4195955448253539</v>
      </c>
      <c r="BE746" s="1186">
        <f>($B746*BE576*42)/BE25</f>
        <v>7.0282406105589361</v>
      </c>
      <c r="BF746" s="1186">
        <f>($B746*BF576*42)/BF25</f>
        <v>5.3812155434921252</v>
      </c>
      <c r="BG746" s="1186">
        <f>($B746*BG576*42)/BG25</f>
        <v>0.6713669752242355</v>
      </c>
      <c r="BH746" s="1186">
        <f>($B746*BH576*42)/BH25</f>
        <v>6.3958829927831697</v>
      </c>
      <c r="BI746" s="1186">
        <f>($B746*BI576*42)/BI25</f>
        <v>6.7787903318512956</v>
      </c>
      <c r="BJ746" s="1186">
        <f>($B746*BJ576*42)/BJ25</f>
        <v>1.0134920014025555E-11</v>
      </c>
      <c r="BK746" s="1186">
        <f>($B746*BK576*42)/BK25</f>
        <v>2.2003081991769463E-11</v>
      </c>
      <c r="BL746" s="1186">
        <f>($B746*BL576*42)/BL25</f>
        <v>6.0391337392388884</v>
      </c>
      <c r="BM746" s="1186">
        <f>($B746*BM576*42)/BM25</f>
        <v>2.9595251233687039E-11</v>
      </c>
      <c r="BN746" s="1186">
        <f>($B746*BN576*42)/BN25</f>
        <v>6.7047077044203762</v>
      </c>
      <c r="BO746" s="1186">
        <f>($B746*BO576*42)/BO25</f>
        <v>1.0284789714835768E-11</v>
      </c>
      <c r="BP746" s="1186">
        <f>($B746*BP576*42)/BP25</f>
        <v>5.9789167394887341</v>
      </c>
      <c r="BQ746" s="1186">
        <f>($B746*BQ576*42)/BQ25</f>
        <v>2.3551488852919857E-11</v>
      </c>
      <c r="BR746" s="1186">
        <f>($B746*BR576*42)/BR25</f>
        <v>9.9289234424646355E-12</v>
      </c>
      <c r="BS746" s="1186">
        <f>($B746*BS576*42)/BS25</f>
        <v>1.001008121278278E-11</v>
      </c>
      <c r="BT746" s="1186">
        <f>($B746*BT576*42)/BT25</f>
        <v>2.5553956857630305E-11</v>
      </c>
      <c r="BU746" s="1186">
        <f>($B746*BU576*42)/BU25</f>
        <v>1.8163542687210713E-11</v>
      </c>
      <c r="BV746" s="1186">
        <f>($B746*BV576*42)/BV25</f>
        <v>1.830422386583629E-11</v>
      </c>
      <c r="BW746" s="1186">
        <f>($B746*BW576*42)/BW25</f>
        <v>14.423832985566506</v>
      </c>
      <c r="BX746" s="1186">
        <f>($B746*BX576*42)/BX25</f>
        <v>12.800651986618748</v>
      </c>
      <c r="BY746" s="1186">
        <f>($B746*BY576*42)/BY25</f>
        <v>6.9200940319007467</v>
      </c>
      <c r="BZ746" s="1186">
        <f>($B746*BZ576*42)/BZ25</f>
        <v>7.5483329496265713E-12</v>
      </c>
      <c r="CA746" s="1186">
        <f>($B746*CA576*42)/CA25</f>
        <v>5.2344327336349918</v>
      </c>
      <c r="CB746" s="1186">
        <f>($B746*CB576*42)/CB25</f>
        <v>8.4036188131132698E-12</v>
      </c>
      <c r="CC746" s="1186">
        <f>($B746*CC576*42)/CC25</f>
        <v>7.0580999534126333E-12</v>
      </c>
    </row>
    <row r="747" spans="1:81" ht="15" customHeight="1">
      <c r="A747" s="618"/>
      <c r="B747" s="159">
        <v>51.094999999999999</v>
      </c>
      <c r="C747" s="160" t="s">
        <v>1603</v>
      </c>
      <c r="D747" s="145" t="s">
        <v>660</v>
      </c>
      <c r="E747" s="49" t="s">
        <v>172</v>
      </c>
      <c r="F747" s="1395" t="s">
        <v>1604</v>
      </c>
      <c r="G747" s="1186">
        <f>($B$747)*(G605/(G25*'Emission Factors'!$B$27))</f>
        <v>2.2350751879749659E-19</v>
      </c>
      <c r="H747" s="1186">
        <f>($B$747)*(H605/(H25*'Emission Factors'!$B$27))</f>
        <v>9.3584951000066724E-22</v>
      </c>
      <c r="I747" s="1186">
        <f>($B$747)*(I605/(I25*'Emission Factors'!$B$27))</f>
        <v>0.84073120214634534</v>
      </c>
      <c r="J747" s="1186">
        <f>($B$747)*(J605/(J25*'Emission Factors'!$B$27))</f>
        <v>1.1046095395664829E-21</v>
      </c>
      <c r="K747" s="1186">
        <f>($B$747)*(K605/(K25*'Emission Factors'!$B$27))</f>
        <v>2.1583701786502604E-21</v>
      </c>
      <c r="L747" s="1186">
        <f>($B$747)*(L605/(L25*'Emission Factors'!$B$27))</f>
        <v>7.0534643981910822E-22</v>
      </c>
      <c r="M747" s="1186">
        <f>($B$747)*(M605/(M25*'Emission Factors'!$B$27))</f>
        <v>0.82574970016658111</v>
      </c>
      <c r="N747" s="1186">
        <f>($B$747)*(N605/(N25*'Emission Factors'!$B$27))</f>
        <v>3.5713663711210084E-21</v>
      </c>
      <c r="O747" s="1186">
        <f>($B$747)*(O605/(O25*'Emission Factors'!$B$27))</f>
        <v>4.7958074785610892E-22</v>
      </c>
      <c r="P747" s="1186">
        <f>($B$747)*(P605/(P25*'Emission Factors'!$B$27))</f>
        <v>1.0879685314682261</v>
      </c>
      <c r="Q747" s="1186">
        <f>($B$747)*(Q605/(Q25*'Emission Factors'!$B$27))</f>
        <v>1.3072438457442275E-21</v>
      </c>
      <c r="R747" s="1186">
        <f>($B$747)*(R605/(R25*'Emission Factors'!$B$27))</f>
        <v>0.96151759759958921</v>
      </c>
      <c r="S747" s="1186">
        <f>($B$747)*(S605/(S25*'Emission Factors'!$B$27))</f>
        <v>9.6929211721777947E-22</v>
      </c>
      <c r="T747" s="1186">
        <f>($B$747)*(T605/(T25*'Emission Factors'!$B$27))</f>
        <v>9.6810844766401893E-22</v>
      </c>
      <c r="U747" s="1186">
        <f>($B$747)*(U605/(U25*'Emission Factors'!$B$27))</f>
        <v>1.8656981741607589E-21</v>
      </c>
      <c r="V747" s="1186">
        <f>($B$747)*(V605/(V25*'Emission Factors'!$B$27))</f>
        <v>1.0696494103347578E-21</v>
      </c>
      <c r="W747" s="1186">
        <f>($B$747)*(W605/(W25*'Emission Factors'!$B$27))</f>
        <v>1.0873743237500253</v>
      </c>
      <c r="X747" s="1186">
        <f>($B$747)*(X605/(X25*'Emission Factors'!$B$27))</f>
        <v>1.1096397026206504E-21</v>
      </c>
      <c r="Y747" s="1186">
        <f>($B$747)*(Y605/(Y25*'Emission Factors'!$B$27))</f>
        <v>1.6031810680181877E-21</v>
      </c>
      <c r="Z747" s="1186">
        <f>($B$747)*(Z605/(Z25*'Emission Factors'!$B$27))</f>
        <v>1.5894702332222847E-21</v>
      </c>
      <c r="AA747" s="1186">
        <f>($B$747)*(AA605/(AA25*'Emission Factors'!$B$27))</f>
        <v>2.4846336143439509E-21</v>
      </c>
      <c r="AB747" s="1186">
        <f>($B$747)*(AB605/(AB25*'Emission Factors'!$B$27))</f>
        <v>2.0463223917579373E-21</v>
      </c>
      <c r="AC747" s="1186">
        <f>($B$747)*(AC605/(AC25*'Emission Factors'!$B$27))</f>
        <v>2.0088397220856538E-21</v>
      </c>
      <c r="AD747" s="1186">
        <f>($B$747)*(AD605/(AD25*'Emission Factors'!$B$27))</f>
        <v>1.9450085289552861E-21</v>
      </c>
      <c r="AE747" s="1186">
        <f>($B$747)*(AE605/(AE25*'Emission Factors'!$B$27))</f>
        <v>3.0760002535994553E-22</v>
      </c>
      <c r="AF747" s="1186">
        <f>($B$747)*(AF605/(AF25*'Emission Factors'!$B$27))</f>
        <v>1.9531498837746031E-21</v>
      </c>
      <c r="AG747" s="1186">
        <f>($B$747)*(AG605/(AG25*'Emission Factors'!$B$27))</f>
        <v>1.8314450671960228E-21</v>
      </c>
      <c r="AH747" s="1186">
        <f>($B$747)*(AH605/(AH25*'Emission Factors'!$B$27))</f>
        <v>8.2978194677326968E-22</v>
      </c>
      <c r="AI747" s="1186">
        <f>($B$747)*(AI605/(AI25*'Emission Factors'!$B$27))</f>
        <v>1.5830661576658595E-21</v>
      </c>
      <c r="AJ747" s="1186">
        <f>($B$747)*(AJ605/(AJ25*'Emission Factors'!$B$27))</f>
        <v>4.5821367599653488E-22</v>
      </c>
      <c r="AK747" s="1186">
        <f>($B$747)*(AK605/(AK25*'Emission Factors'!$B$27))</f>
        <v>5.7031970278688111E-22</v>
      </c>
      <c r="AL747" s="1186">
        <f>($B$747)*(AL605/(AL25*'Emission Factors'!$B$27))</f>
        <v>9.8345414862511414E-22</v>
      </c>
      <c r="AM747" s="1186">
        <f>($B$747)*(AM605/(AM25*'Emission Factors'!$B$27))</f>
        <v>1.2985960399400679E-22</v>
      </c>
      <c r="AN747" s="1186">
        <f>($B$747)*(AN605/(AN25*'Emission Factors'!$B$27))</f>
        <v>9.8345414862511414E-22</v>
      </c>
      <c r="AO747" s="1186">
        <f>($B$747)*(AO605/(AO25*'Emission Factors'!$B$27))</f>
        <v>1.0006032153421651E-21</v>
      </c>
      <c r="AP747" s="1186">
        <f>($B$747)*(AP605/(AP25*'Emission Factors'!$B$27))</f>
        <v>9.8563525212342898E-22</v>
      </c>
      <c r="AQ747" s="1186">
        <f>($B$747)*(AQ605/(AQ25*'Emission Factors'!$B$27))</f>
        <v>1.2164284202726046E-21</v>
      </c>
      <c r="AR747" s="1186">
        <f>($B$747)*(AR605/(AR25*'Emission Factors'!$B$27))</f>
        <v>1.0719733808709055E-21</v>
      </c>
      <c r="AS747" s="1186">
        <f>($B$747)*(AS605/(AS25*'Emission Factors'!$B$27))</f>
        <v>1.2414356174608136E-21</v>
      </c>
      <c r="AT747" s="1186">
        <f>($B$747)*(AT605/(AT25*'Emission Factors'!$B$27))</f>
        <v>8.4192813388113771E-22</v>
      </c>
      <c r="AU747" s="1186">
        <f>($B$747)*(AU605/(AU25*'Emission Factors'!$B$27))</f>
        <v>1.2911152612989673E-21</v>
      </c>
      <c r="AV747" s="1186">
        <f>($B$747)*(AV605/(AV25*'Emission Factors'!$B$27))</f>
        <v>1.4345043533802121E-21</v>
      </c>
      <c r="AW747" s="1186">
        <f>($B$747)*(AW605/(AW25*'Emission Factors'!$B$27))</f>
        <v>1.3359846315285941E-21</v>
      </c>
      <c r="AX747" s="1186">
        <f>($B$747)*(AX605/(AX25*'Emission Factors'!$B$27))</f>
        <v>1.7156716890705338E-21</v>
      </c>
      <c r="AY747" s="1186">
        <f>($B$747)*(AY605/(AY25*'Emission Factors'!$B$27))</f>
        <v>1.7361887685261657E-21</v>
      </c>
      <c r="AZ747" s="1186">
        <f>($B$747)*(AZ605/(AZ25*'Emission Factors'!$B$27))</f>
        <v>1.8222350195543612E-21</v>
      </c>
      <c r="BA747" s="1186">
        <f>($B$747)*(BA605/(BA25*'Emission Factors'!$B$27))</f>
        <v>3.1502235982977958E-21</v>
      </c>
      <c r="BB747" s="1186">
        <f>($B$747)*(BB605/(BB25*'Emission Factors'!$B$27))</f>
        <v>1.4411817266135004E-21</v>
      </c>
      <c r="BC747" s="1186">
        <f>($B$747)*(BC605/(BC25*'Emission Factors'!$B$27))</f>
        <v>1.1244025796165007E-21</v>
      </c>
      <c r="BD747" s="1186">
        <f>($B$747)*(BD605/(BD25*'Emission Factors'!$B$27))</f>
        <v>1.1244025796165007E-21</v>
      </c>
      <c r="BE747" s="1186">
        <f>($B$747)*(BE605/(BE25*'Emission Factors'!$B$27))</f>
        <v>1.3552048292673354E-23</v>
      </c>
      <c r="BF747" s="1186">
        <f>($B$747)*(BF605/(BF25*'Emission Factors'!$B$27))</f>
        <v>9.0116625146057021E-42</v>
      </c>
      <c r="BG747" s="1186">
        <f>($B$747)*(BG605/(BG25*'Emission Factors'!$B$27))</f>
        <v>2.8845803923266925E-23</v>
      </c>
      <c r="BH747" s="1186">
        <f>($B$747)*(BH605/(BH25*'Emission Factors'!$B$27))</f>
        <v>1.1181357649670375E-21</v>
      </c>
      <c r="BI747" s="1186">
        <f>($B$747)*(BI605/(BI25*'Emission Factors'!$B$27))</f>
        <v>7.5735642211043715E-22</v>
      </c>
      <c r="BJ747" s="1186">
        <f>($B$747)*(BJ605/(BJ25*'Emission Factors'!$B$27))</f>
        <v>1.6587274491820686E-21</v>
      </c>
      <c r="BK747" s="1186">
        <f>($B$747)*(BK605/(BK25*'Emission Factors'!$B$27))</f>
        <v>0.56297698687996844</v>
      </c>
      <c r="BL747" s="1186">
        <f>($B$747)*(BL605/(BL25*'Emission Factors'!$B$27))</f>
        <v>1.330525943879238E-21</v>
      </c>
      <c r="BM747" s="1186">
        <f>($B$747)*(BM605/(BM25*'Emission Factors'!$B$27))</f>
        <v>0.82614746367078928</v>
      </c>
      <c r="BN747" s="1186">
        <f>($B$747)*(BN605/(BN25*'Emission Factors'!$B$27))</f>
        <v>5.859986561053717E-22</v>
      </c>
      <c r="BO747" s="1186">
        <f>($B$747)*(BO605/(BO25*'Emission Factors'!$B$27))</f>
        <v>1.6479044670908583E-21</v>
      </c>
      <c r="BP747" s="1186">
        <f>($B$747)*(BP605/(BP25*'Emission Factors'!$B$27))</f>
        <v>1.3172590940478501E-21</v>
      </c>
      <c r="BQ747" s="1186">
        <f>($B$747)*(BQ605/(BQ25*'Emission Factors'!$B$27))</f>
        <v>0.65206637847162718</v>
      </c>
      <c r="BR747" s="1186">
        <f>($B$747)*(BR605/(BR25*'Emission Factors'!$B$27))</f>
        <v>1.5517522412138422E-21</v>
      </c>
      <c r="BS747" s="1186">
        <f>($B$747)*(BS605/(BS25*'Emission Factors'!$B$27))</f>
        <v>2.703216630159631E-21</v>
      </c>
      <c r="BT747" s="1186">
        <f>($B$747)*(BT605/(BT25*'Emission Factors'!$B$27))</f>
        <v>1.5364397455668564</v>
      </c>
      <c r="BU747" s="1186">
        <f>($B$747)*(BU605/(BU25*'Emission Factors'!$B$27))</f>
        <v>1.3925775346988074</v>
      </c>
      <c r="BV747" s="1186">
        <f>($B$747)*(BV605/(BV25*'Emission Factors'!$B$27))</f>
        <v>1.3513406834059813</v>
      </c>
      <c r="BW747" s="1186">
        <f>($B$747)*(BW605/(BW25*'Emission Factors'!$B$27))</f>
        <v>9.0129892492124494E-23</v>
      </c>
      <c r="BX747" s="1186">
        <f>($B$747)*(BX605/(BX25*'Emission Factors'!$B$27))</f>
        <v>4.5105165368539806E-22</v>
      </c>
      <c r="BY747" s="1186">
        <f>($B$747)*(BY605/(BY25*'Emission Factors'!$B$27))</f>
        <v>5.3542243204581012E-22</v>
      </c>
      <c r="BZ747" s="1186">
        <f>($B$747)*(BZ605/(BZ25*'Emission Factors'!$B$27))</f>
        <v>2.3583969622993878E-21</v>
      </c>
      <c r="CA747" s="1186">
        <f>($B$747)*(CA605/(CA25*'Emission Factors'!$B$27))</f>
        <v>4.6952276047090797E-22</v>
      </c>
      <c r="CB747" s="1186">
        <f>($B$747)*(CB605/(CB25*'Emission Factors'!$B$27))</f>
        <v>1.097421320075134E-21</v>
      </c>
      <c r="CC747" s="1186">
        <f>($B$747)*(CC605/(CC25*'Emission Factors'!$B$27))</f>
        <v>1.4793706262635542</v>
      </c>
    </row>
    <row r="748" spans="1:81" ht="15" customHeight="1">
      <c r="A748" s="618"/>
      <c r="B748" s="159">
        <v>1.3759999999999999</v>
      </c>
      <c r="C748" s="160" t="s">
        <v>1085</v>
      </c>
      <c r="D748" s="145" t="s">
        <v>1020</v>
      </c>
      <c r="E748" s="49" t="s">
        <v>171</v>
      </c>
      <c r="F748" s="1395" t="s">
        <v>1089</v>
      </c>
      <c r="G748" s="1186">
        <f>($B748*G578*42)/G25</f>
        <v>4.5457211341259844E-2</v>
      </c>
      <c r="H748" s="1186">
        <f>($B748*H578*42)/H25</f>
        <v>16.821941925707431</v>
      </c>
      <c r="I748" s="1186">
        <f>($B748*I578*42)/I25</f>
        <v>2.2866036152953462</v>
      </c>
      <c r="J748" s="1186">
        <f>($B748*J578*42)/J25</f>
        <v>16.639279580019053</v>
      </c>
      <c r="K748" s="1186">
        <f>($B748*K578*42)/K25</f>
        <v>16.66077523303785</v>
      </c>
      <c r="L748" s="1186">
        <f>($B748*L578*42)/L25</f>
        <v>19.809904795246787</v>
      </c>
      <c r="M748" s="1186">
        <f>($B748*M578*42)/M25</f>
        <v>2.4339767304607389</v>
      </c>
      <c r="N748" s="1186">
        <f>($B748*N578*42)/N25</f>
        <v>6.1797915457015007</v>
      </c>
      <c r="O748" s="1186">
        <f>($B748*O578*42)/O25</f>
        <v>18.2209493615625</v>
      </c>
      <c r="P748" s="1186">
        <f>($B748*P578*42)/P25</f>
        <v>2.4435771576667609</v>
      </c>
      <c r="Q748" s="1186">
        <f>($B748*Q578*42)/Q25</f>
        <v>19.077940402515289</v>
      </c>
      <c r="R748" s="1186">
        <f>($B748*R578*42)/R25</f>
        <v>2.4998874014724475</v>
      </c>
      <c r="S748" s="1186">
        <f>($B748*S578*42)/S25</f>
        <v>16.896775906461297</v>
      </c>
      <c r="T748" s="1186">
        <f>($B748*T578*42)/T25</f>
        <v>6.8137811433657376</v>
      </c>
      <c r="U748" s="1186">
        <f>($B748*U578*42)/U25</f>
        <v>16.666340540065107</v>
      </c>
      <c r="V748" s="1186">
        <f>($B748*V578*42)/V25</f>
        <v>15.627320022911935</v>
      </c>
      <c r="W748" s="1186">
        <f>($B748*W578*42)/W25</f>
        <v>2.5021193142134281</v>
      </c>
      <c r="X748" s="1186">
        <f>($B748*X578*42)/X25</f>
        <v>27.75933746640839</v>
      </c>
      <c r="Y748" s="1186">
        <f>($B748*Y578*42)/Y25</f>
        <v>17.602909725482284</v>
      </c>
      <c r="Z748" s="1186">
        <f>($B748*Z578*42)/Z25</f>
        <v>15.38122934178026</v>
      </c>
      <c r="AA748" s="1186">
        <f>($B748*AA578*42)/AA25</f>
        <v>10.68979995950432</v>
      </c>
      <c r="AB748" s="1186">
        <f>($B748*AB578*42)/AB25</f>
        <v>14.8146520048982</v>
      </c>
      <c r="AC748" s="1186">
        <f>($B748*AC578*42)/AC25</f>
        <v>22.998352957886997</v>
      </c>
      <c r="AD748" s="1186">
        <f>($B748*AD578*42)/AD25</f>
        <v>15.87628704966601</v>
      </c>
      <c r="AE748" s="1186">
        <f>($B748*AE578*42)/AE25</f>
        <v>6.9446266596492681</v>
      </c>
      <c r="AF748" s="1186">
        <f>($B748*AF578*42)/AF25</f>
        <v>20.265444746315929</v>
      </c>
      <c r="AG748" s="1186">
        <f>($B748*AG578*42)/AG25</f>
        <v>28.246723001831963</v>
      </c>
      <c r="AH748" s="1186">
        <f>($B748*AH578*42)/AH25</f>
        <v>17.986399909344815</v>
      </c>
      <c r="AI748" s="1186">
        <f>($B748*AI578*42)/AI25</f>
        <v>13.311392896656416</v>
      </c>
      <c r="AJ748" s="1186">
        <f>($B748*AJ578*42)/AJ25</f>
        <v>16.468497369117586</v>
      </c>
      <c r="AK748" s="1186">
        <f>($B748*AK578*42)/AK25</f>
        <v>9.5102259876469493</v>
      </c>
      <c r="AL748" s="1186">
        <f>($B748*AL578*42)/AL25</f>
        <v>16.454652648753299</v>
      </c>
      <c r="AM748" s="1186">
        <f>($B748*AM578*42)/AM25</f>
        <v>27.509754495757278</v>
      </c>
      <c r="AN748" s="1186">
        <f>($B748*AN578*42)/AN25</f>
        <v>16.454652648753299</v>
      </c>
      <c r="AO748" s="1186">
        <f>($B748*AO578*42)/AO25</f>
        <v>20.113205493562091</v>
      </c>
      <c r="AP748" s="1186">
        <f>($B748*AP578*42)/AP25</f>
        <v>18.280268022370588</v>
      </c>
      <c r="AQ748" s="1186">
        <f>($B748*AQ578*42)/AQ25</f>
        <v>14.472301870783168</v>
      </c>
      <c r="AR748" s="1186">
        <f>($B748*AR578*42)/AR25</f>
        <v>16.804115336305685</v>
      </c>
      <c r="AS748" s="1186">
        <f>($B748*AS578*42)/AS25</f>
        <v>20.619023388312254</v>
      </c>
      <c r="AT748" s="1186">
        <f>($B748*AT578*42)/AT25</f>
        <v>9.9738900372886761</v>
      </c>
      <c r="AU748" s="1186">
        <f>($B748*AU578*42)/AU25</f>
        <v>15.029177825142817</v>
      </c>
      <c r="AV748" s="1186">
        <f>($B748*AV578*42)/AV25</f>
        <v>19.077935171685546</v>
      </c>
      <c r="AW748" s="1186">
        <f>($B748*AW578*42)/AW25</f>
        <v>13.35585324645232</v>
      </c>
      <c r="AX748" s="1186">
        <f>($B748*AX578*42)/AX25</f>
        <v>19.04401514472876</v>
      </c>
      <c r="AY748" s="1186">
        <f>($B748*AY578*42)/AY25</f>
        <v>16.585514162956173</v>
      </c>
      <c r="AZ748" s="1186">
        <f>($B748*AZ578*42)/AZ25</f>
        <v>13.196638832123998</v>
      </c>
      <c r="BA748" s="1186">
        <f>($B748*BA578*42)/BA25</f>
        <v>7.5236962913204994</v>
      </c>
      <c r="BB748" s="1186">
        <f>($B748*BB578*42)/BB25</f>
        <v>16.462136619243292</v>
      </c>
      <c r="BC748" s="1186">
        <f>($B748*BC578*42)/BC25</f>
        <v>15.106381644236874</v>
      </c>
      <c r="BD748" s="1186">
        <f>($B748*BD578*42)/BD25</f>
        <v>15.106381644236874</v>
      </c>
      <c r="BE748" s="1186">
        <f>($B748*BE578*42)/BE25</f>
        <v>11.220256345913102</v>
      </c>
      <c r="BF748" s="1186">
        <f>($B748*BF578*42)/BF25</f>
        <v>4.3911181112825473</v>
      </c>
      <c r="BG748" s="1186">
        <f>($B748*BG578*42)/BG25</f>
        <v>0.3406407468286573</v>
      </c>
      <c r="BH748" s="1186">
        <f>($B748*BH578*42)/BH25</f>
        <v>18.147218996699706</v>
      </c>
      <c r="BI748" s="1186">
        <f>($B748*BI578*42)/BI25</f>
        <v>16.754244664476658</v>
      </c>
      <c r="BJ748" s="1186">
        <f>($B748*BJ578*42)/BJ25</f>
        <v>17.153790247532026</v>
      </c>
      <c r="BK748" s="1186">
        <f>($B748*BK578*42)/BK25</f>
        <v>1.960804517200317</v>
      </c>
      <c r="BL748" s="1186">
        <f>($B748*BL578*42)/BL25</f>
        <v>19.177319214995961</v>
      </c>
      <c r="BM748" s="1186">
        <f>($B748*BM578*42)/BM25</f>
        <v>2.5826346126088802</v>
      </c>
      <c r="BN748" s="1186">
        <f>($B748*BN578*42)/BN25</f>
        <v>15.827345446101015</v>
      </c>
      <c r="BO748" s="1186">
        <f>($B748*BO578*42)/BO25</f>
        <v>12.38291270830865</v>
      </c>
      <c r="BP748" s="1186">
        <f>($B748*BP578*42)/BP25</f>
        <v>18.986099633473067</v>
      </c>
      <c r="BQ748" s="1186">
        <f>($B748*BQ578*42)/BQ25</f>
        <v>2.1024900609597093</v>
      </c>
      <c r="BR748" s="1186">
        <f>($B748*BR578*42)/BR25</f>
        <v>10.868334837667462</v>
      </c>
      <c r="BS748" s="1186">
        <f>($B748*BS578*42)/BS25</f>
        <v>12.044885893883691</v>
      </c>
      <c r="BT748" s="1186">
        <f>($B748*BT578*42)/BT25</f>
        <v>2.1254656018619502</v>
      </c>
      <c r="BU748" s="1186">
        <f>($B748*BU578*42)/BU25</f>
        <v>1.4743197461094852</v>
      </c>
      <c r="BV748" s="1186">
        <f>($B748*BV578*42)/BV25</f>
        <v>1.4656566123173869</v>
      </c>
      <c r="BW748" s="1186">
        <f>($B748*BW578*42)/BW25</f>
        <v>10.570814484047649</v>
      </c>
      <c r="BX748" s="1186">
        <f>($B748*BX578*42)/BX25</f>
        <v>12.790161074141727</v>
      </c>
      <c r="BY748" s="1186">
        <f>($B748*BY578*42)/BY25</f>
        <v>28.681172433061523</v>
      </c>
      <c r="BZ748" s="1186">
        <f>($B748*BZ578*42)/BZ25</f>
        <v>24.167578806490557</v>
      </c>
      <c r="CA748" s="1186">
        <f>($B748*CA578*42)/CA25</f>
        <v>17.985038926209949</v>
      </c>
      <c r="CB748" s="1186">
        <f>($B748*CB578*42)/CB25</f>
        <v>9.0633595738051849</v>
      </c>
      <c r="CC748" s="1186">
        <f>($B748*CC578*42)/CC25</f>
        <v>1.8244036806028094</v>
      </c>
    </row>
    <row r="749" spans="1:81" ht="15" customHeight="1">
      <c r="A749" s="618"/>
      <c r="B749" s="159">
        <v>51.094999999999999</v>
      </c>
      <c r="C749" s="160" t="s">
        <v>1603</v>
      </c>
      <c r="D749" s="145" t="s">
        <v>1008</v>
      </c>
      <c r="E749" s="49" t="s">
        <v>172</v>
      </c>
      <c r="F749" s="1395" t="s">
        <v>1604</v>
      </c>
      <c r="G749" s="1186">
        <f>G444*$B749</f>
        <v>0</v>
      </c>
      <c r="H749" s="1186">
        <f>H444*$B749</f>
        <v>0</v>
      </c>
      <c r="I749" s="1186">
        <f>I444*$B749</f>
        <v>0</v>
      </c>
      <c r="J749" s="1186">
        <f>J444*$B749</f>
        <v>0</v>
      </c>
      <c r="K749" s="1186">
        <f>K444*$B749</f>
        <v>0</v>
      </c>
      <c r="L749" s="1186">
        <f>L444*$B749</f>
        <v>0</v>
      </c>
      <c r="M749" s="1186">
        <f>M444*$B749</f>
        <v>0</v>
      </c>
      <c r="N749" s="1186">
        <f>N444*$B749</f>
        <v>0</v>
      </c>
      <c r="O749" s="1186">
        <f>O444*$B749</f>
        <v>0</v>
      </c>
      <c r="P749" s="1186">
        <f>P444*$B749</f>
        <v>0</v>
      </c>
      <c r="Q749" s="1186">
        <f>Q444*$B749</f>
        <v>0</v>
      </c>
      <c r="R749" s="1186">
        <f>R444*$B749</f>
        <v>0</v>
      </c>
      <c r="S749" s="1186">
        <f>S444*$B749</f>
        <v>0</v>
      </c>
      <c r="T749" s="1186">
        <f>T444*$B749</f>
        <v>0</v>
      </c>
      <c r="U749" s="1186">
        <f>U444*$B749</f>
        <v>0</v>
      </c>
      <c r="V749" s="1186">
        <f>V444*$B749</f>
        <v>0</v>
      </c>
      <c r="W749" s="1186">
        <f>W444*$B749</f>
        <v>0</v>
      </c>
      <c r="X749" s="1186">
        <f>X444*$B749</f>
        <v>0</v>
      </c>
      <c r="Y749" s="1186">
        <f>Y444*$B749</f>
        <v>0</v>
      </c>
      <c r="Z749" s="1186">
        <f>Z444*$B749</f>
        <v>0</v>
      </c>
      <c r="AA749" s="1186">
        <f>AA444*$B749</f>
        <v>0</v>
      </c>
      <c r="AB749" s="1186">
        <f>AB444*$B749</f>
        <v>0</v>
      </c>
      <c r="AC749" s="1186">
        <f>AC444*$B749</f>
        <v>0</v>
      </c>
      <c r="AD749" s="1186">
        <f>AD444*$B749</f>
        <v>0</v>
      </c>
      <c r="AE749" s="1186">
        <f>AE444*$B749</f>
        <v>0</v>
      </c>
      <c r="AF749" s="1186">
        <f>AF444*$B749</f>
        <v>0</v>
      </c>
      <c r="AG749" s="1186">
        <f>AG444*$B749</f>
        <v>0</v>
      </c>
      <c r="AH749" s="1186">
        <f>AH444*$B749</f>
        <v>0</v>
      </c>
      <c r="AI749" s="1186">
        <f>AI444*$B749</f>
        <v>0</v>
      </c>
      <c r="AJ749" s="1186">
        <f>AJ444*$B749</f>
        <v>0</v>
      </c>
      <c r="AK749" s="1186">
        <f>AK444*$B749</f>
        <v>0</v>
      </c>
      <c r="AL749" s="1186">
        <f>AL444*$B749</f>
        <v>0</v>
      </c>
      <c r="AM749" s="1186">
        <f>AM444*$B749</f>
        <v>0</v>
      </c>
      <c r="AN749" s="1186">
        <f>AN444*$B749</f>
        <v>0</v>
      </c>
      <c r="AO749" s="1186">
        <f>AO444*$B749</f>
        <v>0</v>
      </c>
      <c r="AP749" s="1186">
        <f>AP444*$B749</f>
        <v>0</v>
      </c>
      <c r="AQ749" s="1186">
        <f>AQ444*$B749</f>
        <v>0</v>
      </c>
      <c r="AR749" s="1186">
        <f>AR444*$B749</f>
        <v>0</v>
      </c>
      <c r="AS749" s="1186">
        <f>AS444*$B749</f>
        <v>0</v>
      </c>
      <c r="AT749" s="1186">
        <f>AT444*$B749</f>
        <v>0</v>
      </c>
      <c r="AU749" s="1186">
        <f>AU444*$B749</f>
        <v>0</v>
      </c>
      <c r="AV749" s="1186">
        <f>AV444*$B749</f>
        <v>0</v>
      </c>
      <c r="AW749" s="1186">
        <f>AW444*$B749</f>
        <v>0</v>
      </c>
      <c r="AX749" s="1186">
        <f>AX444*$B749</f>
        <v>0</v>
      </c>
      <c r="AY749" s="1186">
        <f>AY444*$B749</f>
        <v>0</v>
      </c>
      <c r="AZ749" s="1186">
        <f>AZ444*$B749</f>
        <v>0</v>
      </c>
      <c r="BA749" s="1186">
        <f>BA444*$B749</f>
        <v>0</v>
      </c>
      <c r="BB749" s="1186">
        <f>BB444*$B749</f>
        <v>0</v>
      </c>
      <c r="BC749" s="1186">
        <f>BC444*$B749</f>
        <v>0</v>
      </c>
      <c r="BD749" s="1186">
        <f>BD444*$B749</f>
        <v>0</v>
      </c>
      <c r="BE749" s="1186">
        <f>BE444*$B749</f>
        <v>0</v>
      </c>
      <c r="BF749" s="1186">
        <f>BF444*$B749</f>
        <v>0</v>
      </c>
      <c r="BG749" s="1186">
        <f>BG444*$B749</f>
        <v>0</v>
      </c>
      <c r="BH749" s="1186">
        <f>BH444*$B749</f>
        <v>0</v>
      </c>
      <c r="BI749" s="1186">
        <f>BI444*$B749</f>
        <v>0</v>
      </c>
      <c r="BJ749" s="1186">
        <f>BJ444*$B749</f>
        <v>0</v>
      </c>
      <c r="BK749" s="1186">
        <f>BK444*$B749</f>
        <v>0</v>
      </c>
      <c r="BL749" s="1186">
        <f>BL444*$B749</f>
        <v>0</v>
      </c>
      <c r="BM749" s="1186">
        <f>BM444*$B749</f>
        <v>0</v>
      </c>
      <c r="BN749" s="1186">
        <f>BN444*$B749</f>
        <v>0</v>
      </c>
      <c r="BO749" s="1186">
        <f>BO444*$B749</f>
        <v>0</v>
      </c>
      <c r="BP749" s="1186">
        <f>BP444*$B749</f>
        <v>0</v>
      </c>
      <c r="BQ749" s="1186">
        <f>BQ444*$B749</f>
        <v>0</v>
      </c>
      <c r="BR749" s="1186">
        <f>BR444*$B749</f>
        <v>0</v>
      </c>
      <c r="BS749" s="1186">
        <f>BS444*$B749</f>
        <v>1.0219</v>
      </c>
      <c r="BT749" s="1186">
        <f>BT444*$B749</f>
        <v>0</v>
      </c>
      <c r="BU749" s="1186">
        <f>BU444*$B749</f>
        <v>0</v>
      </c>
      <c r="BV749" s="1186">
        <f>BV444*$B749</f>
        <v>0</v>
      </c>
      <c r="BW749" s="1186">
        <f>BW444*$B749</f>
        <v>1.9105464983731795</v>
      </c>
      <c r="BX749" s="1186">
        <f>BX444*$B749</f>
        <v>1.063257015976554</v>
      </c>
      <c r="BY749" s="1186">
        <f>BY444*$B749</f>
        <v>0</v>
      </c>
      <c r="BZ749" s="1186">
        <f>BZ444*$B749</f>
        <v>0</v>
      </c>
      <c r="CA749" s="1186">
        <f>CA444*$B749</f>
        <v>0</v>
      </c>
      <c r="CB749" s="1186">
        <f>CB444*$B749</f>
        <v>0</v>
      </c>
      <c r="CC749" s="1186">
        <f>CC444*$B749</f>
        <v>0</v>
      </c>
    </row>
    <row r="750" spans="1:81" ht="15" customHeight="1">
      <c r="A750" s="618"/>
      <c r="B750" s="161">
        <v>0</v>
      </c>
      <c r="C750" s="49"/>
      <c r="D750" s="145" t="s">
        <v>10</v>
      </c>
      <c r="E750" s="49" t="s">
        <v>171</v>
      </c>
      <c r="F750" s="49" t="s">
        <v>1086</v>
      </c>
      <c r="G750" s="1186">
        <f>($B750*G579*42)/G25</f>
        <v>0</v>
      </c>
      <c r="H750" s="1186">
        <f>($B750*H579*42)/H25</f>
        <v>0</v>
      </c>
      <c r="I750" s="1186">
        <f>($B750*I579*42)/I25</f>
        <v>0</v>
      </c>
      <c r="J750" s="1186">
        <f>($B750*J579*42)/J25</f>
        <v>0</v>
      </c>
      <c r="K750" s="1186">
        <f>($B750*K579*42)/K25</f>
        <v>0</v>
      </c>
      <c r="L750" s="1186">
        <f>($B750*L579*42)/L25</f>
        <v>0</v>
      </c>
      <c r="M750" s="1186">
        <f>($B750*M579*42)/M25</f>
        <v>0</v>
      </c>
      <c r="N750" s="1186">
        <f>($B750*N579*42)/N25</f>
        <v>0</v>
      </c>
      <c r="O750" s="1186">
        <f>($B750*O579*42)/O25</f>
        <v>0</v>
      </c>
      <c r="P750" s="1186">
        <f>($B750*P579*42)/P25</f>
        <v>0</v>
      </c>
      <c r="Q750" s="1186">
        <f>($B750*Q579*42)/Q25</f>
        <v>0</v>
      </c>
      <c r="R750" s="1186">
        <f>($B750*R579*42)/R25</f>
        <v>0</v>
      </c>
      <c r="S750" s="1186">
        <f>($B750*S579*42)/S25</f>
        <v>0</v>
      </c>
      <c r="T750" s="1186">
        <f>($B750*T579*42)/T25</f>
        <v>0</v>
      </c>
      <c r="U750" s="1186">
        <f>($B750*U579*42)/U25</f>
        <v>0</v>
      </c>
      <c r="V750" s="1186">
        <f>($B750*V579*42)/V25</f>
        <v>0</v>
      </c>
      <c r="W750" s="1186">
        <f>($B750*W579*42)/W25</f>
        <v>0</v>
      </c>
      <c r="X750" s="1186">
        <f>($B750*X579*42)/X25</f>
        <v>0</v>
      </c>
      <c r="Y750" s="1186">
        <f>($B750*Y579*42)/Y25</f>
        <v>0</v>
      </c>
      <c r="Z750" s="1186">
        <f>($B750*Z579*42)/Z25</f>
        <v>0</v>
      </c>
      <c r="AA750" s="1186">
        <f>($B750*AA579*42)/AA25</f>
        <v>0</v>
      </c>
      <c r="AB750" s="1186">
        <f>($B750*AB579*42)/AB25</f>
        <v>0</v>
      </c>
      <c r="AC750" s="1186">
        <f>($B750*AC579*42)/AC25</f>
        <v>0</v>
      </c>
      <c r="AD750" s="1186">
        <f>($B750*AD579*42)/AD25</f>
        <v>0</v>
      </c>
      <c r="AE750" s="1186">
        <f>($B750*AE579*42)/AE25</f>
        <v>0</v>
      </c>
      <c r="AF750" s="1186">
        <f>($B750*AF579*42)/AF25</f>
        <v>0</v>
      </c>
      <c r="AG750" s="1186">
        <f>($B750*AG579*42)/AG25</f>
        <v>0</v>
      </c>
      <c r="AH750" s="1186">
        <f>($B750*AH579*42)/AH25</f>
        <v>0</v>
      </c>
      <c r="AI750" s="1186">
        <f>($B750*AI579*42)/AI25</f>
        <v>0</v>
      </c>
      <c r="AJ750" s="1186">
        <f>($B750*AJ579*42)/AJ25</f>
        <v>0</v>
      </c>
      <c r="AK750" s="1186">
        <f>($B750*AK579*42)/AK25</f>
        <v>0</v>
      </c>
      <c r="AL750" s="1186">
        <f>($B750*AL579*42)/AL25</f>
        <v>0</v>
      </c>
      <c r="AM750" s="1186">
        <f>($B750*AM579*42)/AM25</f>
        <v>0</v>
      </c>
      <c r="AN750" s="1186">
        <f>($B750*AN579*42)/AN25</f>
        <v>0</v>
      </c>
      <c r="AO750" s="1186">
        <f>($B750*AO579*42)/AO25</f>
        <v>0</v>
      </c>
      <c r="AP750" s="1186">
        <f>($B750*AP579*42)/AP25</f>
        <v>0</v>
      </c>
      <c r="AQ750" s="1186">
        <f>($B750*AQ579*42)/AQ25</f>
        <v>0</v>
      </c>
      <c r="AR750" s="1186">
        <f>($B750*AR579*42)/AR25</f>
        <v>0</v>
      </c>
      <c r="AS750" s="1186">
        <f>($B750*AS579*42)/AS25</f>
        <v>0</v>
      </c>
      <c r="AT750" s="1186">
        <f>($B750*AT579*42)/AT25</f>
        <v>0</v>
      </c>
      <c r="AU750" s="1186">
        <f>($B750*AU579*42)/AU25</f>
        <v>0</v>
      </c>
      <c r="AV750" s="1186">
        <f>($B750*AV579*42)/AV25</f>
        <v>0</v>
      </c>
      <c r="AW750" s="1186">
        <f>($B750*AW579*42)/AW25</f>
        <v>0</v>
      </c>
      <c r="AX750" s="1186">
        <f>($B750*AX579*42)/AX25</f>
        <v>0</v>
      </c>
      <c r="AY750" s="1186">
        <f>($B750*AY579*42)/AY25</f>
        <v>0</v>
      </c>
      <c r="AZ750" s="1186">
        <f>($B750*AZ579*42)/AZ25</f>
        <v>0</v>
      </c>
      <c r="BA750" s="1186">
        <f>($B750*BA579*42)/BA25</f>
        <v>0</v>
      </c>
      <c r="BB750" s="1186">
        <f>($B750*BB579*42)/BB25</f>
        <v>0</v>
      </c>
      <c r="BC750" s="1186">
        <f>($B750*BC579*42)/BC25</f>
        <v>0</v>
      </c>
      <c r="BD750" s="1186">
        <f>($B750*BD579*42)/BD25</f>
        <v>0</v>
      </c>
      <c r="BE750" s="1186">
        <f>($B750*BE579*42)/BE25</f>
        <v>0</v>
      </c>
      <c r="BF750" s="1186">
        <f>($B750*BF579*42)/BF25</f>
        <v>0</v>
      </c>
      <c r="BG750" s="1186">
        <f>($B750*BG579*42)/BG25</f>
        <v>0</v>
      </c>
      <c r="BH750" s="1186">
        <f>($B750*BH579*42)/BH25</f>
        <v>0</v>
      </c>
      <c r="BI750" s="1186">
        <f>($B750*BI579*42)/BI25</f>
        <v>0</v>
      </c>
      <c r="BJ750" s="1186">
        <f>($B750*BJ579*42)/BJ25</f>
        <v>0</v>
      </c>
      <c r="BK750" s="1186">
        <f>($B750*BK579*42)/BK25</f>
        <v>0</v>
      </c>
      <c r="BL750" s="1186">
        <f>($B750*BL579*42)/BL25</f>
        <v>0</v>
      </c>
      <c r="BM750" s="1186">
        <f>($B750*BM579*42)/BM25</f>
        <v>0</v>
      </c>
      <c r="BN750" s="1186">
        <f>($B750*BN579*42)/BN25</f>
        <v>0</v>
      </c>
      <c r="BO750" s="1186">
        <f>($B750*BO579*42)/BO25</f>
        <v>0</v>
      </c>
      <c r="BP750" s="1186">
        <f>($B750*BP579*42)/BP25</f>
        <v>0</v>
      </c>
      <c r="BQ750" s="1186">
        <f>($B750*BQ579*42)/BQ25</f>
        <v>0</v>
      </c>
      <c r="BR750" s="1186">
        <f>($B750*BR579*42)/BR25</f>
        <v>0</v>
      </c>
      <c r="BS750" s="1186">
        <f>($B750*BS579*42)/BS25</f>
        <v>0</v>
      </c>
      <c r="BT750" s="1186">
        <f>($B750*BT579*42)/BT25</f>
        <v>0</v>
      </c>
      <c r="BU750" s="1186">
        <f>($B750*BU579*42)/BU25</f>
        <v>0</v>
      </c>
      <c r="BV750" s="1186">
        <f>($B750*BV579*42)/BV25</f>
        <v>0</v>
      </c>
      <c r="BW750" s="1186">
        <f>($B750*BW579*42)/BW25</f>
        <v>0</v>
      </c>
      <c r="BX750" s="1186">
        <f>($B750*BX579*42)/BX25</f>
        <v>0</v>
      </c>
      <c r="BY750" s="1186">
        <f>($B750*BY579*42)/BY25</f>
        <v>0</v>
      </c>
      <c r="BZ750" s="1186">
        <f>($B750*BZ579*42)/BZ25</f>
        <v>0</v>
      </c>
      <c r="CA750" s="1186">
        <f>($B750*CA579*42)/CA25</f>
        <v>0</v>
      </c>
      <c r="CB750" s="1186">
        <f>($B750*CB579*42)/CB25</f>
        <v>0</v>
      </c>
      <c r="CC750" s="1186">
        <f>($B750*CC579*42)/CC25</f>
        <v>0</v>
      </c>
    </row>
    <row r="751" spans="1:81" ht="15" customHeight="1">
      <c r="A751" s="618"/>
      <c r="B751" s="161">
        <v>0.57299999999999995</v>
      </c>
      <c r="C751" s="866" t="s">
        <v>1606</v>
      </c>
      <c r="D751" s="867" t="s">
        <v>1017</v>
      </c>
      <c r="E751" s="52" t="s">
        <v>171</v>
      </c>
      <c r="F751" s="49" t="s">
        <v>1087</v>
      </c>
      <c r="G751" s="1186">
        <f>($B751*G580*42)/G25</f>
        <v>0.97086861590058049</v>
      </c>
      <c r="H751" s="1186">
        <f>($B751*H580*42)/H25</f>
        <v>0.343837600358605</v>
      </c>
      <c r="I751" s="1186">
        <f>($B751*I580*42)/I25</f>
        <v>1.4920846089720352</v>
      </c>
      <c r="J751" s="1186">
        <f>($B751*J580*42)/J25</f>
        <v>0.38933664437206023</v>
      </c>
      <c r="K751" s="1186">
        <f>($B751*K580*42)/K25</f>
        <v>0.48830260514017065</v>
      </c>
      <c r="L751" s="1186">
        <f>($B751*L580*42)/L25</f>
        <v>0.31785002737365986</v>
      </c>
      <c r="M751" s="1186">
        <f>($B751*M580*42)/M25</f>
        <v>1.5302710032775639</v>
      </c>
      <c r="N751" s="1186">
        <f>($B751*N580*42)/N25</f>
        <v>0.46497676722179171</v>
      </c>
      <c r="O751" s="1186">
        <f>($B751*O580*42)/O25</f>
        <v>0.38114314455828446</v>
      </c>
      <c r="P751" s="1186">
        <f>($B751*P580*42)/P25</f>
        <v>1.3882231530412208</v>
      </c>
      <c r="Q751" s="1186">
        <f>($B751*Q580*42)/Q25</f>
        <v>0.33713307905895257</v>
      </c>
      <c r="R751" s="1186">
        <f>($B751*R580*42)/R25</f>
        <v>1.3419986073530401</v>
      </c>
      <c r="S751" s="1186">
        <f>($B751*S580*42)/S25</f>
        <v>0.3823885303589149</v>
      </c>
      <c r="T751" s="1186">
        <f>($B751*T580*42)/T25</f>
        <v>0.50145510377150782</v>
      </c>
      <c r="U751" s="1186">
        <f>($B751*U580*42)/U25</f>
        <v>0.39212192204935636</v>
      </c>
      <c r="V751" s="1186">
        <f>($B751*V580*42)/V25</f>
        <v>0.45955923848056074</v>
      </c>
      <c r="W751" s="1186">
        <f>($B751*W580*42)/W25</f>
        <v>1.7734106035541837</v>
      </c>
      <c r="X751" s="1186">
        <f>($B751*X580*42)/X25</f>
        <v>0.22192712855590987</v>
      </c>
      <c r="Y751" s="1186">
        <f>($B751*Y580*42)/Y25</f>
        <v>0.33571508433144526</v>
      </c>
      <c r="Z751" s="1186">
        <f>($B751*Z580*42)/Z25</f>
        <v>0.42535455498949265</v>
      </c>
      <c r="AA751" s="1186">
        <f>($B751*AA580*42)/AA25</f>
        <v>0.50577496205275263</v>
      </c>
      <c r="AB751" s="1186">
        <f>($B751*AB580*42)/AB25</f>
        <v>0.41168058008326835</v>
      </c>
      <c r="AC751" s="1186">
        <f>($B751*AC580*42)/AC25</f>
        <v>0.30095018627823844</v>
      </c>
      <c r="AD751" s="1186">
        <f>($B751*AD580*42)/AD25</f>
        <v>0.42909923499236796</v>
      </c>
      <c r="AE751" s="1186">
        <f>($B751*AE580*42)/AE25</f>
        <v>0.60341250093224807</v>
      </c>
      <c r="AF751" s="1186">
        <f>($B751*AF580*42)/AF25</f>
        <v>0.32666250035764943</v>
      </c>
      <c r="AG751" s="1186">
        <f>($B751*AG580*42)/AG25</f>
        <v>0.2778626986079511</v>
      </c>
      <c r="AH751" s="1186">
        <f>($B751*AH580*42)/AH25</f>
        <v>0.40619066868092663</v>
      </c>
      <c r="AI751" s="1186">
        <f>($B751*AI580*42)/AI25</f>
        <v>0.48983760576885083</v>
      </c>
      <c r="AJ751" s="1186">
        <f>($B751*AJ580*42)/AJ25</f>
        <v>0.39779834297932254</v>
      </c>
      <c r="AK751" s="1186">
        <f>($B751*AK580*42)/AK25</f>
        <v>0.38938852874074309</v>
      </c>
      <c r="AL751" s="1186">
        <f>($B751*AL580*42)/AL25</f>
        <v>0.37127817914276962</v>
      </c>
      <c r="AM751" s="1186">
        <f>($B751*AM580*42)/AM25</f>
        <v>0.23132560113948911</v>
      </c>
      <c r="AN751" s="1186">
        <f>($B751*AN580*42)/AN25</f>
        <v>0.37127817914276962</v>
      </c>
      <c r="AO751" s="1186">
        <f>($B751*AO580*42)/AO25</f>
        <v>0.35995658919292173</v>
      </c>
      <c r="AP751" s="1186">
        <f>($B751*AP580*42)/AP25</f>
        <v>0.41678024412440862</v>
      </c>
      <c r="AQ751" s="1186">
        <f>($B751*AQ580*42)/AQ25</f>
        <v>0.4966517125866759</v>
      </c>
      <c r="AR751" s="1186">
        <f>($B751*AR580*42)/AR25</f>
        <v>0.43203594866424105</v>
      </c>
      <c r="AS751" s="1186">
        <f>($B751*AS580*42)/AS25</f>
        <v>0.38337953630906579</v>
      </c>
      <c r="AT751" s="1186">
        <f>($B751*AT580*42)/AT25</f>
        <v>0.52358054839609391</v>
      </c>
      <c r="AU751" s="1186">
        <f>($B751*AU580*42)/AU25</f>
        <v>0.42802351734334476</v>
      </c>
      <c r="AV751" s="1186">
        <f>($B751*AV580*42)/AV25</f>
        <v>0.42799604307113354</v>
      </c>
      <c r="AW751" s="1186">
        <f>($B751*AW580*42)/AW25</f>
        <v>0.44268579274076608</v>
      </c>
      <c r="AX751" s="1186">
        <f>($B751*AX580*42)/AX25</f>
        <v>0.3637431740091957</v>
      </c>
      <c r="AY751" s="1186">
        <f>($B751*AY580*42)/AY25</f>
        <v>0.39408660147328434</v>
      </c>
      <c r="AZ751" s="1186">
        <f>($B751*AZ580*42)/AZ25</f>
        <v>0.47596446070251869</v>
      </c>
      <c r="BA751" s="1186">
        <f>($B751*BA580*42)/BA25</f>
        <v>0.53983088460096251</v>
      </c>
      <c r="BB751" s="1186">
        <f>($B751*BB580*42)/BB25</f>
        <v>0.43788189436704533</v>
      </c>
      <c r="BC751" s="1186">
        <f>($B751*BC580*42)/BC25</f>
        <v>0.46929692351377389</v>
      </c>
      <c r="BD751" s="1186">
        <f>($B751*BD580*42)/BD25</f>
        <v>0.46929692351377389</v>
      </c>
      <c r="BE751" s="1186">
        <f>($B751*BE580*42)/BE25</f>
        <v>0.49090755478564202</v>
      </c>
      <c r="BF751" s="1186">
        <f>($B751*BF580*42)/BF25</f>
        <v>0.64958055952553817</v>
      </c>
      <c r="BG751" s="1186">
        <f>($B751*BG580*42)/BG25</f>
        <v>0.94010265547392335</v>
      </c>
      <c r="BH751" s="1186">
        <f>($B751*BH580*42)/BH25</f>
        <v>0.40245044648100603</v>
      </c>
      <c r="BI751" s="1186">
        <f>($B751*BI580*42)/BI25</f>
        <v>0.39115662914250493</v>
      </c>
      <c r="BJ751" s="1186">
        <f>($B751*BJ580*42)/BJ25</f>
        <v>0.44688519237150892</v>
      </c>
      <c r="BK751" s="1186">
        <f>($B751*BK580*42)/BK25</f>
        <v>1.4066199981789806</v>
      </c>
      <c r="BL751" s="1186">
        <f>($B751*BL580*42)/BL25</f>
        <v>0.38412533978110991</v>
      </c>
      <c r="BM751" s="1186">
        <f>($B751*BM580*42)/BM25</f>
        <v>1.7334935801732165</v>
      </c>
      <c r="BN751" s="1186">
        <f>($B751*BN580*42)/BN25</f>
        <v>0.48603895246934242</v>
      </c>
      <c r="BO751" s="1186">
        <f>($B751*BO580*42)/BO25</f>
        <v>0.47515283810359527</v>
      </c>
      <c r="BP751" s="1186">
        <f>($B751*BP580*42)/BP25</f>
        <v>0.38029517530912021</v>
      </c>
      <c r="BQ751" s="1186">
        <f>($B751*BQ580*42)/BQ25</f>
        <v>1.6107052430171187</v>
      </c>
      <c r="BR751" s="1186">
        <f>($B751*BR580*42)/BR25</f>
        <v>0.51131772314583512</v>
      </c>
      <c r="BS751" s="1186">
        <f>($B751*BS580*42)/BS25</f>
        <v>0.37028408515364941</v>
      </c>
      <c r="BT751" s="1186">
        <f>($B751*BT580*42)/BT25</f>
        <v>1.4144733025318705</v>
      </c>
      <c r="BU751" s="1186">
        <f>($B751*BU580*42)/BU25</f>
        <v>1.2034917358019188</v>
      </c>
      <c r="BV751" s="1186">
        <f>($B751*BV580*42)/BV25</f>
        <v>1.171004298998072</v>
      </c>
      <c r="BW751" s="1186">
        <f>($B751*BW580*42)/BW25</f>
        <v>0.25542756929362126</v>
      </c>
      <c r="BX751" s="1186">
        <f>($B751*BX580*42)/BX25</f>
        <v>0.2840801052395483</v>
      </c>
      <c r="BY751" s="1186">
        <f>($B751*BY580*42)/BY25</f>
        <v>0.33484863477232052</v>
      </c>
      <c r="BZ751" s="1186">
        <f>($B751*BZ580*42)/BZ25</f>
        <v>0.32259870651628775</v>
      </c>
      <c r="CA751" s="1186">
        <f>($B751*CA580*42)/CA25</f>
        <v>0.44378017957416466</v>
      </c>
      <c r="CB751" s="1186">
        <f>($B751*CB580*42)/CB25</f>
        <v>0.56622102714077682</v>
      </c>
      <c r="CC751" s="1186">
        <f>($B751*CC580*42)/CC25</f>
        <v>1.4833005364492762</v>
      </c>
    </row>
    <row r="752" spans="1:81" ht="15" customHeight="1">
      <c r="A752" s="618"/>
      <c r="B752" s="871"/>
      <c r="C752" s="872"/>
      <c r="D752" s="632" t="s">
        <v>986</v>
      </c>
      <c r="E752" s="212"/>
      <c r="F752" s="212"/>
      <c r="G752" s="873"/>
      <c r="H752" s="1207"/>
      <c r="I752" s="1207"/>
      <c r="J752" s="1207"/>
      <c r="K752" s="1207"/>
      <c r="L752" s="1207"/>
      <c r="M752" s="1207"/>
      <c r="N752" s="1207"/>
      <c r="O752" s="1207"/>
      <c r="P752" s="1207"/>
      <c r="Q752" s="1207"/>
      <c r="R752" s="1207"/>
      <c r="S752" s="1207"/>
      <c r="T752" s="1207"/>
      <c r="U752" s="1207"/>
      <c r="V752" s="1207"/>
      <c r="W752" s="1207"/>
      <c r="X752" s="1207"/>
      <c r="Y752" s="1207"/>
      <c r="Z752" s="1207"/>
      <c r="AA752" s="1207"/>
      <c r="AB752" s="1207"/>
      <c r="AC752" s="1207"/>
      <c r="AD752" s="1207"/>
      <c r="AE752" s="1207"/>
      <c r="AF752" s="1207"/>
      <c r="AG752" s="1207"/>
      <c r="AH752" s="1207"/>
      <c r="AI752" s="1207"/>
      <c r="AJ752" s="1207"/>
      <c r="AK752" s="1207"/>
      <c r="AL752" s="1207"/>
      <c r="AM752" s="1207"/>
      <c r="AN752" s="1207"/>
      <c r="AO752" s="1207"/>
      <c r="AP752" s="1207"/>
      <c r="AQ752" s="1207"/>
      <c r="AR752" s="1207"/>
      <c r="AS752" s="1207"/>
      <c r="AT752" s="1207"/>
      <c r="AU752" s="1207"/>
      <c r="AV752" s="1207"/>
      <c r="AW752" s="1207"/>
      <c r="AX752" s="1207"/>
      <c r="AY752" s="1207"/>
      <c r="AZ752" s="1207"/>
      <c r="BA752" s="1207"/>
      <c r="BB752" s="1207"/>
      <c r="BC752" s="1207"/>
      <c r="BD752" s="1207"/>
      <c r="BE752" s="1207"/>
      <c r="BF752" s="1207"/>
      <c r="BG752" s="1207"/>
      <c r="BH752" s="1207"/>
      <c r="BI752" s="1207"/>
      <c r="BJ752" s="1207"/>
      <c r="BK752" s="1207"/>
      <c r="BL752" s="1207"/>
      <c r="BM752" s="1207"/>
      <c r="BN752" s="1207"/>
      <c r="BO752" s="1207"/>
      <c r="BP752" s="1207"/>
      <c r="BQ752" s="1207"/>
      <c r="BR752" s="1207"/>
      <c r="BS752" s="1207"/>
      <c r="BT752" s="1207"/>
      <c r="BU752" s="1207"/>
      <c r="BV752" s="1207"/>
      <c r="BW752" s="1207"/>
      <c r="BX752" s="1207"/>
      <c r="BY752" s="1207"/>
      <c r="BZ752" s="1207"/>
      <c r="CA752" s="1207"/>
      <c r="CB752" s="1207"/>
      <c r="CC752" s="1207"/>
    </row>
    <row r="753" spans="1:83" ht="15" customHeight="1">
      <c r="A753" s="618"/>
      <c r="B753" s="210"/>
      <c r="C753" s="872"/>
      <c r="D753" s="632" t="s">
        <v>168</v>
      </c>
      <c r="E753" s="212"/>
      <c r="F753" s="212"/>
      <c r="G753" s="873"/>
      <c r="H753" s="1207"/>
      <c r="I753" s="1207"/>
      <c r="J753" s="1207"/>
      <c r="K753" s="1207"/>
      <c r="L753" s="1207"/>
      <c r="M753" s="1207"/>
      <c r="N753" s="1207"/>
      <c r="O753" s="1207"/>
      <c r="P753" s="1207"/>
      <c r="Q753" s="1207"/>
      <c r="R753" s="1207"/>
      <c r="S753" s="1207"/>
      <c r="T753" s="1207"/>
      <c r="U753" s="1207"/>
      <c r="V753" s="1207"/>
      <c r="W753" s="1207"/>
      <c r="X753" s="1207"/>
      <c r="Y753" s="1207"/>
      <c r="Z753" s="1207"/>
      <c r="AA753" s="1207"/>
      <c r="AB753" s="1207"/>
      <c r="AC753" s="1207"/>
      <c r="AD753" s="1207"/>
      <c r="AE753" s="1207"/>
      <c r="AF753" s="1207"/>
      <c r="AG753" s="1207"/>
      <c r="AH753" s="1207"/>
      <c r="AI753" s="1207"/>
      <c r="AJ753" s="1207"/>
      <c r="AK753" s="1207"/>
      <c r="AL753" s="1207"/>
      <c r="AM753" s="1207"/>
      <c r="AN753" s="1207"/>
      <c r="AO753" s="1207"/>
      <c r="AP753" s="1207"/>
      <c r="AQ753" s="1207"/>
      <c r="AR753" s="1207"/>
      <c r="AS753" s="1207"/>
      <c r="AT753" s="1207"/>
      <c r="AU753" s="1207"/>
      <c r="AV753" s="1207"/>
      <c r="AW753" s="1207"/>
      <c r="AX753" s="1207"/>
      <c r="AY753" s="1207"/>
      <c r="AZ753" s="1207"/>
      <c r="BA753" s="1207"/>
      <c r="BB753" s="1207"/>
      <c r="BC753" s="1207"/>
      <c r="BD753" s="1207"/>
      <c r="BE753" s="1207"/>
      <c r="BF753" s="1207"/>
      <c r="BG753" s="1207"/>
      <c r="BH753" s="1207"/>
      <c r="BI753" s="1207"/>
      <c r="BJ753" s="1207"/>
      <c r="BK753" s="1207"/>
      <c r="BL753" s="1207"/>
      <c r="BM753" s="1207"/>
      <c r="BN753" s="1207"/>
      <c r="BO753" s="1207"/>
      <c r="BP753" s="1207"/>
      <c r="BQ753" s="1207"/>
      <c r="BR753" s="1207"/>
      <c r="BS753" s="1207"/>
      <c r="BT753" s="1207"/>
      <c r="BU753" s="1207"/>
      <c r="BV753" s="1207"/>
      <c r="BW753" s="1207"/>
      <c r="BX753" s="1207"/>
      <c r="BY753" s="1207"/>
      <c r="BZ753" s="1207"/>
      <c r="CA753" s="1207"/>
      <c r="CB753" s="1207"/>
      <c r="CC753" s="1207"/>
    </row>
    <row r="754" spans="1:83" ht="15" customHeight="1">
      <c r="A754" s="618"/>
      <c r="C754" s="162"/>
      <c r="D754" s="162"/>
      <c r="E754" s="49" t="s">
        <v>236</v>
      </c>
      <c r="G754" s="1186">
        <f>SUM(G743:G753)</f>
        <v>69.494371822891452</v>
      </c>
      <c r="H754" s="1186">
        <f>SUM(H743:H753)</f>
        <v>74.575486277504154</v>
      </c>
      <c r="I754" s="1186">
        <f>SUM(I743:I753)</f>
        <v>80.160713122769408</v>
      </c>
      <c r="J754" s="1186">
        <f t="shared" ref="J754:BO754" si="89">SUM(J743:J753)</f>
        <v>73.455295823236327</v>
      </c>
      <c r="K754" s="1186">
        <f t="shared" si="89"/>
        <v>69.65702327161452</v>
      </c>
      <c r="L754" s="1186">
        <f t="shared" si="89"/>
        <v>71.247337433618441</v>
      </c>
      <c r="M754" s="1186">
        <f t="shared" si="89"/>
        <v>80.143814853972941</v>
      </c>
      <c r="N754" s="1186">
        <f t="shared" si="89"/>
        <v>79.51531861914772</v>
      </c>
      <c r="O754" s="1186">
        <f t="shared" si="89"/>
        <v>72.476542065223626</v>
      </c>
      <c r="P754" s="1186">
        <f t="shared" si="89"/>
        <v>77.603612416282189</v>
      </c>
      <c r="Q754" s="1186">
        <f t="shared" si="89"/>
        <v>69.493772089710731</v>
      </c>
      <c r="R754" s="1186">
        <f t="shared" si="89"/>
        <v>78.134655787066521</v>
      </c>
      <c r="S754" s="1186">
        <f t="shared" si="89"/>
        <v>72.555554491655457</v>
      </c>
      <c r="T754" s="1186">
        <f t="shared" si="89"/>
        <v>75.934337260797392</v>
      </c>
      <c r="U754" s="1186">
        <f t="shared" si="89"/>
        <v>73.342996556150339</v>
      </c>
      <c r="V754" s="1186">
        <f>SUM(V743:V753)</f>
        <v>71.242639037445116</v>
      </c>
      <c r="W754" s="1186">
        <f t="shared" si="89"/>
        <v>76.999293989973708</v>
      </c>
      <c r="X754" s="1186">
        <f t="shared" si="89"/>
        <v>67.681824035997209</v>
      </c>
      <c r="Y754" s="1186">
        <f t="shared" si="89"/>
        <v>73.09802117356071</v>
      </c>
      <c r="Z754" s="1186">
        <f t="shared" si="89"/>
        <v>73.177765362645673</v>
      </c>
      <c r="AA754" s="1186">
        <f>SUM(AA743:AA753)</f>
        <v>75.73641285925433</v>
      </c>
      <c r="AB754" s="1186">
        <f t="shared" si="89"/>
        <v>73.107923569379238</v>
      </c>
      <c r="AC754" s="1186">
        <f t="shared" si="89"/>
        <v>70.467960383014102</v>
      </c>
      <c r="AD754" s="1186">
        <f t="shared" si="89"/>
        <v>72.709415573921731</v>
      </c>
      <c r="AE754" s="1186">
        <f t="shared" si="89"/>
        <v>74.560069384323981</v>
      </c>
      <c r="AF754" s="1186">
        <f t="shared" si="89"/>
        <v>73.653608275279225</v>
      </c>
      <c r="AG754" s="1186">
        <f t="shared" si="89"/>
        <v>68.5824766455153</v>
      </c>
      <c r="AH754" s="1186">
        <f t="shared" si="89"/>
        <v>72.84628699807665</v>
      </c>
      <c r="AI754" s="1186">
        <f t="shared" si="89"/>
        <v>72.442129479660096</v>
      </c>
      <c r="AJ754" s="1186">
        <f t="shared" si="89"/>
        <v>68.797930900982195</v>
      </c>
      <c r="AK754" s="1186">
        <f t="shared" si="89"/>
        <v>76.423283293343658</v>
      </c>
      <c r="AL754" s="1186">
        <f t="shared" si="89"/>
        <v>76.227472851367622</v>
      </c>
      <c r="AM754" s="1186">
        <f t="shared" si="89"/>
        <v>68.949489731807873</v>
      </c>
      <c r="AN754" s="1186">
        <f t="shared" si="89"/>
        <v>76.227472851367622</v>
      </c>
      <c r="AO754" s="1186">
        <f t="shared" si="89"/>
        <v>71.607499840287133</v>
      </c>
      <c r="AP754" s="1186">
        <f t="shared" si="89"/>
        <v>72.129165915759742</v>
      </c>
      <c r="AQ754" s="1186">
        <f>SUM(AQ743:AQ753)</f>
        <v>71.003807156132879</v>
      </c>
      <c r="AR754" s="1186">
        <f t="shared" si="89"/>
        <v>70.54269018174071</v>
      </c>
      <c r="AS754" s="1186">
        <f t="shared" si="89"/>
        <v>72.192407245097982</v>
      </c>
      <c r="AT754" s="1186">
        <f>SUM(AT743:AT753)</f>
        <v>73.138688471811491</v>
      </c>
      <c r="AU754" s="1186">
        <f t="shared" si="89"/>
        <v>73.2970107569123</v>
      </c>
      <c r="AV754" s="1186">
        <f t="shared" si="89"/>
        <v>69.308848370046107</v>
      </c>
      <c r="AW754" s="1186">
        <f t="shared" si="89"/>
        <v>72.934966532451824</v>
      </c>
      <c r="AX754" s="1186">
        <f t="shared" si="89"/>
        <v>71.423839446983479</v>
      </c>
      <c r="AY754" s="1186">
        <f t="shared" si="89"/>
        <v>72.220551249882007</v>
      </c>
      <c r="AZ754" s="1186">
        <f t="shared" si="89"/>
        <v>75.386800744199292</v>
      </c>
      <c r="BA754" s="1186">
        <f t="shared" si="89"/>
        <v>74.59406554390786</v>
      </c>
      <c r="BB754" s="1186">
        <f t="shared" si="89"/>
        <v>72.801191947896243</v>
      </c>
      <c r="BC754" s="1186">
        <f t="shared" si="89"/>
        <v>71.256423066237474</v>
      </c>
      <c r="BD754" s="1186">
        <f t="shared" si="89"/>
        <v>71.256423066237474</v>
      </c>
      <c r="BE754" s="1186">
        <f t="shared" si="89"/>
        <v>71.964336632154158</v>
      </c>
      <c r="BF754" s="1186">
        <f t="shared" si="89"/>
        <v>72.63918216573002</v>
      </c>
      <c r="BG754" s="1186">
        <f t="shared" si="89"/>
        <v>72.276053601482943</v>
      </c>
      <c r="BH754" s="1186">
        <f t="shared" si="89"/>
        <v>70.761938077297131</v>
      </c>
      <c r="BI754" s="1186">
        <f t="shared" si="89"/>
        <v>70.868855903961872</v>
      </c>
      <c r="BJ754" s="1186">
        <f t="shared" si="89"/>
        <v>72.61178696193619</v>
      </c>
      <c r="BK754" s="1186">
        <f t="shared" si="89"/>
        <v>79.600164995376048</v>
      </c>
      <c r="BL754" s="1186">
        <f t="shared" si="89"/>
        <v>70.615582531800797</v>
      </c>
      <c r="BM754" s="1186">
        <f t="shared" si="89"/>
        <v>82.527943319213819</v>
      </c>
      <c r="BN754" s="1186">
        <f>SUM(BN743:BN753)</f>
        <v>70.134825890743258</v>
      </c>
      <c r="BO754" s="1186">
        <f t="shared" si="89"/>
        <v>74.602904497532322</v>
      </c>
      <c r="BP754" s="1186">
        <f>SUM(BP743:BP753)</f>
        <v>69.911465236294362</v>
      </c>
      <c r="BQ754" s="1186">
        <f>SUM(BQ743:BQ753)</f>
        <v>81.11560004371151</v>
      </c>
      <c r="BR754" s="1186">
        <f t="shared" ref="BR754:CC754" si="90">SUM(BR743:BR753)</f>
        <v>74.346925487768473</v>
      </c>
      <c r="BS754" s="1186">
        <f>SUM(BS743:BS753)</f>
        <v>76.951971443208848</v>
      </c>
      <c r="BT754" s="1186">
        <f t="shared" si="90"/>
        <v>72.415226136908075</v>
      </c>
      <c r="BU754" s="1186">
        <f t="shared" si="90"/>
        <v>70.527569953344155</v>
      </c>
      <c r="BV754" s="1186">
        <f>SUM(BV743:BV753)</f>
        <v>69.483378055118024</v>
      </c>
      <c r="BW754" s="1186">
        <f t="shared" si="90"/>
        <v>76.894325216761075</v>
      </c>
      <c r="BX754" s="1186">
        <f t="shared" si="90"/>
        <v>74.893119523207545</v>
      </c>
      <c r="BY754" s="1186">
        <f t="shared" si="90"/>
        <v>70.46553492970726</v>
      </c>
      <c r="BZ754" s="1186">
        <f t="shared" si="90"/>
        <v>70.027136656097113</v>
      </c>
      <c r="CA754" s="1186">
        <f t="shared" si="90"/>
        <v>71.853022311167223</v>
      </c>
      <c r="CB754" s="1186">
        <f t="shared" si="90"/>
        <v>75.630319589795306</v>
      </c>
      <c r="CC754" s="1186">
        <f t="shared" si="90"/>
        <v>69.481649409202831</v>
      </c>
    </row>
    <row r="755" spans="1:83" ht="15" customHeight="1">
      <c r="A755" s="618"/>
      <c r="B755" s="1204"/>
      <c r="C755" s="1204"/>
      <c r="D755" s="619" t="s">
        <v>312</v>
      </c>
      <c r="E755" s="619" t="s">
        <v>1358</v>
      </c>
      <c r="F755" s="620"/>
      <c r="G755" s="1316">
        <f>1000*G688/G$754</f>
        <v>6952.0266257739786</v>
      </c>
      <c r="H755" s="1316">
        <f>1000*H688/H$754</f>
        <v>6732.8243682954744</v>
      </c>
      <c r="I755" s="1316">
        <f>1000*I688/I$754</f>
        <v>7364.8476877506173</v>
      </c>
      <c r="J755" s="1316">
        <f>1000*J688/J$754</f>
        <v>6899.384010873905</v>
      </c>
      <c r="K755" s="1316">
        <f>1000*K688/K$754</f>
        <v>6866.0377693986038</v>
      </c>
      <c r="L755" s="1316">
        <f>1000*L688/L$754</f>
        <v>6952.7000499730011</v>
      </c>
      <c r="M755" s="1316">
        <f>1000*M688/M$754</f>
        <v>7477.7501831527079</v>
      </c>
      <c r="N755" s="1316">
        <f>1000*N688/N$754</f>
        <v>6854.0330122539672</v>
      </c>
      <c r="O755" s="1316">
        <f>1000*O688/O$754</f>
        <v>6702.0038921047053</v>
      </c>
      <c r="P755" s="1316">
        <f>1000*P688/P$754</f>
        <v>7855.0385417208827</v>
      </c>
      <c r="Q755" s="1316">
        <f>1000*Q688/Q$754</f>
        <v>7385.2455717786488</v>
      </c>
      <c r="R755" s="1316">
        <f>1000*R688/R$754</f>
        <v>7456.1021552588018</v>
      </c>
      <c r="S755" s="1316">
        <f>1000*S688/S$754</f>
        <v>6841.6892502511873</v>
      </c>
      <c r="T755" s="1316">
        <f>1000*T688/T$754</f>
        <v>6610.233404030666</v>
      </c>
      <c r="U755" s="1316">
        <f>1000*U688/U$754</f>
        <v>7173.5100875514145</v>
      </c>
      <c r="V755" s="1316">
        <f>1000*V688/V$754</f>
        <v>7702.3735818842079</v>
      </c>
      <c r="W755" s="1316">
        <f>1000*W688/W$754</f>
        <v>9364.8464623399359</v>
      </c>
      <c r="X755" s="1316">
        <f>1000*X688/X$754</f>
        <v>7526.9621934499282</v>
      </c>
      <c r="Y755" s="1316">
        <f>1000*Y688/Y$754</f>
        <v>7057.9327315923074</v>
      </c>
      <c r="Z755" s="1316">
        <f>1000*Z688/Z$754</f>
        <v>7499.8839047965257</v>
      </c>
      <c r="AA755" s="1316">
        <f>1000*AA688/AA$754</f>
        <v>7158.9489320616731</v>
      </c>
      <c r="AB755" s="1316">
        <f>1000*AB688/AB$754</f>
        <v>7278.5588394407669</v>
      </c>
      <c r="AC755" s="1316">
        <f>1000*AC688/AC$754</f>
        <v>7720.4612973474823</v>
      </c>
      <c r="AD755" s="1316">
        <f>1000*AD688/AD$754</f>
        <v>8098.9178820384413</v>
      </c>
      <c r="AE755" s="1316">
        <f>1000*AE688/AE$754</f>
        <v>6482.7684961202913</v>
      </c>
      <c r="AF755" s="1316">
        <f>1000*AF688/AF$754</f>
        <v>7020.1557960230475</v>
      </c>
      <c r="AG755" s="1316">
        <f>1000*AG688/AG$754</f>
        <v>7571.4301191469422</v>
      </c>
      <c r="AH755" s="1316">
        <f>1000*AH688/AH$754</f>
        <v>7187.3922952981338</v>
      </c>
      <c r="AI755" s="1316">
        <f>1000*AI688/AI$754</f>
        <v>6695.0635051076424</v>
      </c>
      <c r="AJ755" s="1316">
        <f>1000*AJ688/AJ$754</f>
        <v>7124.0507695622009</v>
      </c>
      <c r="AK755" s="1316">
        <f>1000*AK688/AK$754</f>
        <v>6350.0391477131343</v>
      </c>
      <c r="AL755" s="1316">
        <f>1000*AL688/AL$754</f>
        <v>8063.846933154583</v>
      </c>
      <c r="AM755" s="1316">
        <f>1000*AM688/AM$754</f>
        <v>8687.6339532710499</v>
      </c>
      <c r="AN755" s="1316">
        <f>1000*AN688/AN$754</f>
        <v>8407.729123183959</v>
      </c>
      <c r="AO755" s="1316">
        <f>1000*AO688/AO$754</f>
        <v>7730.3216447058485</v>
      </c>
      <c r="AP755" s="1316">
        <f>1000*AP688/AP$754</f>
        <v>6870.5175276573727</v>
      </c>
      <c r="AQ755" s="1316">
        <f>1000*AQ688/AQ$754</f>
        <v>7459.1884184750734</v>
      </c>
      <c r="AR755" s="1316">
        <f>1000*AR688/AR$754</f>
        <v>6902.5472456942498</v>
      </c>
      <c r="AS755" s="1316">
        <f>1000*AS688/AS$754</f>
        <v>7326.6440754062924</v>
      </c>
      <c r="AT755" s="1316">
        <f>1000*AT688/AT$754</f>
        <v>7209.3883045549364</v>
      </c>
      <c r="AU755" s="1316">
        <f>1000*AU688/AU$754</f>
        <v>6793.3384494817483</v>
      </c>
      <c r="AV755" s="1316">
        <f>1000*AV688/AV$754</f>
        <v>7203.1363076066564</v>
      </c>
      <c r="AW755" s="1316">
        <f>1000*AW688/AW$754</f>
        <v>6677.0668712752431</v>
      </c>
      <c r="AX755" s="1316">
        <f>1000*AX688/AX$754</f>
        <v>6815.7472009718422</v>
      </c>
      <c r="AY755" s="1316">
        <f>1000*AY688/AY$754</f>
        <v>6845.5427261788918</v>
      </c>
      <c r="AZ755" s="1316">
        <f>1000*AZ688/AZ$754</f>
        <v>6999.7747673099311</v>
      </c>
      <c r="BA755" s="1316">
        <f>1000*BA688/BA$754</f>
        <v>6452.0901187871104</v>
      </c>
      <c r="BB755" s="1316">
        <f>1000*BB688/BB$754</f>
        <v>7677.0770041402911</v>
      </c>
      <c r="BC755" s="1316">
        <f>1000*BC688/BC$754</f>
        <v>7457.7240689981236</v>
      </c>
      <c r="BD755" s="1316">
        <f>1000*BD688/BD$754</f>
        <v>6606.9270155045269</v>
      </c>
      <c r="BE755" s="1316">
        <f>1000*BE688/BE$754</f>
        <v>6640.4629537100773</v>
      </c>
      <c r="BF755" s="1316">
        <f>1000*BF688/BF$754</f>
        <v>6312.7065792994108</v>
      </c>
      <c r="BG755" s="1316">
        <f>1000*BG688/BG$754</f>
        <v>7951.421372710086</v>
      </c>
      <c r="BH755" s="1316">
        <f>1000*BH688/BH$754</f>
        <v>7210.7319822223608</v>
      </c>
      <c r="BI755" s="1316">
        <f>1000*BI688/BI$754</f>
        <v>8246.7067677659616</v>
      </c>
      <c r="BJ755" s="1316">
        <f>1000*BJ688/BJ$754</f>
        <v>6930.1035227778584</v>
      </c>
      <c r="BK755" s="1316">
        <f>1000*BK688/BK$754</f>
        <v>9100.5876171804812</v>
      </c>
      <c r="BL755" s="1316">
        <f>1000*BL688/BL$754</f>
        <v>7357.6136628429995</v>
      </c>
      <c r="BM755" s="1316">
        <f>1000*BM688/BM$754</f>
        <v>8441.2816431603278</v>
      </c>
      <c r="BN755" s="1316">
        <f>1000*BN688/BN$754</f>
        <v>6876.2417308672648</v>
      </c>
      <c r="BO755" s="1316">
        <f>1000*BO688/BO$754</f>
        <v>6723.6568537744606</v>
      </c>
      <c r="BP755" s="1316">
        <f>1000*BP688/BP$754</f>
        <v>6702.1318762996725</v>
      </c>
      <c r="BQ755" s="1316">
        <f>1000*BQ688/BQ$754</f>
        <v>7664.3211425832833</v>
      </c>
      <c r="BR755" s="1316">
        <f>1000*BR688/BR$754</f>
        <v>6569.8618653004205</v>
      </c>
      <c r="BS755" s="1316">
        <f>1000*BS688/BS$754</f>
        <v>9093.5030445034081</v>
      </c>
      <c r="BT755" s="1316">
        <f>1000*BT688/BT$754</f>
        <v>8561.4466104672119</v>
      </c>
      <c r="BU755" s="1316">
        <f>1000*BU688/BU$754</f>
        <v>9377.1242442101138</v>
      </c>
      <c r="BV755" s="1316">
        <f>1000*BV688/BV$754</f>
        <v>9062.9395665849916</v>
      </c>
      <c r="BW755" s="1316">
        <f>1000*BW688/BW$754</f>
        <v>9779.0064283055908</v>
      </c>
      <c r="BX755" s="1316">
        <f>1000*BX688/BX$754</f>
        <v>9812.8227425133064</v>
      </c>
      <c r="BY755" s="1316">
        <f>1000*BY688/BY$754</f>
        <v>7338.8029927815141</v>
      </c>
      <c r="BZ755" s="1316">
        <f>1000*BZ688/BZ$754</f>
        <v>7156.8173756627675</v>
      </c>
      <c r="CA755" s="1316">
        <f>1000*CA688/CA$754</f>
        <v>7166.3284108653079</v>
      </c>
      <c r="CB755" s="1316">
        <f>1000*CB688/CB$754</f>
        <v>6875.6221964719189</v>
      </c>
      <c r="CC755" s="1316">
        <f>1000*CC688/CC$754</f>
        <v>8777.918837970703</v>
      </c>
    </row>
    <row r="756" spans="1:83" ht="15" customHeight="1">
      <c r="A756" s="618"/>
      <c r="B756" s="1204"/>
      <c r="C756" s="1204"/>
      <c r="D756" s="619" t="s">
        <v>537</v>
      </c>
      <c r="E756" s="619" t="s">
        <v>1358</v>
      </c>
      <c r="F756" s="620"/>
      <c r="G756" s="1316">
        <f>1000*G683/G$754</f>
        <v>1357.4739987131304</v>
      </c>
      <c r="H756" s="1316">
        <f>1000*H683/H$754</f>
        <v>418.93269764668179</v>
      </c>
      <c r="I756" s="1316">
        <f>1000*I683/I$754</f>
        <v>416.2110785237993</v>
      </c>
      <c r="J756" s="1316">
        <f>1000*J683/J$754</f>
        <v>588.07113758268713</v>
      </c>
      <c r="K756" s="1316">
        <f>1000*K683/K$754</f>
        <v>556.37003606816779</v>
      </c>
      <c r="L756" s="1316">
        <f>1000*L683/L$754</f>
        <v>530.26977694969162</v>
      </c>
      <c r="M756" s="1316">
        <f>1000*M683/M$754</f>
        <v>424.42279441820727</v>
      </c>
      <c r="N756" s="1316">
        <f>1000*N683/N$754</f>
        <v>753.00127770076267</v>
      </c>
      <c r="O756" s="1316">
        <f>1000*O683/O$754</f>
        <v>358.61394209506204</v>
      </c>
      <c r="P756" s="1316">
        <f>1000*P683/P$754</f>
        <v>778.72006885223777</v>
      </c>
      <c r="Q756" s="1316">
        <f>1000*Q683/Q$754</f>
        <v>968.01901354162521</v>
      </c>
      <c r="R756" s="1316">
        <f>1000*R683/R$754</f>
        <v>469.38230170229286</v>
      </c>
      <c r="S756" s="1316">
        <f>1000*S683/S$754</f>
        <v>506.4069003041339</v>
      </c>
      <c r="T756" s="1316">
        <f>1000*T683/T$754</f>
        <v>610.48755664888938</v>
      </c>
      <c r="U756" s="1316">
        <f>1000*U683/U$754</f>
        <v>822.86447455017969</v>
      </c>
      <c r="V756" s="1316">
        <f>1000*V683/V$754</f>
        <v>1391.3567644262587</v>
      </c>
      <c r="W756" s="1316">
        <f>1000*W683/W$754</f>
        <v>1995.0019218842872</v>
      </c>
      <c r="X756" s="1316">
        <f>1000*X683/X$754</f>
        <v>798.88439059597033</v>
      </c>
      <c r="Y756" s="1316">
        <f>1000*Y683/Y$754</f>
        <v>688.20050773192554</v>
      </c>
      <c r="Z756" s="1316">
        <f>1000*Z683/Z$754</f>
        <v>1208.0749771112348</v>
      </c>
      <c r="AA756" s="1316">
        <f>1000*AA683/AA$754</f>
        <v>934.87520355838853</v>
      </c>
      <c r="AB756" s="1316">
        <f>1000*AB683/AB$754</f>
        <v>1025.1212657294059</v>
      </c>
      <c r="AC756" s="1316">
        <f>1000*AC683/AC$754</f>
        <v>1093.4850550253043</v>
      </c>
      <c r="AD756" s="1316">
        <f>1000*AD683/AD$754</f>
        <v>1781.4510125326703</v>
      </c>
      <c r="AE756" s="1316">
        <f>1000*AE683/AE$754</f>
        <v>476.88789220109578</v>
      </c>
      <c r="AF756" s="1316">
        <f>1000*AF683/AF$754</f>
        <v>406.17178804684693</v>
      </c>
      <c r="AG756" s="1316">
        <f>1000*AG683/AG$754</f>
        <v>795.91559742673655</v>
      </c>
      <c r="AH756" s="1316">
        <f>1000*AH683/AH$754</f>
        <v>783.80309590203638</v>
      </c>
      <c r="AI756" s="1316">
        <f>1000*AI683/AI$754</f>
        <v>556.01301137471728</v>
      </c>
      <c r="AJ756" s="1316">
        <f>1000*AJ683/AJ$754</f>
        <v>778.73736283706967</v>
      </c>
      <c r="AK756" s="1316">
        <f>1000*AK683/AK$754</f>
        <v>382.49300540480675</v>
      </c>
      <c r="AL756" s="1316">
        <f>1000*AL683/AL$754</f>
        <v>1739.1748530038774</v>
      </c>
      <c r="AM756" s="1316">
        <f>1000*AM683/AM$754</f>
        <v>2004.1316144353625</v>
      </c>
      <c r="AN756" s="1316">
        <f>1000*AN683/AN$754</f>
        <v>2083.0570430332514</v>
      </c>
      <c r="AO756" s="1316">
        <f>1000*AO683/AO$754</f>
        <v>1304.9055777121564</v>
      </c>
      <c r="AP756" s="1316">
        <f>1000*AP683/AP$754</f>
        <v>381.77037865583895</v>
      </c>
      <c r="AQ756" s="1316">
        <f>1000*AQ683/AQ$754</f>
        <v>1223.1261270226244</v>
      </c>
      <c r="AR756" s="1316">
        <f>1000*AR683/AR$754</f>
        <v>581.12077603281</v>
      </c>
      <c r="AS756" s="1316">
        <f>1000*AS683/AS$754</f>
        <v>764.24426595557475</v>
      </c>
      <c r="AT756" s="1316">
        <f>1000*AT683/AT$754</f>
        <v>1131.4605677712914</v>
      </c>
      <c r="AU756" s="1316">
        <f>1000*AU683/AU$754</f>
        <v>523.49159872113512</v>
      </c>
      <c r="AV756" s="1316">
        <f>1000*AV683/AV$754</f>
        <v>786.7145617189617</v>
      </c>
      <c r="AW756" s="1316">
        <f>1000*AW683/AW$754</f>
        <v>461.44538296372718</v>
      </c>
      <c r="AX756" s="1316">
        <f>1000*AX683/AX$754</f>
        <v>429.15278162510316</v>
      </c>
      <c r="AY756" s="1316">
        <f>1000*AY683/AY$754</f>
        <v>520.06891239962215</v>
      </c>
      <c r="AZ756" s="1316">
        <f>1000*AZ683/AZ$754</f>
        <v>645.76674299552735</v>
      </c>
      <c r="BA756" s="1316">
        <f>1000*BA683/BA$754</f>
        <v>477.00196540193059</v>
      </c>
      <c r="BB756" s="1316">
        <f>1000*BB683/BB$754</f>
        <v>1403.4947003196432</v>
      </c>
      <c r="BC756" s="1316">
        <f>1000*BC683/BC$754</f>
        <v>1192.0805025935572</v>
      </c>
      <c r="BD756" s="1316">
        <f>1000*BD683/BD$754</f>
        <v>341.28344909996093</v>
      </c>
      <c r="BE756" s="1316">
        <f>1000*BE683/BE$754</f>
        <v>568.82464092792645</v>
      </c>
      <c r="BF756" s="1316">
        <f>1000*BF683/BF$754</f>
        <v>448.98036898604528</v>
      </c>
      <c r="BG756" s="1316">
        <f>1000*BG683/BG$754</f>
        <v>2294.6960033687001</v>
      </c>
      <c r="BH756" s="1316">
        <f>1000*BH683/BH$754</f>
        <v>862.33126006170187</v>
      </c>
      <c r="BI756" s="1316">
        <f>1000*BI683/BI$754</f>
        <v>1922.7800086873694</v>
      </c>
      <c r="BJ756" s="1316">
        <f>1000*BJ683/BJ$754</f>
        <v>559.33901413653655</v>
      </c>
      <c r="BK756" s="1316">
        <f>1000*BK683/BK$754</f>
        <v>2258.284647668881</v>
      </c>
      <c r="BL756" s="1316">
        <f>1000*BL683/BL$754</f>
        <v>958.45036564468808</v>
      </c>
      <c r="BM756" s="1316">
        <f>1000*BM683/BM$754</f>
        <v>1251.0520636186648</v>
      </c>
      <c r="BN756" s="1316">
        <f>1000*BN683/BN$754</f>
        <v>598.23670828341744</v>
      </c>
      <c r="BO756" s="1316">
        <f>1000*BO683/BO$754</f>
        <v>532.29600005573764</v>
      </c>
      <c r="BP756" s="1316">
        <f>1000*BP683/BP$754</f>
        <v>300.63835738028109</v>
      </c>
      <c r="BQ756" s="1316">
        <f>1000*BQ683/BQ$754</f>
        <v>694.30579090709671</v>
      </c>
      <c r="BR756" s="1316">
        <f>1000*BR683/BR$754</f>
        <v>429.99972783928814</v>
      </c>
      <c r="BS756" s="1316">
        <f>1000*BS683/BS$754</f>
        <v>2243.5258237227749</v>
      </c>
      <c r="BT756" s="1316">
        <f>1000*BT683/BT$754</f>
        <v>763.94448378219295</v>
      </c>
      <c r="BU756" s="1316">
        <f>1000*BU683/BU$754</f>
        <v>1958.9895379822331</v>
      </c>
      <c r="BV756" s="1316">
        <f>1000*BV683/BV$754</f>
        <v>1705.1717724711452</v>
      </c>
      <c r="BW756" s="1316">
        <f>1000*BW683/BW$754</f>
        <v>2116.2778981169358</v>
      </c>
      <c r="BX756" s="1316">
        <f>1000*BX683/BX$754</f>
        <v>2749.3916227527866</v>
      </c>
      <c r="BY756" s="1316">
        <f>1000*BY683/BY$754</f>
        <v>614.6250718338523</v>
      </c>
      <c r="BZ756" s="1316">
        <f>1000*BZ683/BZ$754</f>
        <v>575.87639799037879</v>
      </c>
      <c r="CA756" s="1316">
        <f>1000*CA683/CA$754</f>
        <v>829.68335000744389</v>
      </c>
      <c r="CB756" s="1316">
        <f>1000*CB683/CB$754</f>
        <v>755.52441071107012</v>
      </c>
      <c r="CC756" s="1316">
        <f>1000*CC683/CC$754</f>
        <v>1249.1538966314984</v>
      </c>
    </row>
    <row r="757" spans="1:83" ht="15" customHeight="1">
      <c r="A757" s="1204"/>
      <c r="B757" s="1204"/>
      <c r="C757" s="1204"/>
      <c r="D757" s="629" t="s">
        <v>538</v>
      </c>
      <c r="E757" s="619" t="s">
        <v>1358</v>
      </c>
      <c r="F757" s="630"/>
      <c r="G757" s="1316">
        <f>1000*G684/G$754</f>
        <v>383.5859697989581</v>
      </c>
      <c r="H757" s="1316">
        <f>1000*H684/H$754</f>
        <v>377.21887991680416</v>
      </c>
      <c r="I757" s="1316">
        <f>1000*I684/I$754</f>
        <v>944.36687465740783</v>
      </c>
      <c r="J757" s="1316">
        <f>1000*J684/J$754</f>
        <v>391.43243268625645</v>
      </c>
      <c r="K757" s="1316">
        <f>1000*K684/K$754</f>
        <v>235.17829740527429</v>
      </c>
      <c r="L757" s="1316">
        <f>1000*L684/L$754</f>
        <v>192.85415384773609</v>
      </c>
      <c r="M757" s="1316">
        <f>1000*M684/M$754</f>
        <v>1055.6355622217288</v>
      </c>
      <c r="N757" s="1316">
        <f>1000*N684/N$754</f>
        <v>596.37558188338437</v>
      </c>
      <c r="O757" s="1316">
        <f>1000*O684/O$754</f>
        <v>341.17877370993517</v>
      </c>
      <c r="P757" s="1316">
        <f>1000*P684/P$754</f>
        <v>865.3265869539141</v>
      </c>
      <c r="Q757" s="1316">
        <f>1000*Q684/Q$754</f>
        <v>191.88807963671309</v>
      </c>
      <c r="R757" s="1316">
        <f>1000*R684/R$754</f>
        <v>868.59303696711243</v>
      </c>
      <c r="S757" s="1316">
        <f>1000*S684/S$754</f>
        <v>360.71605965173353</v>
      </c>
      <c r="T757" s="1316">
        <f>1000*T684/T$754</f>
        <v>428.90017713502857</v>
      </c>
      <c r="U757" s="1316">
        <f>1000*U684/U$754</f>
        <v>382.29191844834298</v>
      </c>
      <c r="V757" s="1316">
        <f>1000*V684/V$754</f>
        <v>265.31473672277758</v>
      </c>
      <c r="W757" s="1316">
        <f>1000*W684/W$754</f>
        <v>1142.670120961036</v>
      </c>
      <c r="X757" s="1316">
        <f>1000*X684/X$754</f>
        <v>143.24629422843833</v>
      </c>
      <c r="Y757" s="1316">
        <f>1000*Y684/Y$754</f>
        <v>383.6071031907033</v>
      </c>
      <c r="Z757" s="1316">
        <f>1000*Z684/Z$754</f>
        <v>393.28452513908769</v>
      </c>
      <c r="AA757" s="1316">
        <f>1000*AA684/AA$754</f>
        <v>515.58860092998998</v>
      </c>
      <c r="AB757" s="1316">
        <f>1000*AB684/AB$754</f>
        <v>372.71194287915245</v>
      </c>
      <c r="AC757" s="1316">
        <f>1000*AC684/AC$754</f>
        <v>396.71906675319923</v>
      </c>
      <c r="AD757" s="1316">
        <f>1000*AD684/AD$754</f>
        <v>412.36777343696377</v>
      </c>
      <c r="AE757" s="1316">
        <f>1000*AE684/AE$754</f>
        <v>398.87011100535261</v>
      </c>
      <c r="AF757" s="1316">
        <f>1000*AF684/AF$754</f>
        <v>530.34695876432193</v>
      </c>
      <c r="AG757" s="1316">
        <f>1000*AG684/AG$754</f>
        <v>310.41468204585334</v>
      </c>
      <c r="AH757" s="1316">
        <f>1000*AH684/AH$754</f>
        <v>408.55362347324814</v>
      </c>
      <c r="AI757" s="1316">
        <f>1000*AI684/AI$754</f>
        <v>313.28295108339677</v>
      </c>
      <c r="AJ757" s="1316">
        <f>1000*AJ684/AJ$754</f>
        <v>216.55030120465187</v>
      </c>
      <c r="AK757" s="1316">
        <f>1000*AK684/AK$754</f>
        <v>270.05100968133956</v>
      </c>
      <c r="AL757" s="1316">
        <f>1000*AL684/AL$754</f>
        <v>279.17504684239952</v>
      </c>
      <c r="AM757" s="1316">
        <f>1000*AM684/AM$754</f>
        <v>149.95225781395814</v>
      </c>
      <c r="AN757" s="1316">
        <f>1000*AN684/AN$754</f>
        <v>279.17504684239952</v>
      </c>
      <c r="AO757" s="1316">
        <f>1000*AO684/AO$754</f>
        <v>200.90827318684063</v>
      </c>
      <c r="AP757" s="1316">
        <f>1000*AP684/AP$754</f>
        <v>374.49880478041632</v>
      </c>
      <c r="AQ757" s="1316">
        <f>1000*AQ684/AQ$754</f>
        <v>257.32341533810541</v>
      </c>
      <c r="AR757" s="1316">
        <f>1000*AR684/AR$754</f>
        <v>232.73613385460507</v>
      </c>
      <c r="AS757" s="1316">
        <f>1000*AS684/AS$754</f>
        <v>455.33814111579392</v>
      </c>
      <c r="AT757" s="1316">
        <f>1000*AT684/AT$754</f>
        <v>382.14524850372874</v>
      </c>
      <c r="AU757" s="1316">
        <f>1000*AU684/AU$754</f>
        <v>383.592673220726</v>
      </c>
      <c r="AV757" s="1316">
        <f>1000*AV684/AV$754</f>
        <v>233.72492812005933</v>
      </c>
      <c r="AW757" s="1316">
        <f>1000*AW684/AW$754</f>
        <v>383.28182007456797</v>
      </c>
      <c r="AX757" s="1316">
        <f>1000*AX684/AX$754</f>
        <v>338.25186275321357</v>
      </c>
      <c r="AY757" s="1316">
        <f>1000*AY684/AY$754</f>
        <v>368.87655814714731</v>
      </c>
      <c r="AZ757" s="1316">
        <f>1000*AZ684/AZ$754</f>
        <v>548.95366553446024</v>
      </c>
      <c r="BA757" s="1316">
        <f>1000*BA684/BA$754</f>
        <v>378.69064932633745</v>
      </c>
      <c r="BB757" s="1316">
        <f>1000*BB684/BB$754</f>
        <v>343.40345619972703</v>
      </c>
      <c r="BC757" s="1316">
        <f>1000*BC684/BC$754</f>
        <v>247.67935925951045</v>
      </c>
      <c r="BD757" s="1316">
        <f>1000*BD684/BD$754</f>
        <v>247.67935925951045</v>
      </c>
      <c r="BE757" s="1316">
        <f>1000*BE684/BE$754</f>
        <v>226.99882450766037</v>
      </c>
      <c r="BF757" s="1316">
        <f>1000*BF684/BF$754</f>
        <v>315.43689493473721</v>
      </c>
      <c r="BG757" s="1316">
        <f>1000*BG684/BG$754</f>
        <v>388.84584126780055</v>
      </c>
      <c r="BH757" s="1316">
        <f>1000*BH684/BH$754</f>
        <v>223.38650559448428</v>
      </c>
      <c r="BI757" s="1316">
        <f>1000*BI684/BI$754</f>
        <v>223.62822214583011</v>
      </c>
      <c r="BJ757" s="1316">
        <f>1000*BJ684/BJ$754</f>
        <v>404.59715475800994</v>
      </c>
      <c r="BK757" s="1316">
        <f>1000*BK684/BK$754</f>
        <v>1029.6519265914353</v>
      </c>
      <c r="BL757" s="1316">
        <f>1000*BL684/BL$754</f>
        <v>231.36658605852861</v>
      </c>
      <c r="BM757" s="1316">
        <f>1000*BM684/BM$754</f>
        <v>1195.9609627422533</v>
      </c>
      <c r="BN757" s="1316">
        <f>1000*BN684/BN$754</f>
        <v>234.92757923274746</v>
      </c>
      <c r="BO757" s="1316">
        <f>1000*BO684/BO$754</f>
        <v>426.26292493895613</v>
      </c>
      <c r="BP757" s="1316">
        <f>1000*BP684/BP$754</f>
        <v>233.69680777960784</v>
      </c>
      <c r="BQ757" s="1316">
        <f>1000*BQ684/BQ$754</f>
        <v>1119.7556218083691</v>
      </c>
      <c r="BR757" s="1316">
        <f>1000*BR684/BR$754</f>
        <v>414.93537714980545</v>
      </c>
      <c r="BS757" s="1316">
        <f>1000*BS684/BS$754</f>
        <v>259.83812446967443</v>
      </c>
      <c r="BT757" s="1316">
        <f>1000*BT684/BT$754</f>
        <v>1156.0051438408784</v>
      </c>
      <c r="BU757" s="1316">
        <f>1000*BU684/BU$754</f>
        <v>907.25883693262244</v>
      </c>
      <c r="BV757" s="1316">
        <f>1000*BV684/BV$754</f>
        <v>869.38729357761144</v>
      </c>
      <c r="BW757" s="1316">
        <f>1000*BW684/BW$754</f>
        <v>172.58281598867669</v>
      </c>
      <c r="BX757" s="1316">
        <f>1000*BX684/BX$754</f>
        <v>177.24197752581094</v>
      </c>
      <c r="BY757" s="1316">
        <f>1000*BY684/BY$754</f>
        <v>182.17230745643613</v>
      </c>
      <c r="BZ757" s="1316">
        <f>1000*BZ684/BZ$754</f>
        <v>305.85936532939871</v>
      </c>
      <c r="CA757" s="1316">
        <f>1000*CA684/CA$754</f>
        <v>237.51513568432114</v>
      </c>
      <c r="CB757" s="1316">
        <f>1000*CB684/CB$754</f>
        <v>499.83014178222993</v>
      </c>
      <c r="CC757" s="1316">
        <f>1000*CC684/CC$754</f>
        <v>900.55951842656873</v>
      </c>
    </row>
    <row r="758" spans="1:83" ht="15" customHeight="1">
      <c r="A758" s="1204"/>
      <c r="B758" s="1204"/>
      <c r="C758" s="1204"/>
      <c r="D758" s="629" t="s">
        <v>315</v>
      </c>
      <c r="E758" s="619" t="s">
        <v>1358</v>
      </c>
      <c r="F758" s="630"/>
      <c r="G758" s="1316">
        <f>1000*G687/G$754</f>
        <v>5210.9666572618889</v>
      </c>
      <c r="H758" s="1316">
        <f>1000*H687/H$754</f>
        <v>5936.6727907319882</v>
      </c>
      <c r="I758" s="1316">
        <f>1000*I687/I$754</f>
        <v>6004.2697345694105</v>
      </c>
      <c r="J758" s="1316">
        <f>1000*J687/J$754</f>
        <v>5919.8804406049612</v>
      </c>
      <c r="K758" s="1316">
        <f>1000*K687/K$754</f>
        <v>6074.4894359251612</v>
      </c>
      <c r="L758" s="1316">
        <f>1000*L687/L$754</f>
        <v>6229.5761191755728</v>
      </c>
      <c r="M758" s="1316">
        <f>1000*M687/M$754</f>
        <v>5997.6918265127715</v>
      </c>
      <c r="N758" s="1316">
        <f>1000*N687/N$754</f>
        <v>5504.6561526698188</v>
      </c>
      <c r="O758" s="1316">
        <f>1000*O687/O$754</f>
        <v>6002.2111762997092</v>
      </c>
      <c r="P758" s="1316">
        <f>1000*P687/P$754</f>
        <v>6210.9918859147301</v>
      </c>
      <c r="Q758" s="1316">
        <f>1000*Q687/Q$754</f>
        <v>6225.3384786003107</v>
      </c>
      <c r="R758" s="1316">
        <f>1000*R687/R$754</f>
        <v>6118.1268165893971</v>
      </c>
      <c r="S758" s="1316">
        <f>1000*S687/S$754</f>
        <v>5974.56629029532</v>
      </c>
      <c r="T758" s="1316">
        <f>1000*T687/T$754</f>
        <v>5570.8456702467483</v>
      </c>
      <c r="U758" s="1316">
        <f>1000*U687/U$754</f>
        <v>5968.3536945528913</v>
      </c>
      <c r="V758" s="1316">
        <f>1000*V687/V$754</f>
        <v>6045.7020807351719</v>
      </c>
      <c r="W758" s="1316">
        <f>1000*W687/W$754</f>
        <v>6227.1744194946123</v>
      </c>
      <c r="X758" s="1316">
        <f>1000*X687/X$754</f>
        <v>6584.8315086255188</v>
      </c>
      <c r="Y758" s="1316">
        <f>1000*Y687/Y$754</f>
        <v>5986.1251206696788</v>
      </c>
      <c r="Z758" s="1316">
        <f>1000*Z687/Z$754</f>
        <v>5898.5244025462034</v>
      </c>
      <c r="AA758" s="1316">
        <f>1000*AA687/AA$754</f>
        <v>5708.4851275732935</v>
      </c>
      <c r="AB758" s="1316">
        <f>1000*AB687/AB$754</f>
        <v>5880.7256308322076</v>
      </c>
      <c r="AC758" s="1316">
        <f>1000*AC687/AC$754</f>
        <v>6230.2571755689805</v>
      </c>
      <c r="AD758" s="1316">
        <f>1000*AD687/AD$754</f>
        <v>5905.0990960688068</v>
      </c>
      <c r="AE758" s="1316">
        <f>1000*AE687/AE$754</f>
        <v>5607.0104929138424</v>
      </c>
      <c r="AF758" s="1316">
        <f>1000*AF687/AF$754</f>
        <v>6083.6370492118795</v>
      </c>
      <c r="AG758" s="1316">
        <f>1000*AG687/AG$754</f>
        <v>6465.0998396743526</v>
      </c>
      <c r="AH758" s="1316">
        <f>1000*AH687/AH$754</f>
        <v>5995.0355759228496</v>
      </c>
      <c r="AI758" s="1316">
        <f>1000*AI687/AI$754</f>
        <v>5825.7675426495289</v>
      </c>
      <c r="AJ758" s="1316">
        <f>1000*AJ687/AJ$754</f>
        <v>6128.7631055204793</v>
      </c>
      <c r="AK758" s="1316">
        <f>1000*AK687/AK$754</f>
        <v>5697.4951326269884</v>
      </c>
      <c r="AL758" s="1316">
        <f>1000*AL687/AL$754</f>
        <v>6045.4970333083065</v>
      </c>
      <c r="AM758" s="1316">
        <f>1000*AM687/AM$754</f>
        <v>6533.5500810217281</v>
      </c>
      <c r="AN758" s="1316">
        <f>1000*AN687/AN$754</f>
        <v>6045.4970333083065</v>
      </c>
      <c r="AO758" s="1316">
        <f>1000*AO687/AO$754</f>
        <v>6224.5077938068507</v>
      </c>
      <c r="AP758" s="1316">
        <f>1000*AP687/AP$754</f>
        <v>6114.2483442211178</v>
      </c>
      <c r="AQ758" s="1316">
        <f>1000*AQ687/AQ$754</f>
        <v>5978.7388761143438</v>
      </c>
      <c r="AR758" s="1316">
        <f>1000*AR687/AR$754</f>
        <v>6088.6903358068348</v>
      </c>
      <c r="AS758" s="1316">
        <f>1000*AS687/AS$754</f>
        <v>6107.0616683349263</v>
      </c>
      <c r="AT758" s="1316">
        <f>1000*AT687/AT$754</f>
        <v>5695.7824882799168</v>
      </c>
      <c r="AU758" s="1316">
        <f>1000*AU687/AU$754</f>
        <v>5886.2541775398868</v>
      </c>
      <c r="AV758" s="1316">
        <f>1000*AV687/AV$754</f>
        <v>6182.6968177676354</v>
      </c>
      <c r="AW758" s="1316">
        <f>1000*AW687/AW$754</f>
        <v>5832.3396682369475</v>
      </c>
      <c r="AX758" s="1316">
        <f>1000*AX687/AX$754</f>
        <v>6048.3425565935268</v>
      </c>
      <c r="AY758" s="1316">
        <f>1000*AY687/AY$754</f>
        <v>5956.5972556321231</v>
      </c>
      <c r="AZ758" s="1316">
        <f>1000*AZ687/AZ$754</f>
        <v>5805.054358779942</v>
      </c>
      <c r="BA758" s="1316">
        <f>1000*BA687/BA$754</f>
        <v>5596.397504058843</v>
      </c>
      <c r="BB758" s="1316">
        <f>1000*BB687/BB$754</f>
        <v>5930.1788476209204</v>
      </c>
      <c r="BC758" s="1316">
        <f>1000*BC687/BC$754</f>
        <v>6017.9642071450562</v>
      </c>
      <c r="BD758" s="1316">
        <f>1000*BD687/BD$754</f>
        <v>6017.9642071450562</v>
      </c>
      <c r="BE758" s="1316">
        <f>1000*BE687/BE$754</f>
        <v>5844.6394882744917</v>
      </c>
      <c r="BF758" s="1316">
        <f>1000*BF687/BF$754</f>
        <v>5548.289315378629</v>
      </c>
      <c r="BG758" s="1316">
        <f>1000*BG687/BG$754</f>
        <v>5267.8795280735849</v>
      </c>
      <c r="BH758" s="1316">
        <f>1000*BH687/BH$754</f>
        <v>6125.0142165661746</v>
      </c>
      <c r="BI758" s="1316">
        <f>1000*BI687/BI$754</f>
        <v>6100.2985369327625</v>
      </c>
      <c r="BJ758" s="1316">
        <f>1000*BJ687/BJ$754</f>
        <v>5966.167353883312</v>
      </c>
      <c r="BK758" s="1316">
        <f>1000*BK687/BK$754</f>
        <v>5812.6510429201653</v>
      </c>
      <c r="BL758" s="1316">
        <f>1000*BL687/BL$754</f>
        <v>6167.796711139782</v>
      </c>
      <c r="BM758" s="1316">
        <f>1000*BM687/BM$754</f>
        <v>5994.2686167994107</v>
      </c>
      <c r="BN758" s="1316">
        <f>1000*BN687/BN$754</f>
        <v>6043.0774433510996</v>
      </c>
      <c r="BO758" s="1316">
        <f>1000*BO687/BO$754</f>
        <v>5765.0979287797672</v>
      </c>
      <c r="BP758" s="1316">
        <f>1000*BP687/BP$754</f>
        <v>6167.7967111397838</v>
      </c>
      <c r="BQ758" s="1316">
        <f>1000*BQ687/BQ$754</f>
        <v>5850.2597298678165</v>
      </c>
      <c r="BR758" s="1316">
        <f>1000*BR687/BR$754</f>
        <v>5724.9267603113267</v>
      </c>
      <c r="BS758" s="1316">
        <f>1000*BS687/BS$754</f>
        <v>6590.1390963109588</v>
      </c>
      <c r="BT758" s="1316">
        <f>1000*BT687/BT$754</f>
        <v>6641.4969828441408</v>
      </c>
      <c r="BU758" s="1316">
        <f>1000*BU687/BU$754</f>
        <v>6510.8758692952588</v>
      </c>
      <c r="BV758" s="1316">
        <f>1000*BV687/BV$754</f>
        <v>6488.3805005362356</v>
      </c>
      <c r="BW758" s="1316">
        <f>1000*BW687/BW$754</f>
        <v>7490.1457141999781</v>
      </c>
      <c r="BX758" s="1316">
        <f>1000*BX687/BX$754</f>
        <v>6886.189142234708</v>
      </c>
      <c r="BY758" s="1316">
        <f>1000*BY687/BY$754</f>
        <v>6542.0056134912247</v>
      </c>
      <c r="BZ758" s="1316">
        <f>1000*BZ687/BZ$754</f>
        <v>6275.0816123429895</v>
      </c>
      <c r="CA758" s="1316">
        <f>1000*CA687/CA$754</f>
        <v>6099.1299251735436</v>
      </c>
      <c r="CB758" s="1316">
        <f>1000*CB687/CB$754</f>
        <v>5620.2676439786192</v>
      </c>
      <c r="CC758" s="1316">
        <f>1000*CC687/CC$754</f>
        <v>6628.205422912637</v>
      </c>
    </row>
    <row r="759" spans="1:83">
      <c r="A759" s="1189"/>
      <c r="B759" s="1191" t="s">
        <v>1034</v>
      </c>
      <c r="C759" s="1189"/>
      <c r="D759" s="868" t="s">
        <v>1608</v>
      </c>
      <c r="E759" s="1188"/>
      <c r="F759" s="1188"/>
      <c r="G759" s="1188"/>
      <c r="H759" s="1188"/>
      <c r="I759" s="1188"/>
      <c r="J759" s="1188"/>
      <c r="K759" s="1188"/>
      <c r="L759" s="1188"/>
      <c r="M759" s="1188"/>
      <c r="N759" s="1188"/>
      <c r="O759" s="1188"/>
      <c r="P759" s="1188"/>
      <c r="Q759" s="1188"/>
      <c r="R759" s="1188"/>
      <c r="S759" s="1188"/>
      <c r="T759" s="1188"/>
      <c r="U759" s="1188"/>
      <c r="V759" s="1188"/>
      <c r="W759" s="1188"/>
      <c r="X759" s="1188"/>
      <c r="Y759" s="1188"/>
      <c r="Z759" s="1188"/>
      <c r="AA759" s="1188"/>
      <c r="AB759" s="1188"/>
      <c r="AC759" s="1188"/>
      <c r="AD759" s="1188"/>
      <c r="AE759" s="1188"/>
      <c r="AF759" s="1188"/>
      <c r="AG759" s="1188"/>
      <c r="AH759" s="1188"/>
      <c r="AI759" s="1188"/>
      <c r="AJ759" s="1188"/>
      <c r="AK759" s="1188"/>
      <c r="AL759" s="1188"/>
      <c r="AM759" s="1188"/>
      <c r="AN759" s="1188"/>
      <c r="AO759" s="1188"/>
      <c r="AP759" s="868" t="s">
        <v>1092</v>
      </c>
      <c r="AQ759" s="1188"/>
      <c r="AR759" s="1188"/>
      <c r="AS759" s="1188"/>
      <c r="AT759" s="1188"/>
      <c r="AU759" s="1188"/>
      <c r="AV759" s="1188"/>
      <c r="AW759" s="1188"/>
      <c r="AX759" s="1188"/>
      <c r="AY759" s="1188"/>
      <c r="AZ759" s="1188"/>
      <c r="BA759" s="1188"/>
      <c r="BB759" s="1188"/>
      <c r="BC759" s="1188"/>
      <c r="BD759" s="1188"/>
      <c r="BE759" s="1188"/>
      <c r="BF759" s="1188"/>
      <c r="BG759" s="1188"/>
      <c r="BH759" s="1188"/>
      <c r="BI759" s="1188"/>
      <c r="BJ759" s="1188"/>
      <c r="BK759" s="1188"/>
      <c r="BL759" s="1188"/>
      <c r="BM759" s="1188"/>
      <c r="BN759" s="1188"/>
      <c r="BO759" s="1188"/>
      <c r="BP759" s="1188"/>
      <c r="BQ759" s="1188"/>
      <c r="BR759" s="1188"/>
      <c r="BS759" s="1188"/>
      <c r="BT759" s="1188"/>
      <c r="BU759" s="1188"/>
      <c r="BV759" s="1188"/>
      <c r="BW759" s="1188"/>
      <c r="BX759" s="1188"/>
      <c r="BY759" s="1188"/>
      <c r="BZ759" s="1188"/>
      <c r="CA759" s="1188"/>
      <c r="CB759" s="868" t="s">
        <v>1091</v>
      </c>
      <c r="CC759" s="1188"/>
    </row>
    <row r="760" spans="1:83" s="1186" customFormat="1">
      <c r="A760" s="1185"/>
      <c r="B760" s="161"/>
      <c r="C760" s="161"/>
      <c r="D760" s="593" t="s">
        <v>1607</v>
      </c>
      <c r="E760" s="531" t="s">
        <v>791</v>
      </c>
      <c r="F760" s="531"/>
      <c r="G760" s="588" t="s">
        <v>981</v>
      </c>
      <c r="H760" s="1186">
        <f>'Oil &amp; Gas Journal Crude Prices'!C54</f>
        <v>41.25</v>
      </c>
      <c r="I760" s="1198" t="s">
        <v>981</v>
      </c>
      <c r="J760" s="1198" t="s">
        <v>981</v>
      </c>
      <c r="K760" s="1198" t="s">
        <v>981</v>
      </c>
      <c r="L760" s="1198" t="s">
        <v>981</v>
      </c>
      <c r="M760" s="1198" t="s">
        <v>981</v>
      </c>
      <c r="N760" s="1198" t="s">
        <v>981</v>
      </c>
      <c r="O760" s="1198" t="s">
        <v>981</v>
      </c>
      <c r="P760" s="1198" t="s">
        <v>981</v>
      </c>
      <c r="Q760" s="1198" t="s">
        <v>981</v>
      </c>
      <c r="R760" s="1198" t="s">
        <v>981</v>
      </c>
      <c r="S760" s="1198" t="s">
        <v>981</v>
      </c>
      <c r="T760" s="1198" t="s">
        <v>981</v>
      </c>
      <c r="U760" s="1186">
        <f>'Oil &amp; Gas Journal Crude Prices'!C60</f>
        <v>35.04</v>
      </c>
      <c r="V760" s="1198" t="s">
        <v>981</v>
      </c>
      <c r="W760" s="1198" t="s">
        <v>981</v>
      </c>
      <c r="X760" s="1186">
        <f>'Oil &amp; Gas Journal Crude Prices'!C63</f>
        <v>38.520000000000003</v>
      </c>
      <c r="Y760" s="1198" t="s">
        <v>981</v>
      </c>
      <c r="Z760" s="1186">
        <f>'Oil &amp; Gas Journal Crude Prices'!C55</f>
        <v>36.65</v>
      </c>
      <c r="AA760" s="1198" t="s">
        <v>981</v>
      </c>
      <c r="AB760" s="1198" t="s">
        <v>981</v>
      </c>
      <c r="AC760" s="1198" t="s">
        <v>981</v>
      </c>
      <c r="AD760" s="1186">
        <f>'Oil &amp; Gas Journal Crude Prices'!C51</f>
        <v>36.619999999999997</v>
      </c>
      <c r="AE760" s="1198" t="s">
        <v>981</v>
      </c>
      <c r="AF760" s="1198" t="s">
        <v>981</v>
      </c>
      <c r="AG760" s="1198" t="s">
        <v>981</v>
      </c>
      <c r="AH760" s="1186">
        <f>'Oil &amp; Gas Journal Crude Prices'!C53</f>
        <v>40.479999999999997</v>
      </c>
      <c r="AI760" s="1186">
        <f>'Oil &amp; Gas Journal Crude Prices'!C65</f>
        <v>38.14</v>
      </c>
      <c r="AJ760" s="1198" t="s">
        <v>981</v>
      </c>
      <c r="AK760" s="1198" t="s">
        <v>981</v>
      </c>
      <c r="AL760" s="1186">
        <f>'Oil &amp; Gas Journal Crude Prices'!C52</f>
        <v>41.51</v>
      </c>
      <c r="AM760" s="1198" t="s">
        <v>981</v>
      </c>
      <c r="AN760" s="1198" t="s">
        <v>981</v>
      </c>
      <c r="AO760" s="1198" t="s">
        <v>981</v>
      </c>
      <c r="AP760" s="1198">
        <f>CB760</f>
        <v>41.48</v>
      </c>
      <c r="AQ760" s="1198" t="s">
        <v>981</v>
      </c>
      <c r="AR760" s="1198" t="s">
        <v>981</v>
      </c>
      <c r="AS760" s="532">
        <f>'Oil &amp; Gas Journal Crude Prices'!C57</f>
        <v>38.97</v>
      </c>
      <c r="AT760" s="1198" t="s">
        <v>981</v>
      </c>
      <c r="AU760" s="1198" t="s">
        <v>981</v>
      </c>
      <c r="AV760" s="1198" t="s">
        <v>981</v>
      </c>
      <c r="AW760" s="1186">
        <f>'Oil &amp; Gas Journal Crude Prices'!C50</f>
        <v>38.22</v>
      </c>
      <c r="AX760" s="1198" t="s">
        <v>981</v>
      </c>
      <c r="AY760" s="1198" t="s">
        <v>981</v>
      </c>
      <c r="AZ760" s="1186">
        <f>'Oil &amp; Gas Journal Crude Prices'!C64</f>
        <v>39</v>
      </c>
      <c r="BA760" s="1186">
        <f>'Oil &amp; Gas Journal Crude Prices'!C59</f>
        <v>42.47</v>
      </c>
      <c r="BB760" s="1186">
        <f>'Oil &amp; Gas Journal Crude Prices'!C15</f>
        <v>24.29</v>
      </c>
      <c r="BC760" s="1198" t="s">
        <v>981</v>
      </c>
      <c r="BD760" s="1198" t="s">
        <v>981</v>
      </c>
      <c r="BE760" s="1198" t="s">
        <v>981</v>
      </c>
      <c r="BF760" s="1198" t="s">
        <v>981</v>
      </c>
      <c r="BG760" s="1198" t="s">
        <v>981</v>
      </c>
      <c r="BH760" s="1186">
        <f>'Oil &amp; Gas Journal Crude Prices'!C20</f>
        <v>42.5</v>
      </c>
      <c r="BI760" s="532">
        <f>'Oil &amp; Gas Journal Crude Prices'!C16</f>
        <v>43.35</v>
      </c>
      <c r="BJ760" s="1198" t="s">
        <v>981</v>
      </c>
      <c r="BK760" s="532">
        <f>'Oil &amp; Gas Journal Crude Prices'!C17</f>
        <v>37.299999999999997</v>
      </c>
      <c r="BL760" s="1186">
        <f>'Oil &amp; Gas Journal Crude Prices'!C19</f>
        <v>44.23</v>
      </c>
      <c r="BM760" s="1198" t="s">
        <v>981</v>
      </c>
      <c r="BN760" s="1186">
        <f>'Oil &amp; Gas Journal Crude Prices'!C22</f>
        <v>44.5</v>
      </c>
      <c r="BO760" s="1198" t="s">
        <v>981</v>
      </c>
      <c r="BP760" s="1198" t="s">
        <v>981</v>
      </c>
      <c r="BQ760" s="1198" t="s">
        <v>981</v>
      </c>
      <c r="BR760" s="1198" t="s">
        <v>981</v>
      </c>
      <c r="BS760" s="1198" t="s">
        <v>981</v>
      </c>
      <c r="BT760" s="1198" t="s">
        <v>981</v>
      </c>
      <c r="BU760" s="1198" t="s">
        <v>981</v>
      </c>
      <c r="BV760" s="1198" t="s">
        <v>981</v>
      </c>
      <c r="BW760" s="1198" t="s">
        <v>981</v>
      </c>
      <c r="BX760" s="1198" t="s">
        <v>981</v>
      </c>
      <c r="BY760" s="1198" t="s">
        <v>981</v>
      </c>
      <c r="BZ760" s="1198" t="s">
        <v>981</v>
      </c>
      <c r="CA760" s="1198" t="s">
        <v>981</v>
      </c>
      <c r="CB760" s="1198">
        <f>'Oil &amp; Gas Journal Crude Prices'!C66</f>
        <v>41.48</v>
      </c>
      <c r="CC760" s="1186">
        <f>'Oil &amp; Gas Journal Crude Prices'!C58</f>
        <v>28.84</v>
      </c>
    </row>
    <row r="761" spans="1:83" s="650" customFormat="1">
      <c r="A761" s="1185"/>
      <c r="B761" s="667"/>
      <c r="C761" s="667"/>
      <c r="D761" s="668" t="s">
        <v>312</v>
      </c>
      <c r="E761" s="668" t="s">
        <v>1359</v>
      </c>
      <c r="F761" s="668"/>
      <c r="G761" s="669"/>
      <c r="H761" s="1320">
        <f>1000*H688/H760</f>
        <v>12172.209728161568</v>
      </c>
      <c r="I761" s="1213"/>
      <c r="J761" s="1213"/>
      <c r="K761" s="1213"/>
      <c r="L761" s="1213"/>
      <c r="M761" s="1213"/>
      <c r="N761" s="1213"/>
      <c r="O761" s="1213"/>
      <c r="P761" s="1213"/>
      <c r="Q761" s="1213"/>
      <c r="R761" s="1213"/>
      <c r="S761" s="1213"/>
      <c r="T761" s="1213"/>
      <c r="U761" s="1320">
        <f>1000*U688/U760</f>
        <v>15015.032124623092</v>
      </c>
      <c r="V761" s="1213"/>
      <c r="W761" s="1213"/>
      <c r="X761" s="1320">
        <f>1000*X688/X760</f>
        <v>13225.299343267954</v>
      </c>
      <c r="Y761" s="1213"/>
      <c r="Z761" s="1320">
        <f>1000*Z688/Z760</f>
        <v>14974.754287374708</v>
      </c>
      <c r="AA761" s="1213"/>
      <c r="AB761" s="1213"/>
      <c r="AC761" s="1213"/>
      <c r="AD761" s="1320">
        <f>1000*AD688/AD760</f>
        <v>16080.491151944268</v>
      </c>
      <c r="AE761" s="1213"/>
      <c r="AF761" s="1213"/>
      <c r="AG761" s="1213"/>
      <c r="AH761" s="1320">
        <f>1000*AH688/AH760</f>
        <v>12934.161114403478</v>
      </c>
      <c r="AI761" s="1320">
        <f>1000*AI688/AI760</f>
        <v>12716.430448651146</v>
      </c>
      <c r="AJ761" s="1213"/>
      <c r="AK761" s="1213"/>
      <c r="AL761" s="1320">
        <f>1000*AL688/AL760</f>
        <v>14808.158833404603</v>
      </c>
      <c r="AM761" s="1213"/>
      <c r="AN761" s="1213"/>
      <c r="AO761" s="1213"/>
      <c r="AP761" s="1320">
        <f>1000*AP688/AP760</f>
        <v>11947.075667298315</v>
      </c>
      <c r="AQ761" s="1213"/>
      <c r="AR761" s="1213"/>
      <c r="AS761" s="1320">
        <f>1000*AS688/AS760</f>
        <v>13572.698815283948</v>
      </c>
      <c r="AT761" s="1213"/>
      <c r="AU761" s="1213"/>
      <c r="AV761" s="1213"/>
      <c r="AW761" s="1320">
        <f>1000*AW688/AW760</f>
        <v>12741.801381250725</v>
      </c>
      <c r="AX761" s="1213"/>
      <c r="AY761" s="1213"/>
      <c r="AZ761" s="1320">
        <f>1000*AZ688/AZ760</f>
        <v>13530.528862499172</v>
      </c>
      <c r="BA761" s="1320">
        <f>1000*BA688/BA760</f>
        <v>11332.414250435742</v>
      </c>
      <c r="BB761" s="1320">
        <f>1000*BB688/BB760</f>
        <v>23009.483597249797</v>
      </c>
      <c r="BC761" s="1213"/>
      <c r="BD761" s="1213"/>
      <c r="BE761" s="1213"/>
      <c r="BF761" s="1213"/>
      <c r="BG761" s="1213"/>
      <c r="BH761" s="1320">
        <f>1000*BH688/BH760</f>
        <v>12005.773412188346</v>
      </c>
      <c r="BI761" s="1320">
        <f>1000*BI688/BI760</f>
        <v>13481.768710658202</v>
      </c>
      <c r="BJ761" s="1213"/>
      <c r="BK761" s="1320">
        <f>1000*BK688/BK760</f>
        <v>19421.133401674062</v>
      </c>
      <c r="BL761" s="1320">
        <f>1000*BL688/BL760</f>
        <v>11746.827376115645</v>
      </c>
      <c r="BM761" s="1213"/>
      <c r="BN761" s="1320">
        <f>1000*BN688/BN760</f>
        <v>10837.393630944689</v>
      </c>
      <c r="BO761" s="1213"/>
      <c r="BP761" s="1213"/>
      <c r="BQ761" s="1213"/>
      <c r="BR761" s="1213"/>
      <c r="BS761" s="1213"/>
      <c r="BT761" s="1213"/>
      <c r="BU761" s="1213"/>
      <c r="BV761" s="1213"/>
      <c r="BW761" s="1213"/>
      <c r="BX761" s="1213"/>
      <c r="BY761" s="1213"/>
      <c r="BZ761" s="1213"/>
      <c r="CA761" s="1213"/>
      <c r="CB761" s="1320">
        <f>1000*CB688/CB760</f>
        <v>12536.2946985984</v>
      </c>
      <c r="CC761" s="1320">
        <f>1000*CC688/CC760</f>
        <v>21147.859890510317</v>
      </c>
      <c r="CE761" s="650" t="s">
        <v>1360</v>
      </c>
    </row>
    <row r="762" spans="1:83" s="1210" customFormat="1">
      <c r="A762" s="646"/>
      <c r="C762" s="647"/>
      <c r="D762" s="50" t="s">
        <v>537</v>
      </c>
      <c r="E762" s="668" t="s">
        <v>1359</v>
      </c>
      <c r="F762" s="648"/>
      <c r="G762" s="649"/>
      <c r="H762" s="1321">
        <f>1000*H683/H760</f>
        <v>757.38447623146465</v>
      </c>
      <c r="U762" s="1321">
        <f>1000*U683/U760</f>
        <v>1722.3557740614237</v>
      </c>
      <c r="X762" s="1321">
        <f>1000*X683/X760</f>
        <v>1403.685170026514</v>
      </c>
      <c r="Z762" s="1321">
        <f>1000*Z683/Z760</f>
        <v>2412.1207971495082</v>
      </c>
      <c r="AD762" s="1321">
        <f>1000*AD683/AD760</f>
        <v>3537.0907153146254</v>
      </c>
      <c r="AH762" s="1321">
        <f>1000*AH683/AH760</f>
        <v>1410.5026006437929</v>
      </c>
      <c r="AI762" s="1321">
        <f>1000*AI683/AI760</f>
        <v>1056.0767321023332</v>
      </c>
      <c r="AL762" s="1321">
        <f>1000*AL683/AL760</f>
        <v>3193.7582243106322</v>
      </c>
      <c r="AP762" s="1321">
        <f>1000*AP683/AP760</f>
        <v>663.85677395827952</v>
      </c>
      <c r="AS762" s="1321">
        <f>1000*AS683/AS760</f>
        <v>1415.771960035818</v>
      </c>
      <c r="AW762" s="1321">
        <f>1000*AW683/AW760</f>
        <v>880.57309165394713</v>
      </c>
      <c r="AZ762" s="1321">
        <f>1000*AZ683/AZ760</f>
        <v>1248.2638149085737</v>
      </c>
      <c r="BA762" s="1321">
        <f>1000*BA683/BA760</f>
        <v>837.80352888543632</v>
      </c>
      <c r="BB762" s="1321">
        <f>1000*BB683/BB760</f>
        <v>4206.5083193011715</v>
      </c>
      <c r="BH762" s="1321">
        <f>1000*BH683/BH760</f>
        <v>1435.7701465083237</v>
      </c>
      <c r="BI762" s="1321">
        <f>1000*BI683/BI760</f>
        <v>3143.3729958635236</v>
      </c>
      <c r="BK762" s="1321">
        <f>1000*BK683/BK760</f>
        <v>4819.2984064602579</v>
      </c>
      <c r="BL762" s="1321">
        <f>1000*BL683/BL760</f>
        <v>1530.2177458244885</v>
      </c>
      <c r="BN762" s="1321">
        <f>1000*BN683/BN760</f>
        <v>942.85904217772691</v>
      </c>
      <c r="CB762" s="1321">
        <f>1000*CB683/CB760</f>
        <v>1377.5446634515431</v>
      </c>
      <c r="CC762" s="1321">
        <f>1000*CC683/CC760</f>
        <v>3009.47548903916</v>
      </c>
    </row>
    <row r="763" spans="1:83" s="1210" customFormat="1">
      <c r="A763" s="646"/>
      <c r="C763" s="647"/>
      <c r="D763" s="163" t="s">
        <v>538</v>
      </c>
      <c r="E763" s="668" t="s">
        <v>1359</v>
      </c>
      <c r="F763" s="648"/>
      <c r="G763" s="649"/>
      <c r="H763" s="1321">
        <f>1000*H684/H760</f>
        <v>681.97045825093619</v>
      </c>
      <c r="U763" s="1321">
        <f>1000*U684/U760</f>
        <v>800.18364321349679</v>
      </c>
      <c r="X763" s="1321">
        <f>1000*X684/X760</f>
        <v>251.69186084573843</v>
      </c>
      <c r="Z763" s="1321">
        <f>1000*Z684/Z760</f>
        <v>785.25737247988218</v>
      </c>
      <c r="AD763" s="1321">
        <f>1000*AD684/AD760</f>
        <v>818.76078121575654</v>
      </c>
      <c r="AH763" s="1321">
        <f>1000*AH684/AH760</f>
        <v>735.21774974398181</v>
      </c>
      <c r="AI763" s="1321">
        <f>1000*AI684/AI760</f>
        <v>595.04153398409665</v>
      </c>
      <c r="AL763" s="1321">
        <f>1000*AL684/AL760</f>
        <v>512.66702731771363</v>
      </c>
      <c r="AP763" s="1321">
        <f>1000*AP684/AP760</f>
        <v>651.21230533414587</v>
      </c>
      <c r="AS763" s="1321">
        <f>1000*AS684/AS760</f>
        <v>843.51954112541159</v>
      </c>
      <c r="AW763" s="1321">
        <f>1000*AW684/AW760</f>
        <v>731.41409522856725</v>
      </c>
      <c r="AZ763" s="1321">
        <f>1000*AZ684/AZ760</f>
        <v>1061.1246308062609</v>
      </c>
      <c r="BA763" s="1321">
        <f>1000*BA684/BA760</f>
        <v>665.13009457767464</v>
      </c>
      <c r="BB763" s="1321">
        <f>1000*BB684/BB760</f>
        <v>1029.237584617839</v>
      </c>
      <c r="BH763" s="1321">
        <f>1000*BH684/BH760</f>
        <v>371.93557826307494</v>
      </c>
      <c r="BI763" s="1321">
        <f>1000*BI684/BI760</f>
        <v>365.58884086071532</v>
      </c>
      <c r="BK763" s="1321">
        <f>1000*BK684/BK760</f>
        <v>2197.3314542757394</v>
      </c>
      <c r="BL763" s="1321">
        <f>1000*BL684/BL760</f>
        <v>369.389243791929</v>
      </c>
      <c r="BN763" s="1321">
        <f>1000*BN684/BN760</f>
        <v>370.26078351511313</v>
      </c>
      <c r="CB763" s="1321">
        <f>1000*CB684/CB760</f>
        <v>911.33831638386573</v>
      </c>
      <c r="CC763" s="1321">
        <f>1000*CC684/CC760</f>
        <v>2169.6380281357624</v>
      </c>
    </row>
    <row r="764" spans="1:83" s="1210" customFormat="1">
      <c r="A764" s="646"/>
      <c r="C764" s="647"/>
      <c r="D764" s="163" t="s">
        <v>315</v>
      </c>
      <c r="E764" s="668" t="s">
        <v>1359</v>
      </c>
      <c r="F764" s="648"/>
      <c r="G764" s="649"/>
      <c r="H764" s="1321">
        <f>1000*H687/H760</f>
        <v>10732.854793679167</v>
      </c>
      <c r="U764" s="1321">
        <f>1000*U687/U760</f>
        <v>12492.49270734817</v>
      </c>
      <c r="X764" s="1321">
        <f>1000*X687/X760</f>
        <v>11569.9223123957</v>
      </c>
      <c r="Z764" s="1321">
        <f>1000*Z687/Z760</f>
        <v>11777.376117745316</v>
      </c>
      <c r="AD764" s="1321">
        <f>1000*AD687/AD760</f>
        <v>11724.639655413885</v>
      </c>
      <c r="AH764" s="1321">
        <f>1000*AH687/AH760</f>
        <v>10788.440764015702</v>
      </c>
      <c r="AI764" s="1321">
        <f>1000*AI687/AI760</f>
        <v>11065.312182564719</v>
      </c>
      <c r="AL764" s="1321">
        <f>1000*AL687/AL760</f>
        <v>11101.733581776258</v>
      </c>
      <c r="AP764" s="1321">
        <f>1000*AP687/AP760</f>
        <v>10632.00658800589</v>
      </c>
      <c r="AS764" s="1321">
        <f>1000*AS687/AS760</f>
        <v>11313.407314122722</v>
      </c>
      <c r="AW764" s="1321">
        <f>1000*AW687/AW760</f>
        <v>11129.814194368209</v>
      </c>
      <c r="AZ764" s="1321">
        <f>1000*AZ687/AZ760</f>
        <v>11221.140416784336</v>
      </c>
      <c r="BA764" s="1321">
        <f>1000*BA687/BA760</f>
        <v>9829.4806269726323</v>
      </c>
      <c r="BB764" s="1321">
        <f>1000*BB687/BB760</f>
        <v>17773.737693330786</v>
      </c>
      <c r="BH764" s="1321">
        <f>1000*BH687/BH760</f>
        <v>10198.067687416946</v>
      </c>
      <c r="BI764" s="1321">
        <f>1000*BI687/BI760</f>
        <v>9972.8068739339651</v>
      </c>
      <c r="BK764" s="1321">
        <f>1000*BK687/BK760</f>
        <v>12404.503540938067</v>
      </c>
      <c r="BL764" s="1321">
        <f>1000*BL687/BL760</f>
        <v>9847.220386499228</v>
      </c>
      <c r="BN764" s="1321">
        <f>1000*BN687/BN760</f>
        <v>9524.2738052518489</v>
      </c>
      <c r="CB764" s="1321">
        <f>1000*CB687/CB760</f>
        <v>10247.411718762993</v>
      </c>
      <c r="CC764" s="1321">
        <f>1000*CC687/CC760</f>
        <v>15968.746373335396</v>
      </c>
    </row>
    <row r="765" spans="1:83" s="1186" customFormat="1">
      <c r="A765" s="1185"/>
      <c r="B765" s="680" t="s">
        <v>1035</v>
      </c>
      <c r="C765" s="1185"/>
      <c r="D765" s="57" t="s">
        <v>1043</v>
      </c>
      <c r="E765" s="681"/>
      <c r="F765" s="681"/>
      <c r="G765" s="682"/>
      <c r="H765" s="1214"/>
      <c r="I765" s="683"/>
      <c r="J765" s="683"/>
      <c r="K765" s="683"/>
      <c r="L765" s="683"/>
      <c r="M765" s="683"/>
      <c r="N765" s="683"/>
      <c r="O765" s="683"/>
      <c r="P765" s="683"/>
      <c r="Q765" s="683"/>
      <c r="R765" s="683"/>
      <c r="S765" s="683"/>
      <c r="T765" s="683"/>
      <c r="U765" s="1214"/>
      <c r="V765" s="1214"/>
      <c r="W765" s="683"/>
      <c r="X765" s="1214"/>
      <c r="Y765" s="683"/>
      <c r="Z765" s="1214"/>
      <c r="AA765" s="683"/>
      <c r="AB765" s="683"/>
      <c r="AC765" s="683"/>
      <c r="AD765" s="1214"/>
      <c r="AE765" s="683"/>
      <c r="AF765" s="683"/>
      <c r="AG765" s="683"/>
      <c r="AH765" s="1214"/>
      <c r="AI765" s="1214"/>
      <c r="AJ765" s="683"/>
      <c r="AK765" s="683"/>
      <c r="AL765" s="1214"/>
      <c r="AM765" s="683"/>
      <c r="AN765" s="683"/>
      <c r="AO765" s="683"/>
      <c r="AP765" s="868" t="s">
        <v>1092</v>
      </c>
      <c r="AQ765" s="683"/>
      <c r="AR765" s="683"/>
      <c r="AS765" s="684"/>
      <c r="AT765" s="683"/>
      <c r="AU765" s="683"/>
      <c r="AV765" s="683"/>
      <c r="AW765" s="1214"/>
      <c r="AX765" s="683"/>
      <c r="AY765" s="683"/>
      <c r="AZ765" s="1214"/>
      <c r="BA765" s="1214"/>
      <c r="BB765" s="1214"/>
      <c r="BC765" s="683"/>
      <c r="BD765" s="683"/>
      <c r="BE765" s="683"/>
      <c r="BF765" s="683"/>
      <c r="BG765" s="683"/>
      <c r="BH765" s="1214"/>
      <c r="BI765" s="684"/>
      <c r="BJ765" s="683"/>
      <c r="BK765" s="684"/>
      <c r="BL765" s="1214"/>
      <c r="BM765" s="683"/>
      <c r="BN765" s="1214"/>
      <c r="BO765" s="683"/>
      <c r="BP765" s="683"/>
      <c r="BQ765" s="683"/>
      <c r="BR765" s="683"/>
      <c r="BS765" s="683"/>
      <c r="BT765" s="683"/>
      <c r="BU765" s="683"/>
      <c r="BV765" s="683"/>
      <c r="BW765" s="683"/>
      <c r="BX765" s="683"/>
      <c r="BY765" s="683"/>
      <c r="BZ765" s="683"/>
      <c r="CA765" s="683"/>
      <c r="CB765" s="868" t="s">
        <v>1091</v>
      </c>
      <c r="CC765" s="1214"/>
    </row>
    <row r="766" spans="1:83" s="1186" customFormat="1">
      <c r="A766" s="1185"/>
      <c r="B766" s="593"/>
      <c r="C766" s="161"/>
      <c r="D766" s="593" t="s">
        <v>1090</v>
      </c>
      <c r="E766" s="531" t="s">
        <v>791</v>
      </c>
      <c r="F766" s="531"/>
      <c r="G766" s="588" t="s">
        <v>981</v>
      </c>
      <c r="H766" s="1186">
        <f>'Oil &amp; Gas Journal Crude Prices'!J54</f>
        <v>58.27</v>
      </c>
      <c r="I766" s="1198" t="s">
        <v>981</v>
      </c>
      <c r="J766" s="1198" t="s">
        <v>981</v>
      </c>
      <c r="K766" s="1198" t="s">
        <v>981</v>
      </c>
      <c r="L766" s="1198" t="s">
        <v>981</v>
      </c>
      <c r="M766" s="1198" t="s">
        <v>981</v>
      </c>
      <c r="N766" s="1198" t="s">
        <v>981</v>
      </c>
      <c r="O766" s="1198" t="s">
        <v>981</v>
      </c>
      <c r="P766" s="1198" t="s">
        <v>981</v>
      </c>
      <c r="Q766" s="1198" t="s">
        <v>981</v>
      </c>
      <c r="R766" s="1198" t="s">
        <v>981</v>
      </c>
      <c r="S766" s="1198" t="s">
        <v>981</v>
      </c>
      <c r="T766" s="1198" t="s">
        <v>981</v>
      </c>
      <c r="U766" s="1186">
        <f>'Oil &amp; Gas Journal Crude Prices'!J60</f>
        <v>47</v>
      </c>
      <c r="V766" s="1198" t="s">
        <v>981</v>
      </c>
      <c r="W766" s="1198" t="s">
        <v>981</v>
      </c>
      <c r="X766" s="1186">
        <f>'Oil &amp; Gas Journal Crude Prices'!J63</f>
        <v>55.9</v>
      </c>
      <c r="Y766" s="1198" t="s">
        <v>981</v>
      </c>
      <c r="Z766" s="1186">
        <f>'Oil &amp; Gas Journal Crude Prices'!J55</f>
        <v>53.26</v>
      </c>
      <c r="AA766" s="1198" t="s">
        <v>981</v>
      </c>
      <c r="AB766" s="1198" t="s">
        <v>981</v>
      </c>
      <c r="AC766" s="1198" t="s">
        <v>981</v>
      </c>
      <c r="AD766" s="1186">
        <f>'Oil &amp; Gas Journal Crude Prices'!J51</f>
        <v>51.82</v>
      </c>
      <c r="AE766" s="1198" t="s">
        <v>981</v>
      </c>
      <c r="AF766" s="1198" t="s">
        <v>981</v>
      </c>
      <c r="AG766" s="1198" t="s">
        <v>981</v>
      </c>
      <c r="AH766" s="1186">
        <f>'Oil &amp; Gas Journal Crude Prices'!J53</f>
        <v>56.83</v>
      </c>
      <c r="AI766" s="1186">
        <f>'Oil &amp; Gas Journal Crude Prices'!J65</f>
        <v>52.68</v>
      </c>
      <c r="AJ766" s="1198" t="s">
        <v>981</v>
      </c>
      <c r="AK766" s="1198" t="s">
        <v>981</v>
      </c>
      <c r="AL766" s="1186">
        <f>'Oil &amp; Gas Journal Crude Prices'!J52</f>
        <v>58.46</v>
      </c>
      <c r="AM766" s="1198" t="s">
        <v>981</v>
      </c>
      <c r="AN766" s="1198" t="s">
        <v>981</v>
      </c>
      <c r="AO766" s="1198" t="s">
        <v>981</v>
      </c>
      <c r="AP766" s="1198">
        <f>CB766</f>
        <v>58.13</v>
      </c>
      <c r="AQ766" s="1198" t="s">
        <v>981</v>
      </c>
      <c r="AR766" s="1198" t="s">
        <v>981</v>
      </c>
      <c r="AS766" s="532">
        <f>'Oil &amp; Gas Journal Crude Prices'!J57</f>
        <v>55.38</v>
      </c>
      <c r="AT766" s="1198" t="s">
        <v>981</v>
      </c>
      <c r="AU766" s="1198" t="s">
        <v>981</v>
      </c>
      <c r="AV766" s="1198" t="s">
        <v>981</v>
      </c>
      <c r="AW766" s="1186">
        <f>'Oil &amp; Gas Journal Crude Prices'!J50</f>
        <v>53.78</v>
      </c>
      <c r="AX766" s="1198" t="s">
        <v>981</v>
      </c>
      <c r="AY766" s="1198" t="s">
        <v>981</v>
      </c>
      <c r="AZ766" s="1186">
        <f>'Oil &amp; Gas Journal Crude Prices'!J64</f>
        <v>55.85</v>
      </c>
      <c r="BA766" s="1186">
        <f>'Oil &amp; Gas Journal Crude Prices'!J59</f>
        <v>58.56</v>
      </c>
      <c r="BB766" s="1186">
        <f>'Oil &amp; Gas Journal Crude Prices'!H15</f>
        <v>53.97</v>
      </c>
      <c r="BC766" s="1198" t="s">
        <v>981</v>
      </c>
      <c r="BD766" s="1198" t="s">
        <v>981</v>
      </c>
      <c r="BE766" s="1198" t="s">
        <v>981</v>
      </c>
      <c r="BF766" s="1198" t="s">
        <v>981</v>
      </c>
      <c r="BG766" s="1198" t="s">
        <v>981</v>
      </c>
      <c r="BH766" s="1186">
        <f>'Oil &amp; Gas Journal Crude Prices'!H20</f>
        <v>43.25</v>
      </c>
      <c r="BI766" s="532">
        <f>'Oil &amp; Gas Journal Crude Prices'!H16</f>
        <v>45.13</v>
      </c>
      <c r="BJ766" s="1198" t="s">
        <v>981</v>
      </c>
      <c r="BK766" s="532">
        <f>'Oil &amp; Gas Journal Crude Prices'!H17</f>
        <v>41.55</v>
      </c>
      <c r="BL766" s="1186">
        <f>'Oil &amp; Gas Journal Crude Prices'!H19</f>
        <v>42.51</v>
      </c>
      <c r="BM766" s="1198" t="s">
        <v>981</v>
      </c>
      <c r="BN766" s="1186">
        <f>'Oil &amp; Gas Journal Crude Prices'!H22</f>
        <v>46.25</v>
      </c>
      <c r="BO766" s="1198" t="s">
        <v>981</v>
      </c>
      <c r="BP766" s="1198" t="s">
        <v>981</v>
      </c>
      <c r="BQ766" s="1198" t="s">
        <v>981</v>
      </c>
      <c r="BR766" s="1198" t="s">
        <v>981</v>
      </c>
      <c r="BS766" s="1198" t="s">
        <v>981</v>
      </c>
      <c r="BT766" s="1198" t="s">
        <v>981</v>
      </c>
      <c r="BU766" s="1198" t="s">
        <v>981</v>
      </c>
      <c r="BV766" s="1198" t="s">
        <v>981</v>
      </c>
      <c r="BW766" s="1198" t="s">
        <v>981</v>
      </c>
      <c r="BX766" s="1198" t="s">
        <v>981</v>
      </c>
      <c r="BY766" s="1198" t="s">
        <v>981</v>
      </c>
      <c r="BZ766" s="1198" t="s">
        <v>981</v>
      </c>
      <c r="CA766" s="1198" t="s">
        <v>981</v>
      </c>
      <c r="CB766" s="1198">
        <f>'Oil &amp; Gas Journal Crude Prices'!J66</f>
        <v>58.13</v>
      </c>
      <c r="CC766" s="1186">
        <f>'Oil &amp; Gas Journal Crude Prices'!J58</f>
        <v>48.41</v>
      </c>
    </row>
    <row r="767" spans="1:83" s="650" customFormat="1">
      <c r="A767" s="1185"/>
      <c r="B767" s="667"/>
      <c r="C767" s="667"/>
      <c r="D767" s="668" t="s">
        <v>312</v>
      </c>
      <c r="E767" s="668" t="s">
        <v>1359</v>
      </c>
      <c r="F767" s="668"/>
      <c r="G767" s="669"/>
      <c r="H767" s="1317">
        <f>1000*H688/H766</f>
        <v>8616.8465983639035</v>
      </c>
      <c r="I767" s="1213"/>
      <c r="J767" s="1213"/>
      <c r="K767" s="1213"/>
      <c r="L767" s="1213"/>
      <c r="M767" s="1213"/>
      <c r="N767" s="1213"/>
      <c r="O767" s="1213"/>
      <c r="P767" s="1213"/>
      <c r="Q767" s="1213"/>
      <c r="R767" s="1213"/>
      <c r="S767" s="1213"/>
      <c r="T767" s="1213"/>
      <c r="U767" s="1317">
        <f>1000*U688/U766</f>
        <v>11194.185652059428</v>
      </c>
      <c r="V767" s="1213"/>
      <c r="W767" s="1213"/>
      <c r="X767" s="1317">
        <f>1000*X688/X766</f>
        <v>9113.3905313538762</v>
      </c>
      <c r="Y767" s="1213"/>
      <c r="Z767" s="1317">
        <f>1000*Z688/Z766</f>
        <v>10304.632831999306</v>
      </c>
      <c r="AA767" s="1213"/>
      <c r="AB767" s="1213"/>
      <c r="AC767" s="1213"/>
      <c r="AD767" s="1317">
        <f>1000*AD688/AD766</f>
        <v>11363.712581709746</v>
      </c>
      <c r="AE767" s="1213"/>
      <c r="AF767" s="1213"/>
      <c r="AG767" s="1213"/>
      <c r="AH767" s="1317">
        <f>1000*AH688/AH766</f>
        <v>9213.0009134445318</v>
      </c>
      <c r="AI767" s="1317">
        <f>1000*AI688/AI766</f>
        <v>9206.6183999915484</v>
      </c>
      <c r="AJ767" s="1213"/>
      <c r="AK767" s="1213"/>
      <c r="AL767" s="1317">
        <f>1000*AL688/AL766</f>
        <v>10514.654005724</v>
      </c>
      <c r="AM767" s="1213"/>
      <c r="AN767" s="1213"/>
      <c r="AO767" s="1213"/>
      <c r="AP767" s="1317">
        <f>1000*AP688/AP766</f>
        <v>8525.1109354814052</v>
      </c>
      <c r="AQ767" s="1213"/>
      <c r="AR767" s="1213"/>
      <c r="AS767" s="1317">
        <f>1000*AS688/AS766</f>
        <v>9550.8861110800917</v>
      </c>
      <c r="AT767" s="1213"/>
      <c r="AU767" s="1213"/>
      <c r="AV767" s="1213"/>
      <c r="AW767" s="1317">
        <f>1000*AW688/AW766</f>
        <v>9055.2556487802649</v>
      </c>
      <c r="AX767" s="1213"/>
      <c r="AY767" s="1213"/>
      <c r="AZ767" s="1317">
        <f>1000*AZ688/AZ766</f>
        <v>9448.3549800799956</v>
      </c>
      <c r="BA767" s="1317">
        <f>1000*BA688/BA766</f>
        <v>8218.7095836066601</v>
      </c>
      <c r="BB767" s="1317">
        <f>1000*BB688/BB766</f>
        <v>10355.759803172088</v>
      </c>
      <c r="BC767" s="1213"/>
      <c r="BD767" s="1213"/>
      <c r="BE767" s="1213"/>
      <c r="BF767" s="1213"/>
      <c r="BG767" s="1213"/>
      <c r="BH767" s="1317">
        <f>1000*BH688/BH766</f>
        <v>11797.580809664847</v>
      </c>
      <c r="BI767" s="1317">
        <f>1000*BI688/BI766</f>
        <v>12950.026005030646</v>
      </c>
      <c r="BJ767" s="1213"/>
      <c r="BK767" s="1317">
        <f>1000*BK688/BK766</f>
        <v>17434.615544703793</v>
      </c>
      <c r="BL767" s="1317">
        <f>1000*BL688/BL766</f>
        <v>12222.116557177018</v>
      </c>
      <c r="BM767" s="1213"/>
      <c r="BN767" s="1317">
        <f>1000*BN688/BN766</f>
        <v>10427.330088152188</v>
      </c>
      <c r="BO767" s="1213"/>
      <c r="BP767" s="1213"/>
      <c r="BQ767" s="1213"/>
      <c r="BR767" s="1213"/>
      <c r="BS767" s="1213"/>
      <c r="BT767" s="1213"/>
      <c r="BU767" s="1213"/>
      <c r="BV767" s="1213"/>
      <c r="BW767" s="1213"/>
      <c r="BX767" s="1213"/>
      <c r="BY767" s="1213"/>
      <c r="BZ767" s="1213"/>
      <c r="CA767" s="1213"/>
      <c r="CB767" s="1317">
        <f>1000*CB688/CB766</f>
        <v>8945.5617426090066</v>
      </c>
      <c r="CC767" s="1317">
        <f>1000*CC688/CC766</f>
        <v>12598.725041155083</v>
      </c>
    </row>
    <row r="768" spans="1:83" s="1210" customFormat="1">
      <c r="A768" s="1185"/>
      <c r="C768" s="647"/>
      <c r="D768" s="50" t="s">
        <v>537</v>
      </c>
      <c r="E768" s="668" t="s">
        <v>1359</v>
      </c>
      <c r="F768" s="648"/>
      <c r="G768" s="649"/>
      <c r="H768" s="1318">
        <f>1000*H683/H766</f>
        <v>536.16114028741913</v>
      </c>
      <c r="U768" s="1318">
        <f>1000*U683/U766</f>
        <v>1284.0711983640913</v>
      </c>
      <c r="X768" s="1318">
        <f>1000*X683/X766</f>
        <v>967.26212431880731</v>
      </c>
      <c r="Z768" s="1318">
        <f>1000*Z683/Z766</f>
        <v>1659.8615699498589</v>
      </c>
      <c r="AD768" s="1318">
        <f>1000*AD683/AD766</f>
        <v>2499.5805093558774</v>
      </c>
      <c r="AH768" s="1318">
        <f>1000*AH683/AH766</f>
        <v>1004.7007790614242</v>
      </c>
      <c r="AI768" s="1318">
        <f>1000*AI683/AI766</f>
        <v>764.59313899739914</v>
      </c>
      <c r="AL768" s="1318">
        <f>1000*AL683/AL766</f>
        <v>2267.7540864032558</v>
      </c>
      <c r="AP768" s="1318">
        <f>1000*AP683/AP766</f>
        <v>473.71028700824752</v>
      </c>
      <c r="AS768" s="1318">
        <f>1000*AS683/AS766</f>
        <v>996.25556667742546</v>
      </c>
      <c r="AW768" s="1318">
        <f>1000*AW683/AW766</f>
        <v>625.79961998910107</v>
      </c>
      <c r="AZ768" s="1318">
        <f>1000*AZ683/AZ766</f>
        <v>871.6613926845904</v>
      </c>
      <c r="BA768" s="1318">
        <f>1000*BA683/BA766</f>
        <v>607.60785300144266</v>
      </c>
      <c r="BB768" s="1318">
        <f>1000*BB683/BB766</f>
        <v>1893.201539296377</v>
      </c>
      <c r="BH768" s="1318">
        <f>1000*BH683/BH766</f>
        <v>1410.872398302977</v>
      </c>
      <c r="BI768" s="1318">
        <f>1000*BI683/BI766</f>
        <v>3019.3932942761739</v>
      </c>
      <c r="BK768" s="1318">
        <f>1000*BK683/BK766</f>
        <v>4326.3497126586662</v>
      </c>
      <c r="BL768" s="1318">
        <f>1000*BL683/BL766</f>
        <v>1592.1319900686221</v>
      </c>
      <c r="BN768" s="1318">
        <f>1000*BN683/BN766</f>
        <v>907.18329463586701</v>
      </c>
      <c r="CB768" s="1318">
        <f>1000*CB683/CB766</f>
        <v>982.97871391656633</v>
      </c>
      <c r="CC768" s="1318">
        <f>1000*CC683/CC766</f>
        <v>1792.8790147467337</v>
      </c>
    </row>
    <row r="769" spans="1:84" s="1210" customFormat="1">
      <c r="A769" s="1185"/>
      <c r="C769" s="647"/>
      <c r="D769" s="163" t="s">
        <v>538</v>
      </c>
      <c r="E769" s="668" t="s">
        <v>1359</v>
      </c>
      <c r="F769" s="648"/>
      <c r="G769" s="649"/>
      <c r="H769" s="1319">
        <f>1000*H684/H766</f>
        <v>482.7746937163397</v>
      </c>
      <c r="U769" s="1319">
        <f>1000*U684/U766</f>
        <v>596.56244379150905</v>
      </c>
      <c r="X769" s="1319">
        <f>1000*X684/X766</f>
        <v>173.43775455774323</v>
      </c>
      <c r="Z769" s="1319">
        <f>1000*Z684/Z766</f>
        <v>540.36204846766213</v>
      </c>
      <c r="AD769" s="1319">
        <f>1000*AD684/AD766</f>
        <v>578.59937877500977</v>
      </c>
      <c r="AH769" s="1319">
        <f>1000*AH684/AH766</f>
        <v>523.69548670836491</v>
      </c>
      <c r="AI769" s="1319">
        <f>1000*AI684/AI766</f>
        <v>430.80645607732436</v>
      </c>
      <c r="AL769" s="1319">
        <f>1000*AL684/AL766</f>
        <v>364.02340581522907</v>
      </c>
      <c r="AP769" s="1319">
        <f>1000*AP684/AP766</f>
        <v>464.68753527026263</v>
      </c>
      <c r="AS769" s="1319">
        <f>1000*AS684/AS766</f>
        <v>593.57090136614818</v>
      </c>
      <c r="AW769" s="1319">
        <f>1000*AW684/AW766</f>
        <v>519.79633171505839</v>
      </c>
      <c r="AZ769" s="1319">
        <f>1000*AZ684/AZ766</f>
        <v>740.98228471699508</v>
      </c>
      <c r="BA769" s="1319">
        <f>1000*BA684/BA766</f>
        <v>482.37833191109701</v>
      </c>
      <c r="BB769" s="1319">
        <f>1000*BB684/BB766</f>
        <v>463.22366000310001</v>
      </c>
      <c r="BH769" s="1319">
        <f>1000*BH684/BH766</f>
        <v>365.48582835099847</v>
      </c>
      <c r="BI769" s="1319">
        <f>1000*BI684/BI766</f>
        <v>351.16942723935313</v>
      </c>
      <c r="BK769" s="1319">
        <f>1000*BK684/BK766</f>
        <v>1972.5743259803869</v>
      </c>
      <c r="BL769" s="1319">
        <f>1000*BL684/BL766</f>
        <v>384.33512709755399</v>
      </c>
      <c r="BN769" s="1319">
        <f>1000*BN684/BN766</f>
        <v>356.25091603075748</v>
      </c>
      <c r="CB769" s="1319">
        <f>1000*CB684/CB766</f>
        <v>650.30644011014533</v>
      </c>
      <c r="CC769" s="1319">
        <f>1000*CC684/CC766</f>
        <v>1292.5503146340714</v>
      </c>
    </row>
    <row r="770" spans="1:84" s="1210" customFormat="1">
      <c r="A770" s="1185"/>
      <c r="C770" s="647"/>
      <c r="D770" s="163" t="s">
        <v>315</v>
      </c>
      <c r="E770" s="668" t="s">
        <v>1359</v>
      </c>
      <c r="F770" s="648"/>
      <c r="G770" s="649"/>
      <c r="H770" s="1319">
        <f>1000*H687/H766</f>
        <v>7597.9107643601455</v>
      </c>
      <c r="U770" s="1319">
        <f>1000*U687/U766</f>
        <v>9313.5520099038276</v>
      </c>
      <c r="X770" s="1319">
        <f>1000*X687/X766</f>
        <v>7972.6906524773249</v>
      </c>
      <c r="Z770" s="1319">
        <f>1000*Z687/Z766</f>
        <v>8104.4092135817846</v>
      </c>
      <c r="AD770" s="1319">
        <f>1000*AD687/AD766</f>
        <v>8285.532693578858</v>
      </c>
      <c r="AH770" s="1319">
        <f>1000*AH687/AH766</f>
        <v>7684.6046476747424</v>
      </c>
      <c r="AI770" s="1319">
        <f>1000*AI687/AI766</f>
        <v>8011.2188049168262</v>
      </c>
      <c r="AL770" s="1319">
        <f>1000*AL687/AL766</f>
        <v>7882.8765135055155</v>
      </c>
      <c r="AP770" s="1319">
        <f>1000*AP687/AP766</f>
        <v>7586.7131132028944</v>
      </c>
      <c r="AS770" s="1319">
        <f>1000*AS687/AS766</f>
        <v>7961.0596430365194</v>
      </c>
      <c r="AW770" s="1319">
        <f>1000*AW687/AW766</f>
        <v>7909.6596970761057</v>
      </c>
      <c r="AZ770" s="1319">
        <f>1000*AZ687/AZ766</f>
        <v>7835.7113026784082</v>
      </c>
      <c r="BA770" s="1319">
        <f>1000*BA687/BA766</f>
        <v>7128.7233986941201</v>
      </c>
      <c r="BB770" s="1319">
        <f>1000*BB687/BB766</f>
        <v>7999.3346038726095</v>
      </c>
      <c r="BH770" s="1319">
        <f>1000*BH687/BH766</f>
        <v>10021.222583010873</v>
      </c>
      <c r="BI770" s="1319">
        <f>1000*BI687/BI766</f>
        <v>9579.4632835151206</v>
      </c>
      <c r="BK770" s="1319">
        <f>1000*BK687/BK766</f>
        <v>11135.691506064739</v>
      </c>
      <c r="BL770" s="1319">
        <f>1000*BL687/BL766</f>
        <v>10245.64944001084</v>
      </c>
      <c r="BN770" s="1319">
        <f>1000*BN687/BN766</f>
        <v>9163.8958774855619</v>
      </c>
      <c r="CB770" s="1319">
        <f>1000*CB687/CB766</f>
        <v>7312.2765885822955</v>
      </c>
      <c r="CC770" s="1319">
        <f>1000*CC687/CC766</f>
        <v>9513.295711774279</v>
      </c>
    </row>
    <row r="771" spans="1:84">
      <c r="A771" s="1185"/>
      <c r="B771" s="1214"/>
      <c r="C771" s="1214"/>
      <c r="D771" s="1214"/>
      <c r="E771" s="1214"/>
      <c r="F771" s="1214"/>
      <c r="G771" s="1185"/>
      <c r="H771" s="1185"/>
      <c r="I771" s="1185"/>
      <c r="J771" s="1185"/>
      <c r="K771" s="1185"/>
      <c r="L771" s="1185"/>
      <c r="M771" s="1185"/>
      <c r="N771" s="1185"/>
      <c r="O771" s="1185"/>
      <c r="P771" s="1185"/>
      <c r="Q771" s="1185"/>
      <c r="R771" s="1185"/>
      <c r="S771" s="1185"/>
      <c r="T771" s="1185"/>
      <c r="U771" s="1185"/>
      <c r="V771" s="1185"/>
      <c r="W771" s="1185"/>
      <c r="X771" s="1185"/>
      <c r="Y771" s="1185"/>
      <c r="Z771" s="1185"/>
      <c r="AA771" s="1185"/>
      <c r="AB771" s="1185"/>
      <c r="AC771" s="1185"/>
      <c r="AD771" s="1185"/>
      <c r="AE771" s="1185"/>
      <c r="AF771" s="1185"/>
      <c r="AG771" s="1185"/>
      <c r="AH771" s="1185"/>
      <c r="AI771" s="1185"/>
      <c r="AJ771" s="1185"/>
      <c r="AK771" s="1185"/>
      <c r="AL771" s="1185"/>
      <c r="AM771" s="1185"/>
      <c r="AN771" s="1185"/>
      <c r="AO771" s="1185"/>
      <c r="AP771" s="1185"/>
      <c r="AQ771" s="1185"/>
      <c r="AR771" s="1185"/>
      <c r="AS771" s="1185"/>
      <c r="AT771" s="1185"/>
      <c r="AU771" s="1185"/>
      <c r="AV771" s="1185"/>
      <c r="AW771" s="1185"/>
      <c r="AX771" s="1185"/>
      <c r="AY771" s="1185"/>
      <c r="AZ771" s="1185"/>
      <c r="BA771" s="1185"/>
      <c r="BB771" s="1185"/>
      <c r="BC771" s="1185"/>
      <c r="BD771" s="1185"/>
      <c r="BE771" s="1185"/>
      <c r="BF771" s="1185"/>
      <c r="BG771" s="1185"/>
      <c r="BH771" s="1185"/>
      <c r="BI771" s="1185"/>
      <c r="BJ771" s="1185"/>
      <c r="BK771" s="1185"/>
      <c r="BL771" s="1185"/>
      <c r="BM771" s="1185"/>
      <c r="BN771" s="1185"/>
      <c r="BO771" s="1185"/>
      <c r="BP771" s="1185"/>
      <c r="BQ771" s="1185"/>
      <c r="BR771" s="1185"/>
      <c r="BS771" s="1185"/>
      <c r="BT771" s="1185"/>
      <c r="BU771" s="1185"/>
      <c r="BV771" s="1185"/>
      <c r="BW771" s="1185"/>
      <c r="BX771" s="1185"/>
      <c r="BY771" s="1185"/>
      <c r="BZ771" s="1185"/>
      <c r="CA771" s="1214"/>
      <c r="CB771" s="1185"/>
      <c r="CC771" s="1185"/>
    </row>
    <row r="772" spans="1:84" ht="14.25">
      <c r="A772" s="1292"/>
      <c r="B772" s="1294" t="s">
        <v>1348</v>
      </c>
      <c r="C772" s="1292"/>
      <c r="D772" s="1294"/>
      <c r="E772" s="1295"/>
      <c r="F772" s="1295"/>
      <c r="G772" s="1296"/>
      <c r="H772" s="1297"/>
      <c r="I772" s="1297"/>
      <c r="J772" s="1297"/>
      <c r="K772" s="1297"/>
      <c r="L772" s="1297"/>
      <c r="M772" s="1297"/>
      <c r="N772" s="1297"/>
      <c r="O772" s="1297"/>
      <c r="P772" s="1297"/>
      <c r="Q772" s="1297"/>
      <c r="R772" s="1297"/>
      <c r="S772" s="1297"/>
      <c r="T772" s="1297"/>
      <c r="U772" s="1297"/>
      <c r="V772" s="1297"/>
      <c r="W772" s="1297"/>
      <c r="X772" s="1297"/>
      <c r="Y772" s="1297"/>
      <c r="Z772" s="1297"/>
      <c r="AA772" s="1297"/>
      <c r="AB772" s="1297"/>
      <c r="AC772" s="1297"/>
      <c r="AD772" s="1297"/>
      <c r="AE772" s="1297"/>
      <c r="AF772" s="1297"/>
      <c r="AG772" s="1297"/>
      <c r="AH772" s="1297"/>
      <c r="AI772" s="1297"/>
      <c r="AJ772" s="1297"/>
      <c r="AK772" s="1297"/>
      <c r="AL772" s="1297"/>
      <c r="AM772" s="1297"/>
      <c r="AN772" s="1297"/>
      <c r="AO772" s="1297"/>
      <c r="AP772" s="1297"/>
      <c r="AQ772" s="1297"/>
      <c r="AR772" s="1297"/>
      <c r="AS772" s="1297"/>
      <c r="AT772" s="1297"/>
      <c r="AU772" s="1297"/>
      <c r="AV772" s="1297"/>
      <c r="AW772" s="1297"/>
      <c r="AX772" s="1297"/>
      <c r="AY772" s="1297"/>
      <c r="AZ772" s="1297"/>
      <c r="BA772" s="1297"/>
      <c r="BB772" s="1297"/>
      <c r="BC772" s="1297"/>
      <c r="BD772" s="1297"/>
      <c r="BE772" s="1297"/>
      <c r="BF772" s="1297"/>
      <c r="BG772" s="1297"/>
      <c r="BH772" s="1297"/>
      <c r="BI772" s="1297"/>
      <c r="BJ772" s="1297"/>
      <c r="BK772" s="1297"/>
      <c r="BL772" s="1297"/>
      <c r="BM772" s="1297"/>
      <c r="BN772" s="1297"/>
      <c r="BO772" s="1297"/>
      <c r="BP772" s="1297"/>
      <c r="BQ772" s="1297"/>
      <c r="BR772" s="1297"/>
      <c r="BS772" s="1297"/>
      <c r="BT772" s="1297"/>
      <c r="BU772" s="1297"/>
      <c r="BV772" s="1297"/>
      <c r="BW772" s="1297"/>
      <c r="BX772" s="1297"/>
      <c r="BY772" s="1297"/>
      <c r="BZ772" s="1297"/>
      <c r="CA772" s="1297"/>
      <c r="CB772" s="1297"/>
      <c r="CC772" s="1297"/>
    </row>
    <row r="773" spans="1:84">
      <c r="A773" s="1292"/>
      <c r="B773" s="213">
        <v>20</v>
      </c>
      <c r="D773" s="50" t="s">
        <v>1023</v>
      </c>
      <c r="E773" s="49" t="s">
        <v>1349</v>
      </c>
      <c r="G773" s="541"/>
      <c r="H773" s="1169"/>
      <c r="I773" s="1169"/>
      <c r="J773" s="1169"/>
      <c r="K773" s="1169"/>
      <c r="L773" s="1169"/>
      <c r="M773" s="1169"/>
      <c r="N773" s="1169"/>
      <c r="O773" s="1169"/>
      <c r="P773" s="1169"/>
      <c r="Q773" s="1169"/>
      <c r="R773" s="1169"/>
      <c r="S773" s="1169"/>
      <c r="T773" s="1169"/>
      <c r="U773" s="1169"/>
      <c r="V773" s="1169"/>
      <c r="W773" s="1169"/>
      <c r="X773" s="1169"/>
      <c r="Y773" s="1169"/>
      <c r="Z773" s="1169"/>
      <c r="AA773" s="1169"/>
      <c r="AB773" s="1169"/>
      <c r="AC773" s="1169"/>
      <c r="AD773" s="1169"/>
      <c r="AE773" s="1169"/>
      <c r="AF773" s="1169"/>
      <c r="AG773" s="1169"/>
      <c r="AH773" s="1169"/>
      <c r="AI773" s="1169"/>
      <c r="AJ773" s="1169"/>
      <c r="AK773" s="1169"/>
      <c r="AL773" s="1169"/>
      <c r="AM773" s="1169"/>
      <c r="AN773" s="1169"/>
      <c r="AO773" s="1169"/>
      <c r="AP773" s="1169"/>
      <c r="AQ773" s="1169"/>
      <c r="AR773" s="1169"/>
      <c r="AS773" s="1169"/>
      <c r="AT773" s="1169"/>
      <c r="AU773" s="1169"/>
      <c r="AV773" s="1169"/>
      <c r="AW773" s="1169"/>
      <c r="AX773" s="1169"/>
      <c r="AY773" s="1169"/>
      <c r="AZ773" s="1169"/>
      <c r="BA773" s="1169"/>
      <c r="BB773" s="1169"/>
      <c r="BC773" s="1169"/>
      <c r="BD773" s="1169"/>
      <c r="BE773" s="1169"/>
      <c r="BF773" s="1169"/>
      <c r="BG773" s="1169"/>
      <c r="BH773" s="1169"/>
      <c r="BI773" s="1169"/>
      <c r="BJ773" s="1169"/>
      <c r="BK773" s="1169"/>
      <c r="BL773" s="1169"/>
      <c r="BM773" s="1169"/>
      <c r="BN773" s="1169"/>
      <c r="BO773" s="1169"/>
      <c r="BP773" s="1169"/>
      <c r="BQ773" s="1169"/>
      <c r="BR773" s="1169"/>
      <c r="BS773" s="1169"/>
      <c r="BT773" s="1169"/>
      <c r="BU773" s="1169"/>
      <c r="BV773" s="1169"/>
      <c r="BW773" s="1169"/>
      <c r="BY773" s="1169"/>
      <c r="BZ773" s="1169"/>
      <c r="CC773" s="1169"/>
    </row>
    <row r="774" spans="1:84">
      <c r="A774" s="1292"/>
      <c r="D774" s="142" t="s">
        <v>1025</v>
      </c>
      <c r="E774" s="49" t="s">
        <v>793</v>
      </c>
      <c r="G774" s="589">
        <f t="shared" ref="G774:BR778" si="91">ROUND(G683/1000*$B$773,1)</f>
        <v>1.9</v>
      </c>
      <c r="H774" s="589">
        <f t="shared" si="91"/>
        <v>0.6</v>
      </c>
      <c r="I774" s="589">
        <f t="shared" si="91"/>
        <v>0.7</v>
      </c>
      <c r="J774" s="589">
        <f t="shared" si="91"/>
        <v>0.9</v>
      </c>
      <c r="K774" s="589">
        <f t="shared" si="91"/>
        <v>0.8</v>
      </c>
      <c r="L774" s="589">
        <f t="shared" si="91"/>
        <v>0.8</v>
      </c>
      <c r="M774" s="589">
        <f t="shared" si="91"/>
        <v>0.7</v>
      </c>
      <c r="N774" s="589">
        <f t="shared" si="91"/>
        <v>1.2</v>
      </c>
      <c r="O774" s="589">
        <f t="shared" si="91"/>
        <v>0.5</v>
      </c>
      <c r="P774" s="589">
        <f t="shared" si="91"/>
        <v>1.2</v>
      </c>
      <c r="Q774" s="589">
        <f t="shared" si="91"/>
        <v>1.3</v>
      </c>
      <c r="R774" s="589">
        <f t="shared" si="91"/>
        <v>0.7</v>
      </c>
      <c r="S774" s="589">
        <f t="shared" si="91"/>
        <v>0.7</v>
      </c>
      <c r="T774" s="589">
        <f t="shared" si="91"/>
        <v>0.9</v>
      </c>
      <c r="U774" s="589">
        <f t="shared" si="91"/>
        <v>1.2</v>
      </c>
      <c r="V774" s="589">
        <f t="shared" si="91"/>
        <v>2</v>
      </c>
      <c r="W774" s="589">
        <f t="shared" si="91"/>
        <v>3.1</v>
      </c>
      <c r="X774" s="589">
        <f t="shared" si="91"/>
        <v>1.1000000000000001</v>
      </c>
      <c r="Y774" s="589">
        <f t="shared" si="91"/>
        <v>1</v>
      </c>
      <c r="Z774" s="589">
        <f t="shared" si="91"/>
        <v>1.8</v>
      </c>
      <c r="AA774" s="589">
        <f t="shared" si="91"/>
        <v>1.4</v>
      </c>
      <c r="AB774" s="589">
        <f t="shared" si="91"/>
        <v>1.5</v>
      </c>
      <c r="AC774" s="589">
        <f t="shared" si="91"/>
        <v>1.5</v>
      </c>
      <c r="AD774" s="589">
        <f t="shared" si="91"/>
        <v>2.6</v>
      </c>
      <c r="AE774" s="589">
        <f t="shared" si="91"/>
        <v>0.7</v>
      </c>
      <c r="AF774" s="589">
        <f t="shared" si="91"/>
        <v>0.6</v>
      </c>
      <c r="AG774" s="589">
        <f t="shared" si="91"/>
        <v>1.1000000000000001</v>
      </c>
      <c r="AH774" s="589">
        <f t="shared" si="91"/>
        <v>1.1000000000000001</v>
      </c>
      <c r="AI774" s="589">
        <f t="shared" si="91"/>
        <v>0.8</v>
      </c>
      <c r="AJ774" s="589">
        <f t="shared" si="91"/>
        <v>1.1000000000000001</v>
      </c>
      <c r="AK774" s="589">
        <f t="shared" si="91"/>
        <v>0.6</v>
      </c>
      <c r="AL774" s="589">
        <f t="shared" si="91"/>
        <v>2.7</v>
      </c>
      <c r="AM774" s="589">
        <f t="shared" si="91"/>
        <v>2.8</v>
      </c>
      <c r="AN774" s="589">
        <f t="shared" si="91"/>
        <v>3.2</v>
      </c>
      <c r="AO774" s="589">
        <f t="shared" si="91"/>
        <v>1.9</v>
      </c>
      <c r="AP774" s="589">
        <f t="shared" si="91"/>
        <v>0.6</v>
      </c>
      <c r="AQ774" s="589">
        <f t="shared" si="91"/>
        <v>1.7</v>
      </c>
      <c r="AR774" s="589">
        <f t="shared" si="91"/>
        <v>0.8</v>
      </c>
      <c r="AS774" s="589">
        <f t="shared" si="91"/>
        <v>1.1000000000000001</v>
      </c>
      <c r="AT774" s="589">
        <f t="shared" si="91"/>
        <v>1.7</v>
      </c>
      <c r="AU774" s="589">
        <f t="shared" si="91"/>
        <v>0.8</v>
      </c>
      <c r="AV774" s="589">
        <f t="shared" si="91"/>
        <v>1.1000000000000001</v>
      </c>
      <c r="AW774" s="589">
        <f t="shared" si="91"/>
        <v>0.7</v>
      </c>
      <c r="AX774" s="589">
        <f t="shared" si="91"/>
        <v>0.6</v>
      </c>
      <c r="AY774" s="589">
        <f t="shared" si="91"/>
        <v>0.8</v>
      </c>
      <c r="AZ774" s="589">
        <f t="shared" si="91"/>
        <v>1</v>
      </c>
      <c r="BA774" s="589">
        <f t="shared" si="91"/>
        <v>0.7</v>
      </c>
      <c r="BB774" s="589">
        <f t="shared" si="91"/>
        <v>2</v>
      </c>
      <c r="BC774" s="589">
        <f t="shared" si="91"/>
        <v>1.7</v>
      </c>
      <c r="BD774" s="589">
        <f t="shared" si="91"/>
        <v>0.5</v>
      </c>
      <c r="BE774" s="589">
        <f t="shared" si="91"/>
        <v>0.8</v>
      </c>
      <c r="BF774" s="589">
        <f t="shared" si="91"/>
        <v>0.7</v>
      </c>
      <c r="BG774" s="589">
        <f t="shared" si="91"/>
        <v>3.3</v>
      </c>
      <c r="BH774" s="589">
        <f t="shared" si="91"/>
        <v>1.2</v>
      </c>
      <c r="BI774" s="589">
        <f t="shared" si="91"/>
        <v>2.7</v>
      </c>
      <c r="BJ774" s="589">
        <f t="shared" si="91"/>
        <v>0.8</v>
      </c>
      <c r="BK774" s="589">
        <f t="shared" si="91"/>
        <v>3.6</v>
      </c>
      <c r="BL774" s="589">
        <f t="shared" si="91"/>
        <v>1.4</v>
      </c>
      <c r="BM774" s="589">
        <f t="shared" si="91"/>
        <v>2.1</v>
      </c>
      <c r="BN774" s="589">
        <f t="shared" si="91"/>
        <v>0.8</v>
      </c>
      <c r="BO774" s="589">
        <f t="shared" si="91"/>
        <v>0.8</v>
      </c>
      <c r="BP774" s="589">
        <f t="shared" si="91"/>
        <v>0.4</v>
      </c>
      <c r="BQ774" s="589">
        <f t="shared" si="91"/>
        <v>1.1000000000000001</v>
      </c>
      <c r="BR774" s="589">
        <f t="shared" si="91"/>
        <v>0.6</v>
      </c>
      <c r="BS774" s="589">
        <f t="shared" ref="W774:CC779" si="92">ROUND(BS683/1000*$B$773,1)</f>
        <v>3.5</v>
      </c>
      <c r="BT774" s="589">
        <f t="shared" si="92"/>
        <v>1.1000000000000001</v>
      </c>
      <c r="BU774" s="589">
        <f t="shared" si="92"/>
        <v>2.8</v>
      </c>
      <c r="BV774" s="589">
        <f t="shared" si="92"/>
        <v>2.4</v>
      </c>
      <c r="BW774" s="589">
        <f t="shared" si="92"/>
        <v>3.3</v>
      </c>
      <c r="BX774" s="589">
        <f t="shared" si="92"/>
        <v>4.0999999999999996</v>
      </c>
      <c r="BY774" s="589">
        <f t="shared" si="92"/>
        <v>0.9</v>
      </c>
      <c r="BZ774" s="589">
        <f t="shared" si="92"/>
        <v>0.8</v>
      </c>
      <c r="CA774" s="589">
        <f t="shared" si="92"/>
        <v>1.2</v>
      </c>
      <c r="CB774" s="589">
        <f t="shared" si="92"/>
        <v>1.1000000000000001</v>
      </c>
      <c r="CC774" s="589">
        <f t="shared" si="92"/>
        <v>1.7</v>
      </c>
    </row>
    <row r="775" spans="1:84">
      <c r="A775" s="1292"/>
      <c r="D775" s="142" t="s">
        <v>1026</v>
      </c>
      <c r="E775" s="49" t="s">
        <v>793</v>
      </c>
      <c r="G775" s="589">
        <f t="shared" si="91"/>
        <v>0.5</v>
      </c>
      <c r="H775" s="589">
        <f t="shared" si="91"/>
        <v>0.6</v>
      </c>
      <c r="I775" s="589">
        <f t="shared" si="91"/>
        <v>1.5</v>
      </c>
      <c r="J775" s="589">
        <f t="shared" si="91"/>
        <v>0.6</v>
      </c>
      <c r="K775" s="589">
        <f t="shared" si="91"/>
        <v>0.3</v>
      </c>
      <c r="L775" s="589">
        <f t="shared" si="91"/>
        <v>0.3</v>
      </c>
      <c r="M775" s="589">
        <f t="shared" si="91"/>
        <v>1.7</v>
      </c>
      <c r="N775" s="589">
        <f t="shared" si="91"/>
        <v>0.9</v>
      </c>
      <c r="O775" s="589">
        <f t="shared" si="91"/>
        <v>0.5</v>
      </c>
      <c r="P775" s="589">
        <f t="shared" si="91"/>
        <v>1.3</v>
      </c>
      <c r="Q775" s="589">
        <f t="shared" si="91"/>
        <v>0.3</v>
      </c>
      <c r="R775" s="589">
        <f t="shared" si="91"/>
        <v>1.4</v>
      </c>
      <c r="S775" s="589">
        <f t="shared" si="91"/>
        <v>0.5</v>
      </c>
      <c r="T775" s="589">
        <f t="shared" si="91"/>
        <v>0.7</v>
      </c>
      <c r="U775" s="589">
        <f t="shared" si="91"/>
        <v>0.6</v>
      </c>
      <c r="V775" s="589">
        <f t="shared" si="91"/>
        <v>0.4</v>
      </c>
      <c r="W775" s="589">
        <f t="shared" si="92"/>
        <v>1.8</v>
      </c>
      <c r="X775" s="589">
        <f t="shared" si="92"/>
        <v>0.2</v>
      </c>
      <c r="Y775" s="589">
        <f t="shared" si="92"/>
        <v>0.6</v>
      </c>
      <c r="Z775" s="589">
        <f t="shared" si="92"/>
        <v>0.6</v>
      </c>
      <c r="AA775" s="589">
        <f t="shared" si="92"/>
        <v>0.8</v>
      </c>
      <c r="AB775" s="589">
        <f t="shared" si="92"/>
        <v>0.5</v>
      </c>
      <c r="AC775" s="589">
        <f t="shared" si="92"/>
        <v>0.6</v>
      </c>
      <c r="AD775" s="589">
        <f t="shared" si="92"/>
        <v>0.6</v>
      </c>
      <c r="AE775" s="589">
        <f t="shared" si="92"/>
        <v>0.6</v>
      </c>
      <c r="AF775" s="589">
        <f t="shared" si="92"/>
        <v>0.8</v>
      </c>
      <c r="AG775" s="589">
        <f t="shared" si="92"/>
        <v>0.4</v>
      </c>
      <c r="AH775" s="589">
        <f t="shared" si="92"/>
        <v>0.6</v>
      </c>
      <c r="AI775" s="589">
        <f t="shared" si="92"/>
        <v>0.5</v>
      </c>
      <c r="AJ775" s="589">
        <f t="shared" si="92"/>
        <v>0.3</v>
      </c>
      <c r="AK775" s="589">
        <f t="shared" si="92"/>
        <v>0.4</v>
      </c>
      <c r="AL775" s="589">
        <f t="shared" si="92"/>
        <v>0.4</v>
      </c>
      <c r="AM775" s="589">
        <f t="shared" si="92"/>
        <v>0.2</v>
      </c>
      <c r="AN775" s="589">
        <f t="shared" si="92"/>
        <v>0.4</v>
      </c>
      <c r="AO775" s="589">
        <f t="shared" si="92"/>
        <v>0.3</v>
      </c>
      <c r="AP775" s="589">
        <f t="shared" si="92"/>
        <v>0.5</v>
      </c>
      <c r="AQ775" s="589">
        <f t="shared" si="92"/>
        <v>0.4</v>
      </c>
      <c r="AR775" s="589">
        <f t="shared" si="92"/>
        <v>0.3</v>
      </c>
      <c r="AS775" s="589">
        <f t="shared" si="92"/>
        <v>0.7</v>
      </c>
      <c r="AT775" s="589">
        <f t="shared" si="91"/>
        <v>0.6</v>
      </c>
      <c r="AU775" s="589">
        <f t="shared" si="92"/>
        <v>0.6</v>
      </c>
      <c r="AV775" s="589">
        <f t="shared" si="92"/>
        <v>0.3</v>
      </c>
      <c r="AW775" s="589">
        <f t="shared" si="92"/>
        <v>0.6</v>
      </c>
      <c r="AX775" s="589">
        <f t="shared" si="92"/>
        <v>0.5</v>
      </c>
      <c r="AY775" s="589">
        <f t="shared" si="92"/>
        <v>0.5</v>
      </c>
      <c r="AZ775" s="589">
        <f t="shared" si="92"/>
        <v>0.8</v>
      </c>
      <c r="BA775" s="589">
        <f t="shared" si="92"/>
        <v>0.6</v>
      </c>
      <c r="BB775" s="589">
        <f t="shared" si="92"/>
        <v>0.5</v>
      </c>
      <c r="BC775" s="589">
        <f t="shared" si="92"/>
        <v>0.4</v>
      </c>
      <c r="BD775" s="589">
        <f t="shared" si="92"/>
        <v>0.4</v>
      </c>
      <c r="BE775" s="589">
        <f t="shared" si="92"/>
        <v>0.3</v>
      </c>
      <c r="BF775" s="589">
        <f t="shared" si="92"/>
        <v>0.5</v>
      </c>
      <c r="BG775" s="589">
        <f t="shared" si="92"/>
        <v>0.6</v>
      </c>
      <c r="BH775" s="589">
        <f t="shared" si="92"/>
        <v>0.3</v>
      </c>
      <c r="BI775" s="589">
        <f t="shared" si="92"/>
        <v>0.3</v>
      </c>
      <c r="BJ775" s="589">
        <f t="shared" si="92"/>
        <v>0.6</v>
      </c>
      <c r="BK775" s="589">
        <f t="shared" si="92"/>
        <v>1.6</v>
      </c>
      <c r="BL775" s="589">
        <f t="shared" si="92"/>
        <v>0.3</v>
      </c>
      <c r="BM775" s="589">
        <f t="shared" si="92"/>
        <v>2</v>
      </c>
      <c r="BN775" s="589">
        <f t="shared" si="91"/>
        <v>0.3</v>
      </c>
      <c r="BO775" s="589">
        <f t="shared" si="92"/>
        <v>0.6</v>
      </c>
      <c r="BP775" s="589">
        <f t="shared" si="92"/>
        <v>0.3</v>
      </c>
      <c r="BQ775" s="589">
        <f t="shared" si="92"/>
        <v>1.8</v>
      </c>
      <c r="BR775" s="589">
        <f t="shared" si="92"/>
        <v>0.6</v>
      </c>
      <c r="BS775" s="589">
        <f t="shared" si="92"/>
        <v>0.4</v>
      </c>
      <c r="BT775" s="589">
        <f t="shared" si="92"/>
        <v>1.7</v>
      </c>
      <c r="BU775" s="589">
        <f t="shared" si="92"/>
        <v>1.3</v>
      </c>
      <c r="BV775" s="589">
        <f t="shared" si="92"/>
        <v>1.2</v>
      </c>
      <c r="BW775" s="589">
        <f t="shared" si="92"/>
        <v>0.3</v>
      </c>
      <c r="BX775" s="589">
        <f t="shared" si="92"/>
        <v>0.3</v>
      </c>
      <c r="BY775" s="589">
        <f t="shared" si="92"/>
        <v>0.3</v>
      </c>
      <c r="BZ775" s="589">
        <f t="shared" si="92"/>
        <v>0.4</v>
      </c>
      <c r="CA775" s="589">
        <f t="shared" si="92"/>
        <v>0.3</v>
      </c>
      <c r="CB775" s="589">
        <f t="shared" si="92"/>
        <v>0.8</v>
      </c>
      <c r="CC775" s="589">
        <f t="shared" si="92"/>
        <v>1.3</v>
      </c>
    </row>
    <row r="776" spans="1:84">
      <c r="A776" s="1292"/>
      <c r="D776" s="142" t="s">
        <v>1027</v>
      </c>
      <c r="E776" s="49" t="s">
        <v>793</v>
      </c>
      <c r="G776" s="589">
        <f t="shared" si="91"/>
        <v>0.2</v>
      </c>
      <c r="H776" s="589">
        <f t="shared" si="91"/>
        <v>0.2</v>
      </c>
      <c r="I776" s="589">
        <f t="shared" si="91"/>
        <v>0.2</v>
      </c>
      <c r="J776" s="589">
        <f t="shared" si="91"/>
        <v>0.2</v>
      </c>
      <c r="K776" s="589">
        <f t="shared" si="91"/>
        <v>0.2</v>
      </c>
      <c r="L776" s="589">
        <f t="shared" si="91"/>
        <v>0.2</v>
      </c>
      <c r="M776" s="589">
        <f t="shared" si="91"/>
        <v>0.2</v>
      </c>
      <c r="N776" s="589">
        <f t="shared" si="91"/>
        <v>0.2</v>
      </c>
      <c r="O776" s="589">
        <f t="shared" si="91"/>
        <v>0.2</v>
      </c>
      <c r="P776" s="589">
        <f t="shared" si="91"/>
        <v>0.2</v>
      </c>
      <c r="Q776" s="589">
        <f t="shared" si="91"/>
        <v>0.2</v>
      </c>
      <c r="R776" s="589">
        <f t="shared" si="91"/>
        <v>0.2</v>
      </c>
      <c r="S776" s="589">
        <f t="shared" si="91"/>
        <v>0.2</v>
      </c>
      <c r="T776" s="589">
        <f t="shared" si="91"/>
        <v>0.2</v>
      </c>
      <c r="U776" s="589">
        <f t="shared" si="91"/>
        <v>0.2</v>
      </c>
      <c r="V776" s="589">
        <f t="shared" si="91"/>
        <v>0.2</v>
      </c>
      <c r="W776" s="589">
        <f t="shared" si="91"/>
        <v>0.2</v>
      </c>
      <c r="X776" s="589">
        <f t="shared" si="91"/>
        <v>0.2</v>
      </c>
      <c r="Y776" s="589">
        <f t="shared" si="91"/>
        <v>0.2</v>
      </c>
      <c r="Z776" s="589">
        <f t="shared" si="91"/>
        <v>0.2</v>
      </c>
      <c r="AA776" s="589">
        <f t="shared" si="91"/>
        <v>0.2</v>
      </c>
      <c r="AB776" s="589">
        <f t="shared" si="91"/>
        <v>0.2</v>
      </c>
      <c r="AC776" s="589">
        <f t="shared" si="91"/>
        <v>0.2</v>
      </c>
      <c r="AD776" s="589">
        <f t="shared" si="91"/>
        <v>0.2</v>
      </c>
      <c r="AE776" s="589">
        <f t="shared" si="91"/>
        <v>0.2</v>
      </c>
      <c r="AF776" s="589">
        <f t="shared" si="91"/>
        <v>0.2</v>
      </c>
      <c r="AG776" s="589">
        <f t="shared" si="91"/>
        <v>0.2</v>
      </c>
      <c r="AH776" s="589">
        <f t="shared" si="91"/>
        <v>0.2</v>
      </c>
      <c r="AI776" s="589">
        <f t="shared" si="91"/>
        <v>0.2</v>
      </c>
      <c r="AJ776" s="589">
        <f t="shared" si="91"/>
        <v>0.2</v>
      </c>
      <c r="AK776" s="589">
        <f t="shared" si="91"/>
        <v>0.2</v>
      </c>
      <c r="AL776" s="589">
        <f t="shared" si="91"/>
        <v>0.2</v>
      </c>
      <c r="AM776" s="589">
        <f t="shared" si="91"/>
        <v>0.2</v>
      </c>
      <c r="AN776" s="589">
        <f t="shared" si="91"/>
        <v>0.2</v>
      </c>
      <c r="AO776" s="589">
        <f t="shared" si="91"/>
        <v>0.2</v>
      </c>
      <c r="AP776" s="589">
        <f t="shared" si="91"/>
        <v>0.2</v>
      </c>
      <c r="AQ776" s="589">
        <f t="shared" si="91"/>
        <v>0.2</v>
      </c>
      <c r="AR776" s="589">
        <f t="shared" si="91"/>
        <v>0.2</v>
      </c>
      <c r="AS776" s="589">
        <f t="shared" si="91"/>
        <v>0.2</v>
      </c>
      <c r="AT776" s="589">
        <f t="shared" si="91"/>
        <v>0.2</v>
      </c>
      <c r="AU776" s="589">
        <f t="shared" si="91"/>
        <v>0.2</v>
      </c>
      <c r="AV776" s="589">
        <f t="shared" si="91"/>
        <v>0.2</v>
      </c>
      <c r="AW776" s="589">
        <f t="shared" si="91"/>
        <v>0.2</v>
      </c>
      <c r="AX776" s="589">
        <f t="shared" si="91"/>
        <v>0.2</v>
      </c>
      <c r="AY776" s="589">
        <f t="shared" si="91"/>
        <v>0.2</v>
      </c>
      <c r="AZ776" s="589">
        <f t="shared" si="91"/>
        <v>0.2</v>
      </c>
      <c r="BA776" s="589">
        <f t="shared" si="91"/>
        <v>0.2</v>
      </c>
      <c r="BB776" s="589">
        <f t="shared" si="91"/>
        <v>0.2</v>
      </c>
      <c r="BC776" s="589">
        <f t="shared" si="91"/>
        <v>0.2</v>
      </c>
      <c r="BD776" s="589">
        <f t="shared" si="91"/>
        <v>0.2</v>
      </c>
      <c r="BE776" s="589">
        <f t="shared" si="91"/>
        <v>0.2</v>
      </c>
      <c r="BF776" s="589">
        <f t="shared" si="91"/>
        <v>0.2</v>
      </c>
      <c r="BG776" s="589">
        <f t="shared" si="91"/>
        <v>0.2</v>
      </c>
      <c r="BH776" s="589">
        <f t="shared" si="91"/>
        <v>0.2</v>
      </c>
      <c r="BI776" s="589">
        <f t="shared" si="91"/>
        <v>0.2</v>
      </c>
      <c r="BJ776" s="589">
        <f t="shared" si="91"/>
        <v>0.2</v>
      </c>
      <c r="BK776" s="589">
        <f t="shared" si="91"/>
        <v>0.2</v>
      </c>
      <c r="BL776" s="589">
        <f t="shared" si="91"/>
        <v>0.2</v>
      </c>
      <c r="BM776" s="589">
        <f t="shared" si="91"/>
        <v>0.2</v>
      </c>
      <c r="BN776" s="589">
        <f t="shared" si="91"/>
        <v>0.2</v>
      </c>
      <c r="BO776" s="589">
        <f t="shared" si="91"/>
        <v>0.2</v>
      </c>
      <c r="BP776" s="589">
        <f t="shared" si="91"/>
        <v>0.2</v>
      </c>
      <c r="BQ776" s="589">
        <f t="shared" si="91"/>
        <v>0.2</v>
      </c>
      <c r="BR776" s="589">
        <f t="shared" si="91"/>
        <v>0.2</v>
      </c>
      <c r="BS776" s="589">
        <f t="shared" si="92"/>
        <v>0.3</v>
      </c>
      <c r="BT776" s="589">
        <f t="shared" si="92"/>
        <v>0.2</v>
      </c>
      <c r="BU776" s="589">
        <f t="shared" si="92"/>
        <v>0.2</v>
      </c>
      <c r="BV776" s="589">
        <f t="shared" si="92"/>
        <v>0.2</v>
      </c>
      <c r="BW776" s="589">
        <f t="shared" si="92"/>
        <v>0.3</v>
      </c>
      <c r="BX776" s="589">
        <f t="shared" si="92"/>
        <v>0.3</v>
      </c>
      <c r="BY776" s="589">
        <f t="shared" si="92"/>
        <v>0.2</v>
      </c>
      <c r="BZ776" s="589">
        <f t="shared" si="92"/>
        <v>0.2</v>
      </c>
      <c r="CA776" s="589">
        <f t="shared" si="92"/>
        <v>0.2</v>
      </c>
      <c r="CB776" s="589">
        <f t="shared" si="92"/>
        <v>0.2</v>
      </c>
      <c r="CC776" s="589">
        <f t="shared" si="92"/>
        <v>0.2</v>
      </c>
    </row>
    <row r="777" spans="1:84">
      <c r="A777" s="1292"/>
      <c r="D777" s="142" t="s">
        <v>1028</v>
      </c>
      <c r="E777" s="49" t="s">
        <v>793</v>
      </c>
      <c r="G777" s="589">
        <f t="shared" si="91"/>
        <v>7.1</v>
      </c>
      <c r="H777" s="589">
        <f t="shared" si="91"/>
        <v>8.6</v>
      </c>
      <c r="I777" s="589">
        <f t="shared" si="91"/>
        <v>9.4</v>
      </c>
      <c r="J777" s="589">
        <f t="shared" si="91"/>
        <v>8.5</v>
      </c>
      <c r="K777" s="589">
        <f t="shared" si="91"/>
        <v>8.3000000000000007</v>
      </c>
      <c r="L777" s="589">
        <f t="shared" si="91"/>
        <v>8.6999999999999993</v>
      </c>
      <c r="M777" s="589">
        <f t="shared" si="91"/>
        <v>9.4</v>
      </c>
      <c r="N777" s="589">
        <f t="shared" si="91"/>
        <v>8.5</v>
      </c>
      <c r="O777" s="589">
        <f t="shared" si="91"/>
        <v>8.5</v>
      </c>
      <c r="P777" s="589">
        <f t="shared" si="91"/>
        <v>9.4</v>
      </c>
      <c r="Q777" s="589">
        <f t="shared" si="91"/>
        <v>8.4</v>
      </c>
      <c r="R777" s="589">
        <f t="shared" si="91"/>
        <v>9.3000000000000007</v>
      </c>
      <c r="S777" s="589">
        <f t="shared" si="91"/>
        <v>8.5</v>
      </c>
      <c r="T777" s="589">
        <f t="shared" si="91"/>
        <v>8.3000000000000007</v>
      </c>
      <c r="U777" s="589">
        <f t="shared" si="91"/>
        <v>8.5</v>
      </c>
      <c r="V777" s="589">
        <f t="shared" si="91"/>
        <v>8.4</v>
      </c>
      <c r="W777" s="589">
        <f t="shared" si="91"/>
        <v>9.4</v>
      </c>
      <c r="X777" s="589">
        <f t="shared" si="91"/>
        <v>8.6999999999999993</v>
      </c>
      <c r="Y777" s="589">
        <f t="shared" si="91"/>
        <v>8.5</v>
      </c>
      <c r="Z777" s="589">
        <f t="shared" si="91"/>
        <v>8.4</v>
      </c>
      <c r="AA777" s="589">
        <f t="shared" si="91"/>
        <v>8.4</v>
      </c>
      <c r="AB777" s="589">
        <f t="shared" si="91"/>
        <v>8.4</v>
      </c>
      <c r="AC777" s="589">
        <f t="shared" si="91"/>
        <v>8.6</v>
      </c>
      <c r="AD777" s="589">
        <f t="shared" si="91"/>
        <v>8.4</v>
      </c>
      <c r="AE777" s="589">
        <f t="shared" si="91"/>
        <v>8.1999999999999993</v>
      </c>
      <c r="AF777" s="589">
        <f t="shared" si="91"/>
        <v>8.6999999999999993</v>
      </c>
      <c r="AG777" s="589">
        <f t="shared" si="91"/>
        <v>8.6</v>
      </c>
      <c r="AH777" s="589">
        <f t="shared" si="91"/>
        <v>8.5</v>
      </c>
      <c r="AI777" s="589">
        <f t="shared" si="91"/>
        <v>8.1999999999999993</v>
      </c>
      <c r="AJ777" s="589">
        <f t="shared" si="91"/>
        <v>8.1999999999999993</v>
      </c>
      <c r="AK777" s="589">
        <f t="shared" si="91"/>
        <v>8.5</v>
      </c>
      <c r="AL777" s="589">
        <f t="shared" si="91"/>
        <v>9</v>
      </c>
      <c r="AM777" s="589">
        <f t="shared" si="91"/>
        <v>8.8000000000000007</v>
      </c>
      <c r="AN777" s="589">
        <f t="shared" si="91"/>
        <v>9</v>
      </c>
      <c r="AO777" s="589">
        <f t="shared" si="91"/>
        <v>8.6999999999999993</v>
      </c>
      <c r="AP777" s="589">
        <f t="shared" si="91"/>
        <v>8.6</v>
      </c>
      <c r="AQ777" s="589">
        <f t="shared" si="91"/>
        <v>8.3000000000000007</v>
      </c>
      <c r="AR777" s="589">
        <f t="shared" si="91"/>
        <v>8.4</v>
      </c>
      <c r="AS777" s="589">
        <f t="shared" si="91"/>
        <v>8.6</v>
      </c>
      <c r="AT777" s="589">
        <f t="shared" si="91"/>
        <v>8.1</v>
      </c>
      <c r="AU777" s="589">
        <f t="shared" si="91"/>
        <v>8.4</v>
      </c>
      <c r="AV777" s="589">
        <f t="shared" si="91"/>
        <v>8.4</v>
      </c>
      <c r="AW777" s="589">
        <f t="shared" si="91"/>
        <v>8.3000000000000007</v>
      </c>
      <c r="AX777" s="589">
        <f t="shared" si="91"/>
        <v>8.4</v>
      </c>
      <c r="AY777" s="589">
        <f t="shared" si="91"/>
        <v>8.4</v>
      </c>
      <c r="AZ777" s="589">
        <f t="shared" si="91"/>
        <v>8.5</v>
      </c>
      <c r="BA777" s="589">
        <f t="shared" si="91"/>
        <v>8.1</v>
      </c>
      <c r="BB777" s="589">
        <f t="shared" si="91"/>
        <v>8.4</v>
      </c>
      <c r="BC777" s="589">
        <f t="shared" si="91"/>
        <v>8.4</v>
      </c>
      <c r="BD777" s="589">
        <f t="shared" si="91"/>
        <v>8.4</v>
      </c>
      <c r="BE777" s="589">
        <f t="shared" si="91"/>
        <v>8.1999999999999993</v>
      </c>
      <c r="BF777" s="589">
        <f t="shared" si="91"/>
        <v>7.9</v>
      </c>
      <c r="BG777" s="589">
        <f t="shared" si="91"/>
        <v>7.4</v>
      </c>
      <c r="BH777" s="589">
        <f t="shared" si="91"/>
        <v>8.5</v>
      </c>
      <c r="BI777" s="589">
        <f t="shared" si="91"/>
        <v>8.4</v>
      </c>
      <c r="BJ777" s="589">
        <f t="shared" si="91"/>
        <v>8.4</v>
      </c>
      <c r="BK777" s="589">
        <f t="shared" si="91"/>
        <v>9</v>
      </c>
      <c r="BL777" s="589">
        <f t="shared" si="91"/>
        <v>8.5</v>
      </c>
      <c r="BM777" s="589">
        <f t="shared" si="91"/>
        <v>9.6999999999999993</v>
      </c>
      <c r="BN777" s="589">
        <f t="shared" si="91"/>
        <v>8.3000000000000007</v>
      </c>
      <c r="BO777" s="589">
        <f t="shared" si="91"/>
        <v>8.4</v>
      </c>
      <c r="BP777" s="589">
        <f t="shared" si="91"/>
        <v>8.4</v>
      </c>
      <c r="BQ777" s="589">
        <f t="shared" si="91"/>
        <v>9.3000000000000007</v>
      </c>
      <c r="BR777" s="589">
        <f t="shared" si="91"/>
        <v>8.3000000000000007</v>
      </c>
      <c r="BS777" s="589">
        <f t="shared" si="92"/>
        <v>9.9</v>
      </c>
      <c r="BT777" s="589">
        <f t="shared" si="92"/>
        <v>9.4</v>
      </c>
      <c r="BU777" s="589">
        <f t="shared" si="92"/>
        <v>9</v>
      </c>
      <c r="BV777" s="589">
        <f t="shared" si="92"/>
        <v>8.8000000000000007</v>
      </c>
      <c r="BW777" s="589">
        <f t="shared" si="92"/>
        <v>11.2</v>
      </c>
      <c r="BX777" s="589">
        <f t="shared" si="92"/>
        <v>10.1</v>
      </c>
      <c r="BY777" s="589">
        <f t="shared" si="92"/>
        <v>9</v>
      </c>
      <c r="BZ777" s="589">
        <f t="shared" si="92"/>
        <v>8.6</v>
      </c>
      <c r="CA777" s="589">
        <f t="shared" si="92"/>
        <v>8.6</v>
      </c>
      <c r="CB777" s="589">
        <f t="shared" si="92"/>
        <v>8.3000000000000007</v>
      </c>
      <c r="CC777" s="589">
        <f t="shared" si="92"/>
        <v>9</v>
      </c>
    </row>
    <row r="778" spans="1:84">
      <c r="A778" s="1292"/>
      <c r="D778" s="49" t="s">
        <v>1029</v>
      </c>
      <c r="E778" s="49" t="s">
        <v>793</v>
      </c>
      <c r="G778" s="589">
        <f t="shared" si="91"/>
        <v>7.2</v>
      </c>
      <c r="H778" s="589">
        <f t="shared" si="91"/>
        <v>8.9</v>
      </c>
      <c r="I778" s="589">
        <f t="shared" si="91"/>
        <v>9.6</v>
      </c>
      <c r="J778" s="589">
        <f t="shared" si="91"/>
        <v>8.6999999999999993</v>
      </c>
      <c r="K778" s="589">
        <f t="shared" si="91"/>
        <v>8.5</v>
      </c>
      <c r="L778" s="589">
        <f t="shared" si="91"/>
        <v>8.9</v>
      </c>
      <c r="M778" s="589">
        <f t="shared" si="91"/>
        <v>9.6</v>
      </c>
      <c r="N778" s="589">
        <f t="shared" si="91"/>
        <v>8.8000000000000007</v>
      </c>
      <c r="O778" s="589">
        <f t="shared" si="91"/>
        <v>8.6999999999999993</v>
      </c>
      <c r="P778" s="589">
        <f t="shared" si="91"/>
        <v>9.6</v>
      </c>
      <c r="Q778" s="589">
        <f t="shared" si="91"/>
        <v>8.6999999999999993</v>
      </c>
      <c r="R778" s="589">
        <f t="shared" si="91"/>
        <v>9.6</v>
      </c>
      <c r="S778" s="589">
        <f t="shared" si="91"/>
        <v>8.6999999999999993</v>
      </c>
      <c r="T778" s="589">
        <f t="shared" si="91"/>
        <v>8.5</v>
      </c>
      <c r="U778" s="589">
        <f t="shared" si="91"/>
        <v>8.8000000000000007</v>
      </c>
      <c r="V778" s="589">
        <f t="shared" si="91"/>
        <v>8.6</v>
      </c>
      <c r="W778" s="589">
        <f t="shared" si="91"/>
        <v>9.6</v>
      </c>
      <c r="X778" s="589">
        <f t="shared" si="91"/>
        <v>8.9</v>
      </c>
      <c r="Y778" s="589">
        <f t="shared" si="91"/>
        <v>8.8000000000000007</v>
      </c>
      <c r="Z778" s="589">
        <f t="shared" si="91"/>
        <v>8.6</v>
      </c>
      <c r="AA778" s="589">
        <f t="shared" si="91"/>
        <v>8.6</v>
      </c>
      <c r="AB778" s="589">
        <f t="shared" si="91"/>
        <v>8.6</v>
      </c>
      <c r="AC778" s="589">
        <f t="shared" si="91"/>
        <v>8.8000000000000007</v>
      </c>
      <c r="AD778" s="589">
        <f t="shared" si="91"/>
        <v>8.6</v>
      </c>
      <c r="AE778" s="589">
        <f t="shared" si="91"/>
        <v>8.4</v>
      </c>
      <c r="AF778" s="589">
        <f t="shared" si="91"/>
        <v>9</v>
      </c>
      <c r="AG778" s="589">
        <f t="shared" si="91"/>
        <v>8.9</v>
      </c>
      <c r="AH778" s="589">
        <f t="shared" si="91"/>
        <v>8.6999999999999993</v>
      </c>
      <c r="AI778" s="589">
        <f t="shared" si="91"/>
        <v>8.4</v>
      </c>
      <c r="AJ778" s="589">
        <f t="shared" si="91"/>
        <v>8.4</v>
      </c>
      <c r="AK778" s="589">
        <f t="shared" si="91"/>
        <v>8.6999999999999993</v>
      </c>
      <c r="AL778" s="589">
        <f t="shared" si="91"/>
        <v>9.1999999999999993</v>
      </c>
      <c r="AM778" s="589">
        <f t="shared" si="91"/>
        <v>9</v>
      </c>
      <c r="AN778" s="589">
        <f t="shared" si="91"/>
        <v>9.1999999999999993</v>
      </c>
      <c r="AO778" s="589">
        <f>ROUND(AO687/1000*$B$773,1)</f>
        <v>8.9</v>
      </c>
      <c r="AP778" s="589">
        <f t="shared" si="91"/>
        <v>8.8000000000000007</v>
      </c>
      <c r="AQ778" s="589">
        <f t="shared" si="91"/>
        <v>8.5</v>
      </c>
      <c r="AR778" s="589">
        <f t="shared" si="91"/>
        <v>8.6</v>
      </c>
      <c r="AS778" s="589">
        <f t="shared" si="91"/>
        <v>8.8000000000000007</v>
      </c>
      <c r="AT778" s="589">
        <f t="shared" si="91"/>
        <v>8.3000000000000007</v>
      </c>
      <c r="AU778" s="589">
        <f t="shared" si="91"/>
        <v>8.6</v>
      </c>
      <c r="AV778" s="589">
        <f t="shared" si="91"/>
        <v>8.6</v>
      </c>
      <c r="AW778" s="589">
        <f t="shared" si="91"/>
        <v>8.5</v>
      </c>
      <c r="AX778" s="589">
        <f t="shared" si="91"/>
        <v>8.6</v>
      </c>
      <c r="AY778" s="589">
        <f t="shared" si="91"/>
        <v>8.6</v>
      </c>
      <c r="AZ778" s="589">
        <f t="shared" ref="AZ778:CC779" si="93">ROUND(AZ687/1000*$B$773,1)</f>
        <v>8.8000000000000007</v>
      </c>
      <c r="BA778" s="589">
        <f t="shared" si="93"/>
        <v>8.3000000000000007</v>
      </c>
      <c r="BB778" s="589">
        <f t="shared" si="93"/>
        <v>8.6</v>
      </c>
      <c r="BC778" s="589">
        <f t="shared" si="93"/>
        <v>8.6</v>
      </c>
      <c r="BD778" s="589">
        <f t="shared" si="93"/>
        <v>8.6</v>
      </c>
      <c r="BE778" s="589">
        <f t="shared" si="93"/>
        <v>8.4</v>
      </c>
      <c r="BF778" s="589">
        <f t="shared" si="93"/>
        <v>8.1</v>
      </c>
      <c r="BG778" s="589">
        <f t="shared" si="93"/>
        <v>7.6</v>
      </c>
      <c r="BH778" s="589">
        <f t="shared" si="93"/>
        <v>8.6999999999999993</v>
      </c>
      <c r="BI778" s="589">
        <f t="shared" si="93"/>
        <v>8.6</v>
      </c>
      <c r="BJ778" s="589">
        <f t="shared" si="93"/>
        <v>8.6999999999999993</v>
      </c>
      <c r="BK778" s="589">
        <f t="shared" si="93"/>
        <v>9.3000000000000007</v>
      </c>
      <c r="BL778" s="589">
        <f t="shared" si="93"/>
        <v>8.6999999999999993</v>
      </c>
      <c r="BM778" s="589">
        <f t="shared" si="93"/>
        <v>9.9</v>
      </c>
      <c r="BN778" s="589">
        <f t="shared" si="93"/>
        <v>8.5</v>
      </c>
      <c r="BO778" s="589">
        <f t="shared" si="93"/>
        <v>8.6</v>
      </c>
      <c r="BP778" s="589">
        <f t="shared" si="93"/>
        <v>8.6</v>
      </c>
      <c r="BQ778" s="589">
        <f t="shared" si="93"/>
        <v>9.5</v>
      </c>
      <c r="BR778" s="589">
        <f t="shared" si="93"/>
        <v>8.5</v>
      </c>
      <c r="BS778" s="589">
        <f t="shared" si="92"/>
        <v>10.1</v>
      </c>
      <c r="BT778" s="589">
        <f t="shared" si="93"/>
        <v>9.6</v>
      </c>
      <c r="BU778" s="589">
        <f t="shared" si="92"/>
        <v>9.1999999999999993</v>
      </c>
      <c r="BV778" s="589">
        <f t="shared" si="92"/>
        <v>9</v>
      </c>
      <c r="BW778" s="589">
        <f t="shared" si="92"/>
        <v>11.5</v>
      </c>
      <c r="BX778" s="589">
        <f t="shared" si="92"/>
        <v>10.3</v>
      </c>
      <c r="BY778" s="589">
        <f t="shared" si="92"/>
        <v>9.1999999999999993</v>
      </c>
      <c r="BZ778" s="589">
        <f t="shared" si="92"/>
        <v>8.8000000000000007</v>
      </c>
      <c r="CA778" s="589">
        <f t="shared" si="92"/>
        <v>8.8000000000000007</v>
      </c>
      <c r="CB778" s="589">
        <f t="shared" si="92"/>
        <v>8.5</v>
      </c>
      <c r="CC778" s="589">
        <f t="shared" si="92"/>
        <v>9.1999999999999993</v>
      </c>
    </row>
    <row r="779" spans="1:84" s="653" customFormat="1">
      <c r="A779" s="1293"/>
      <c r="B779" s="1293"/>
      <c r="C779" s="1293"/>
      <c r="D779" s="1294" t="s">
        <v>1024</v>
      </c>
      <c r="E779" s="1293" t="s">
        <v>793</v>
      </c>
      <c r="F779" s="1293"/>
      <c r="G779" s="1307">
        <f t="shared" ref="G779:BR779" si="94">ROUND(G688/1000*$B$773,1)</f>
        <v>9.6999999999999993</v>
      </c>
      <c r="H779" s="1307">
        <f t="shared" si="94"/>
        <v>10</v>
      </c>
      <c r="I779" s="1307">
        <f t="shared" si="94"/>
        <v>11.8</v>
      </c>
      <c r="J779" s="1307">
        <f t="shared" si="94"/>
        <v>10.1</v>
      </c>
      <c r="K779" s="1307">
        <f t="shared" si="94"/>
        <v>9.6</v>
      </c>
      <c r="L779" s="1307">
        <f t="shared" si="94"/>
        <v>9.9</v>
      </c>
      <c r="M779" s="1307">
        <f t="shared" si="94"/>
        <v>12</v>
      </c>
      <c r="N779" s="1307">
        <f t="shared" si="94"/>
        <v>10.9</v>
      </c>
      <c r="O779" s="1307">
        <f t="shared" si="94"/>
        <v>9.6999999999999993</v>
      </c>
      <c r="P779" s="1307">
        <f t="shared" si="94"/>
        <v>12.2</v>
      </c>
      <c r="Q779" s="1307">
        <f t="shared" si="94"/>
        <v>10.3</v>
      </c>
      <c r="R779" s="1307">
        <f t="shared" si="94"/>
        <v>11.7</v>
      </c>
      <c r="S779" s="1307">
        <f t="shared" si="94"/>
        <v>9.9</v>
      </c>
      <c r="T779" s="1307">
        <f t="shared" si="94"/>
        <v>10</v>
      </c>
      <c r="U779" s="1307">
        <f t="shared" si="94"/>
        <v>10.5</v>
      </c>
      <c r="V779" s="1307">
        <f t="shared" si="94"/>
        <v>11</v>
      </c>
      <c r="W779" s="1307">
        <f t="shared" si="94"/>
        <v>14.4</v>
      </c>
      <c r="X779" s="1307">
        <f t="shared" si="94"/>
        <v>10.199999999999999</v>
      </c>
      <c r="Y779" s="1307">
        <f t="shared" si="94"/>
        <v>10.3</v>
      </c>
      <c r="Z779" s="1307">
        <f t="shared" si="94"/>
        <v>11</v>
      </c>
      <c r="AA779" s="1307">
        <f t="shared" si="94"/>
        <v>10.8</v>
      </c>
      <c r="AB779" s="1307">
        <f t="shared" si="94"/>
        <v>10.6</v>
      </c>
      <c r="AC779" s="1307">
        <f t="shared" si="94"/>
        <v>10.9</v>
      </c>
      <c r="AD779" s="1307">
        <f t="shared" si="94"/>
        <v>11.8</v>
      </c>
      <c r="AE779" s="1307">
        <f t="shared" si="94"/>
        <v>9.6999999999999993</v>
      </c>
      <c r="AF779" s="1307">
        <f t="shared" si="94"/>
        <v>10.3</v>
      </c>
      <c r="AG779" s="1307">
        <f t="shared" si="94"/>
        <v>10.4</v>
      </c>
      <c r="AH779" s="1307">
        <f t="shared" si="94"/>
        <v>10.5</v>
      </c>
      <c r="AI779" s="1307">
        <f t="shared" si="94"/>
        <v>9.6999999999999993</v>
      </c>
      <c r="AJ779" s="1307">
        <f t="shared" si="94"/>
        <v>9.8000000000000007</v>
      </c>
      <c r="AK779" s="1307">
        <f t="shared" si="94"/>
        <v>9.6999999999999993</v>
      </c>
      <c r="AL779" s="1307">
        <f t="shared" si="94"/>
        <v>12.3</v>
      </c>
      <c r="AM779" s="1307">
        <f t="shared" si="94"/>
        <v>12</v>
      </c>
      <c r="AN779" s="1307">
        <f t="shared" si="94"/>
        <v>12.8</v>
      </c>
      <c r="AO779" s="1307">
        <f t="shared" si="94"/>
        <v>11.1</v>
      </c>
      <c r="AP779" s="1307">
        <f t="shared" si="94"/>
        <v>9.9</v>
      </c>
      <c r="AQ779" s="1307">
        <f t="shared" si="94"/>
        <v>10.6</v>
      </c>
      <c r="AR779" s="1307">
        <f t="shared" si="94"/>
        <v>9.6999999999999993</v>
      </c>
      <c r="AS779" s="1307">
        <f t="shared" si="94"/>
        <v>10.6</v>
      </c>
      <c r="AT779" s="1307">
        <f t="shared" si="94"/>
        <v>10.5</v>
      </c>
      <c r="AU779" s="1307">
        <f t="shared" si="94"/>
        <v>10</v>
      </c>
      <c r="AV779" s="1307">
        <f t="shared" si="94"/>
        <v>10</v>
      </c>
      <c r="AW779" s="1307">
        <f t="shared" si="94"/>
        <v>9.6999999999999993</v>
      </c>
      <c r="AX779" s="1307">
        <f t="shared" si="94"/>
        <v>9.6999999999999993</v>
      </c>
      <c r="AY779" s="1307">
        <f t="shared" si="94"/>
        <v>9.9</v>
      </c>
      <c r="AZ779" s="1307">
        <f t="shared" si="94"/>
        <v>10.6</v>
      </c>
      <c r="BA779" s="1307">
        <f t="shared" si="94"/>
        <v>9.6</v>
      </c>
      <c r="BB779" s="1307">
        <f t="shared" si="94"/>
        <v>11.2</v>
      </c>
      <c r="BC779" s="1307">
        <f t="shared" si="94"/>
        <v>10.6</v>
      </c>
      <c r="BD779" s="1307">
        <f t="shared" si="94"/>
        <v>9.4</v>
      </c>
      <c r="BE779" s="1307">
        <f t="shared" si="94"/>
        <v>9.6</v>
      </c>
      <c r="BF779" s="1307">
        <f t="shared" si="94"/>
        <v>9.1999999999999993</v>
      </c>
      <c r="BG779" s="1307">
        <f t="shared" si="94"/>
        <v>11.5</v>
      </c>
      <c r="BH779" s="1307">
        <f t="shared" si="94"/>
        <v>10.199999999999999</v>
      </c>
      <c r="BI779" s="1307">
        <f t="shared" si="94"/>
        <v>11.7</v>
      </c>
      <c r="BJ779" s="1307">
        <f t="shared" si="94"/>
        <v>10.1</v>
      </c>
      <c r="BK779" s="1307">
        <f t="shared" si="94"/>
        <v>14.5</v>
      </c>
      <c r="BL779" s="1307">
        <f t="shared" si="94"/>
        <v>10.4</v>
      </c>
      <c r="BM779" s="1307">
        <f t="shared" si="94"/>
        <v>13.9</v>
      </c>
      <c r="BN779" s="1307">
        <f t="shared" si="93"/>
        <v>9.6</v>
      </c>
      <c r="BO779" s="1307">
        <f t="shared" si="94"/>
        <v>10</v>
      </c>
      <c r="BP779" s="1307">
        <f t="shared" si="94"/>
        <v>9.4</v>
      </c>
      <c r="BQ779" s="1307">
        <f t="shared" si="94"/>
        <v>12.4</v>
      </c>
      <c r="BR779" s="1307">
        <f t="shared" si="94"/>
        <v>9.8000000000000007</v>
      </c>
      <c r="BS779" s="1307">
        <f t="shared" si="92"/>
        <v>14</v>
      </c>
      <c r="BT779" s="1307">
        <f t="shared" si="93"/>
        <v>12.4</v>
      </c>
      <c r="BU779" s="1307">
        <f t="shared" si="93"/>
        <v>13.2</v>
      </c>
      <c r="BV779" s="1307">
        <f t="shared" si="93"/>
        <v>12.6</v>
      </c>
      <c r="BW779" s="1307">
        <f t="shared" si="93"/>
        <v>15</v>
      </c>
      <c r="BX779" s="1307">
        <f t="shared" si="93"/>
        <v>14.7</v>
      </c>
      <c r="BY779" s="1307">
        <f t="shared" si="93"/>
        <v>10.3</v>
      </c>
      <c r="BZ779" s="1307">
        <f t="shared" si="93"/>
        <v>10</v>
      </c>
      <c r="CA779" s="1307">
        <f t="shared" si="93"/>
        <v>10.3</v>
      </c>
      <c r="CB779" s="1307">
        <f t="shared" si="93"/>
        <v>10.4</v>
      </c>
      <c r="CC779" s="1307">
        <f t="shared" si="93"/>
        <v>12.2</v>
      </c>
    </row>
    <row r="780" spans="1:84" s="674" customFormat="1">
      <c r="A780" s="671"/>
      <c r="B780" s="671"/>
      <c r="C780" s="671"/>
      <c r="D780" s="672" t="s">
        <v>1386</v>
      </c>
      <c r="E780" s="673"/>
      <c r="F780" s="673"/>
      <c r="G780" s="1144">
        <f>INDEX(OPGEEDataQuality[Total Score
All criteria same weight],MATCH(G9,OPGEEDataQuality[Crude Assay],0))</f>
        <v>2.5333399999999999</v>
      </c>
      <c r="H780" s="1144">
        <f>INDEX(OPGEEDataQuality[Total Score
All criteria same weight],MATCH(H9,OPGEEDataQuality[Crude Assay],0))</f>
        <v>2.4</v>
      </c>
      <c r="I780" s="1144">
        <f>INDEX(OPGEEDataQuality[Total Score
All criteria same weight],MATCH(I9,OPGEEDataQuality[Crude Assay],0))</f>
        <v>1.9333399999999998</v>
      </c>
      <c r="J780" s="1144">
        <f>INDEX(OPGEEDataQuality[Total Score
All criteria same weight],MATCH(J9,OPGEEDataQuality[Crude Assay],0))</f>
        <v>1.9333399999999998</v>
      </c>
      <c r="K780" s="1144">
        <f>INDEX(OPGEEDataQuality[Total Score
All criteria same weight],MATCH(K9,OPGEEDataQuality[Crude Assay],0))</f>
        <v>2.2000000000000002</v>
      </c>
      <c r="L780" s="1144">
        <f>INDEX(OPGEEDataQuality[Total Score
All criteria same weight],MATCH(L9,OPGEEDataQuality[Crude Assay],0))</f>
        <v>2</v>
      </c>
      <c r="M780" s="1144">
        <f>INDEX(OPGEEDataQuality[Total Score
All criteria same weight],MATCH(M9,OPGEEDataQuality[Crude Assay],0))</f>
        <v>2.4</v>
      </c>
      <c r="N780" s="1144">
        <f>INDEX(OPGEEDataQuality[Total Score
All criteria same weight],MATCH(N9,OPGEEDataQuality[Crude Assay],0))</f>
        <v>2.2666599999999999</v>
      </c>
      <c r="O780" s="1144">
        <f>INDEX(OPGEEDataQuality[Total Score
All criteria same weight],MATCH(O9,OPGEEDataQuality[Crude Assay],0))</f>
        <v>1.9333399999999998</v>
      </c>
      <c r="P780" s="1144">
        <f>INDEX(OPGEEDataQuality[Total Score
All criteria same weight],MATCH(P9,OPGEEDataQuality[Crude Assay],0))</f>
        <v>2.8</v>
      </c>
      <c r="Q780" s="1144">
        <f>INDEX(OPGEEDataQuality[Total Score
All criteria same weight],MATCH(Q9,OPGEEDataQuality[Crude Assay],0))</f>
        <v>1.9333399999999998</v>
      </c>
      <c r="R780" s="1144">
        <f>INDEX(OPGEEDataQuality[Total Score
All criteria same weight],MATCH(R9,OPGEEDataQuality[Crude Assay],0))</f>
        <v>2.1333399999999996</v>
      </c>
      <c r="S780" s="1144">
        <f>INDEX(OPGEEDataQuality[Total Score
All criteria same weight],MATCH(S9,OPGEEDataQuality[Crude Assay],0))</f>
        <v>2</v>
      </c>
      <c r="T780" s="1144">
        <f>INDEX(OPGEEDataQuality[Total Score
All criteria same weight],MATCH(T9,OPGEEDataQuality[Crude Assay],0))</f>
        <v>2.2000000000000002</v>
      </c>
      <c r="U780" s="1144">
        <f>INDEX(OPGEEDataQuality[Total Score
All criteria same weight],MATCH(U9,OPGEEDataQuality[Crude Assay],0))</f>
        <v>2.1333399999999996</v>
      </c>
      <c r="V780" s="1144">
        <f>INDEX(OPGEEDataQuality[Total Score
All criteria same weight],MATCH(V9,OPGEEDataQuality[Crude Assay],0))</f>
        <v>2.0666599999999997</v>
      </c>
      <c r="W780" s="1144">
        <f>INDEX(OPGEEDataQuality[Total Score
All criteria same weight],MATCH(W9,OPGEEDataQuality[Crude Assay],0))</f>
        <v>2.4</v>
      </c>
      <c r="X780" s="1144">
        <f>INDEX(OPGEEDataQuality[Total Score
All criteria same weight],MATCH(X9,OPGEEDataQuality[Crude Assay],0))</f>
        <v>2.0666599999999997</v>
      </c>
      <c r="Y780" s="1144">
        <f>INDEX(OPGEEDataQuality[Total Score
All criteria same weight],MATCH(Y9,OPGEEDataQuality[Crude Assay],0))</f>
        <v>2.2000000000000002</v>
      </c>
      <c r="Z780" s="1144">
        <f>INDEX(OPGEEDataQuality[Total Score
All criteria same weight],MATCH(Z9,OPGEEDataQuality[Crude Assay],0))</f>
        <v>2.2000000000000002</v>
      </c>
      <c r="AA780" s="1144">
        <f>INDEX(OPGEEDataQuality[Total Score
All criteria same weight],MATCH(AA9,OPGEEDataQuality[Crude Assay],0))</f>
        <v>2.2000000000000002</v>
      </c>
      <c r="AB780" s="1144">
        <f>INDEX(OPGEEDataQuality[Total Score
All criteria same weight],MATCH(AB9,OPGEEDataQuality[Crude Assay],0))</f>
        <v>2.1333399999999996</v>
      </c>
      <c r="AC780" s="1144">
        <f>INDEX(OPGEEDataQuality[Total Score
All criteria same weight],MATCH(AC9,OPGEEDataQuality[Crude Assay],0))</f>
        <v>2</v>
      </c>
      <c r="AD780" s="1144">
        <f>INDEX(OPGEEDataQuality[Total Score
All criteria same weight],MATCH(AD9,OPGEEDataQuality[Crude Assay],0))</f>
        <v>2.5333399999999999</v>
      </c>
      <c r="AE780" s="1144">
        <f>INDEX(OPGEEDataQuality[Total Score
All criteria same weight],MATCH(AE9,OPGEEDataQuality[Crude Assay],0))</f>
        <v>2.4</v>
      </c>
      <c r="AF780" s="1144">
        <f>INDEX(OPGEEDataQuality[Total Score
All criteria same weight],MATCH(AF9,OPGEEDataQuality[Crude Assay],0))</f>
        <v>2.6</v>
      </c>
      <c r="AG780" s="1144">
        <f>INDEX(OPGEEDataQuality[Total Score
All criteria same weight],MATCH(AG9,OPGEEDataQuality[Crude Assay],0))</f>
        <v>2.5333399999999999</v>
      </c>
      <c r="AH780" s="1144">
        <f>INDEX(OPGEEDataQuality[Total Score
All criteria same weight],MATCH(AH9,OPGEEDataQuality[Crude Assay],0))</f>
        <v>1.9333399999999998</v>
      </c>
      <c r="AI780" s="1144">
        <f>INDEX(OPGEEDataQuality[Total Score
All criteria same weight],MATCH(AI9,OPGEEDataQuality[Crude Assay],0))</f>
        <v>2.2000000000000002</v>
      </c>
      <c r="AJ780" s="1144">
        <f>INDEX(OPGEEDataQuality[Total Score
All criteria same weight],MATCH(AJ9,OPGEEDataQuality[Crude Assay],0))</f>
        <v>2.3333399999999997</v>
      </c>
      <c r="AK780" s="1144">
        <f>INDEX(OPGEEDataQuality[Total Score
All criteria same weight],MATCH(AK9,OPGEEDataQuality[Crude Assay],0))</f>
        <v>2.2000000000000002</v>
      </c>
      <c r="AL780" s="1144">
        <f>INDEX(OPGEEDataQuality[Total Score
All criteria same weight],MATCH(AL9,OPGEEDataQuality[Crude Assay],0))</f>
        <v>2.1333399999999996</v>
      </c>
      <c r="AM780" s="1144">
        <f>INDEX(OPGEEDataQuality[Total Score
All criteria same weight],MATCH(AM9,OPGEEDataQuality[Crude Assay],0))</f>
        <v>2.26668</v>
      </c>
      <c r="AN780" s="1144">
        <f>INDEX(OPGEEDataQuality[Total Score
All criteria same weight],MATCH(AN9,OPGEEDataQuality[Crude Assay],0))</f>
        <v>2.3333399999999997</v>
      </c>
      <c r="AO780" s="1144">
        <f>INDEX(OPGEEDataQuality[Total Score
All criteria same weight],MATCH(AO9,OPGEEDataQuality[Crude Assay],0))</f>
        <v>2</v>
      </c>
      <c r="AP780" s="1144">
        <f>INDEX(OPGEEDataQuality[Total Score
All criteria same weight],MATCH(AP9,OPGEEDataQuality[Crude Assay],0))</f>
        <v>2.7333399999999997</v>
      </c>
      <c r="AQ780" s="1144">
        <f>INDEX(OPGEEDataQuality[Total Score
All criteria same weight],MATCH(AQ9,OPGEEDataQuality[Crude Assay],0))</f>
        <v>1.9333399999999998</v>
      </c>
      <c r="AR780" s="1144">
        <f>INDEX(OPGEEDataQuality[Total Score
All criteria same weight],MATCH(AR9,OPGEEDataQuality[Crude Assay],0))</f>
        <v>2.2000000000000002</v>
      </c>
      <c r="AS780" s="1144">
        <f>INDEX(OPGEEDataQuality[Total Score
All criteria same weight],MATCH(AS9,OPGEEDataQuality[Crude Assay],0))</f>
        <v>1.9333399999999998</v>
      </c>
      <c r="AT780" s="1144">
        <f>INDEX(OPGEEDataQuality[Total Score
All criteria same weight],MATCH(AT9,OPGEEDataQuality[Crude Assay],0))</f>
        <v>2.2000000000000002</v>
      </c>
      <c r="AU780" s="1144">
        <f>INDEX(OPGEEDataQuality[Total Score
All criteria same weight],MATCH(AU9,OPGEEDataQuality[Crude Assay],0))</f>
        <v>2.26668</v>
      </c>
      <c r="AV780" s="1144">
        <f>INDEX(OPGEEDataQuality[Total Score
All criteria same weight],MATCH(AV9,OPGEEDataQuality[Crude Assay],0))</f>
        <v>2.1333399999999996</v>
      </c>
      <c r="AW780" s="1144">
        <f>INDEX(OPGEEDataQuality[Total Score
All criteria same weight],MATCH(AW9,OPGEEDataQuality[Crude Assay],0))</f>
        <v>2.1333399999999996</v>
      </c>
      <c r="AX780" s="1144">
        <f>INDEX(OPGEEDataQuality[Total Score
All criteria same weight],MATCH(AX9,OPGEEDataQuality[Crude Assay],0))</f>
        <v>2.3333399999999997</v>
      </c>
      <c r="AY780" s="1144">
        <f>INDEX(OPGEEDataQuality[Total Score
All criteria same weight],MATCH(AY9,OPGEEDataQuality[Crude Assay],0))</f>
        <v>2.2666599999999999</v>
      </c>
      <c r="AZ780" s="1144">
        <f>INDEX(OPGEEDataQuality[Total Score
All criteria same weight],MATCH(AZ9,OPGEEDataQuality[Crude Assay],0))</f>
        <v>2.3333399999999997</v>
      </c>
      <c r="BA780" s="1144">
        <f>INDEX(OPGEEDataQuality[Total Score
All criteria same weight],MATCH(BA9,OPGEEDataQuality[Crude Assay],0))</f>
        <v>2.0666799999999999</v>
      </c>
      <c r="BB780" s="1144">
        <f>INDEX(OPGEEDataQuality[Total Score
All criteria same weight],MATCH(BB9,OPGEEDataQuality[Crude Assay],0))</f>
        <v>2.1333399999999996</v>
      </c>
      <c r="BC780" s="1144">
        <f>INDEX(OPGEEDataQuality[Total Score
All criteria same weight],MATCH(BC9,OPGEEDataQuality[Crude Assay],0))</f>
        <v>2.1333399999999996</v>
      </c>
      <c r="BD780" s="1144">
        <f>INDEX(OPGEEDataQuality[Total Score
All criteria same weight],MATCH(BD9,OPGEEDataQuality[Crude Assay],0))</f>
        <v>2.1333399999999996</v>
      </c>
      <c r="BE780" s="1144">
        <f>INDEX(OPGEEDataQuality[Total Score
All criteria same weight],MATCH(BE9,OPGEEDataQuality[Crude Assay],0))</f>
        <v>2.3333399999999997</v>
      </c>
      <c r="BF780" s="1144">
        <f>INDEX(OPGEEDataQuality[Total Score
All criteria same weight],MATCH(BF9,OPGEEDataQuality[Crude Assay],0))</f>
        <v>2.1333399999999996</v>
      </c>
      <c r="BG780" s="1144">
        <f>INDEX(OPGEEDataQuality[Total Score
All criteria same weight],MATCH(BG9,OPGEEDataQuality[Crude Assay],0))</f>
        <v>2.3333399999999997</v>
      </c>
      <c r="BH780" s="1144">
        <f>INDEX(OPGEEDataQuality[Total Score
All criteria same weight],MATCH(BH9,OPGEEDataQuality[Crude Assay],0))</f>
        <v>1.8</v>
      </c>
      <c r="BI780" s="1144">
        <f>INDEX(OPGEEDataQuality[Total Score
All criteria same weight],MATCH(BI9,OPGEEDataQuality[Crude Assay],0))</f>
        <v>1.9333399999999998</v>
      </c>
      <c r="BJ780" s="1144">
        <f>INDEX(OPGEEDataQuality[Total Score
All criteria same weight],MATCH(BJ9,OPGEEDataQuality[Crude Assay],0))</f>
        <v>2.4</v>
      </c>
      <c r="BK780" s="1144">
        <f>INDEX(OPGEEDataQuality[Total Score
All criteria same weight],MATCH(BK9,OPGEEDataQuality[Crude Assay],0))</f>
        <v>2.3333399999999997</v>
      </c>
      <c r="BL780" s="1144">
        <f>INDEX(OPGEEDataQuality[Total Score
All criteria same weight],MATCH(BL9,OPGEEDataQuality[Crude Assay],0))</f>
        <v>2.4</v>
      </c>
      <c r="BM780" s="1144">
        <f>INDEX(OPGEEDataQuality[Total Score
All criteria same weight],MATCH(BM9,OPGEEDataQuality[Crude Assay],0))</f>
        <v>2.3333399999999997</v>
      </c>
      <c r="BN780" s="1144">
        <f>INDEX(OPGEEDataQuality[Total Score
All criteria same weight],MATCH(BN9,OPGEEDataQuality[Crude Assay],0))</f>
        <v>2.13334</v>
      </c>
      <c r="BO780" s="1144">
        <f>INDEX(OPGEEDataQuality[Total Score
All criteria same weight],MATCH(BO9,OPGEEDataQuality[Crude Assay],0))</f>
        <v>2.2000000000000002</v>
      </c>
      <c r="BP780" s="1144">
        <f>INDEX(OPGEEDataQuality[Total Score
All criteria same weight],MATCH(BP9,OPGEEDataQuality[Crude Assay],0))</f>
        <v>2.4</v>
      </c>
      <c r="BQ780" s="1144">
        <f>INDEX(OPGEEDataQuality[Total Score
All criteria same weight],MATCH(BQ9,OPGEEDataQuality[Crude Assay],0))</f>
        <v>2.1333399999999996</v>
      </c>
      <c r="BR780" s="1144">
        <f>INDEX(OPGEEDataQuality[Total Score
All criteria same weight],MATCH(BR9,OPGEEDataQuality[Crude Assay],0))</f>
        <v>2.0666799999999999</v>
      </c>
      <c r="BS780" s="1144">
        <f>INDEX(OPGEEDataQuality[Total Score
All criteria same weight],MATCH(BS9,OPGEEDataQuality[Crude Assay],0))</f>
        <v>2.2000000000000002</v>
      </c>
      <c r="BT780" s="1144">
        <f>INDEX(OPGEEDataQuality[Total Score
All criteria same weight],MATCH(BT9,OPGEEDataQuality[Crude Assay],0))</f>
        <v>2</v>
      </c>
      <c r="BU780" s="1144">
        <f>INDEX(OPGEEDataQuality[Total Score
All criteria same weight],MATCH(BU9,OPGEEDataQuality[Crude Assay],0))</f>
        <v>2.6</v>
      </c>
      <c r="BV780" s="1144">
        <f>INDEX(OPGEEDataQuality[Total Score
All criteria same weight],MATCH(BV9,OPGEEDataQuality[Crude Assay],0))</f>
        <v>2.6</v>
      </c>
      <c r="BW780" s="1144">
        <f>INDEX(OPGEEDataQuality[Total Score
All criteria same weight],MATCH(BW9,OPGEEDataQuality[Crude Assay],0))</f>
        <v>2.4</v>
      </c>
      <c r="BX780" s="1144">
        <f>INDEX(OPGEEDataQuality[Total Score
All criteria same weight],MATCH(BX9,OPGEEDataQuality[Crude Assay],0))</f>
        <v>2.4</v>
      </c>
      <c r="BY780" s="1144">
        <f>INDEX(OPGEEDataQuality[Total Score
All criteria same weight],MATCH(BY9,OPGEEDataQuality[Crude Assay],0))</f>
        <v>2.2000000000000002</v>
      </c>
      <c r="BZ780" s="1144">
        <f>INDEX(OPGEEDataQuality[Total Score
All criteria same weight],MATCH(BZ9,OPGEEDataQuality[Crude Assay],0))</f>
        <v>2.2000000000000002</v>
      </c>
      <c r="CA780" s="1144">
        <f>INDEX(OPGEEDataQuality[Total Score
All criteria same weight],MATCH(CA9,OPGEEDataQuality[Crude Assay],0))</f>
        <v>2.5333399999999999</v>
      </c>
      <c r="CB780" s="1144">
        <f>INDEX(OPGEEDataQuality[Total Score
All criteria same weight],MATCH(CB9,OPGEEDataQuality[Crude Assay],0))</f>
        <v>2.3333399999999997</v>
      </c>
      <c r="CC780" s="1144">
        <f>INDEX(OPGEEDataQuality[Total Score
All criteria same weight],MATCH(CC9,OPGEEDataQuality[Crude Assay],0))</f>
        <v>1.8</v>
      </c>
      <c r="CD780" s="1322"/>
      <c r="CE780" s="1322"/>
      <c r="CF780" s="1323"/>
    </row>
    <row r="781" spans="1:84" s="674" customFormat="1">
      <c r="A781" s="671"/>
      <c r="B781" s="671"/>
      <c r="C781" s="671"/>
      <c r="D781" s="672" t="s">
        <v>1387</v>
      </c>
      <c r="E781" s="673"/>
      <c r="F781" s="673"/>
      <c r="G781" s="1144">
        <f>INDEX(PRELIMDataQuality[Total Score
All criteria same weight],MATCH(G9,PRELIMDataQuality[Crude Assay],0))</f>
        <v>2.125</v>
      </c>
      <c r="H781" s="1144">
        <f>INDEX(PRELIMDataQuality[Total Score
All criteria same weight],MATCH(H9,PRELIMDataQuality[Crude Assay],0))</f>
        <v>2.5</v>
      </c>
      <c r="I781" s="1144">
        <f>INDEX(PRELIMDataQuality[Total Score
All criteria same weight],MATCH(I9,PRELIMDataQuality[Crude Assay],0))</f>
        <v>2.75</v>
      </c>
      <c r="J781" s="1144">
        <f>INDEX(PRELIMDataQuality[Total Score
All criteria same weight],MATCH(J9,PRELIMDataQuality[Crude Assay],0))</f>
        <v>2.25</v>
      </c>
      <c r="K781" s="1144">
        <f>INDEX(PRELIMDataQuality[Total Score
All criteria same weight],MATCH(K9,PRELIMDataQuality[Crude Assay],0))</f>
        <v>2.5</v>
      </c>
      <c r="L781" s="1144">
        <f>INDEX(PRELIMDataQuality[Total Score
All criteria same weight],MATCH(L9,PRELIMDataQuality[Crude Assay],0))</f>
        <v>2.5</v>
      </c>
      <c r="M781" s="1144">
        <f>INDEX(PRELIMDataQuality[Total Score
All criteria same weight],MATCH(M9,PRELIMDataQuality[Crude Assay],0))</f>
        <v>2.75</v>
      </c>
      <c r="N781" s="1144">
        <f>INDEX(PRELIMDataQuality[Total Score
All criteria same weight],MATCH(N9,PRELIMDataQuality[Crude Assay],0))</f>
        <v>2.5</v>
      </c>
      <c r="O781" s="1144">
        <f>INDEX(PRELIMDataQuality[Total Score
All criteria same weight],MATCH(O9,PRELIMDataQuality[Crude Assay],0))</f>
        <v>2.25</v>
      </c>
      <c r="P781" s="1144">
        <f>INDEX(PRELIMDataQuality[Total Score
All criteria same weight],MATCH(P9,PRELIMDataQuality[Crude Assay],0))</f>
        <v>2.75</v>
      </c>
      <c r="Q781" s="1144">
        <f>INDEX(PRELIMDataQuality[Total Score
All criteria same weight],MATCH(Q9,PRELIMDataQuality[Crude Assay],0))</f>
        <v>2.5</v>
      </c>
      <c r="R781" s="1144">
        <f>INDEX(PRELIMDataQuality[Total Score
All criteria same weight],MATCH(R9,PRELIMDataQuality[Crude Assay],0))</f>
        <v>2.75</v>
      </c>
      <c r="S781" s="1144">
        <f>INDEX(PRELIMDataQuality[Total Score
All criteria same weight],MATCH(S9,PRELIMDataQuality[Crude Assay],0))</f>
        <v>2.25</v>
      </c>
      <c r="T781" s="1144">
        <f>INDEX(PRELIMDataQuality[Total Score
All criteria same weight],MATCH(T9,PRELIMDataQuality[Crude Assay],0))</f>
        <v>2</v>
      </c>
      <c r="U781" s="1144">
        <f>INDEX(PRELIMDataQuality[Total Score
All criteria same weight],MATCH(U9,PRELIMDataQuality[Crude Assay],0))</f>
        <v>2.25</v>
      </c>
      <c r="V781" s="1144">
        <f>INDEX(PRELIMDataQuality[Total Score
All criteria same weight],MATCH(V9,PRELIMDataQuality[Crude Assay],0))</f>
        <v>2</v>
      </c>
      <c r="W781" s="1144">
        <f>INDEX(PRELIMDataQuality[Total Score
All criteria same weight],MATCH(W9,PRELIMDataQuality[Crude Assay],0))</f>
        <v>2.75</v>
      </c>
      <c r="X781" s="1144">
        <f>INDEX(PRELIMDataQuality[Total Score
All criteria same weight],MATCH(X9,PRELIMDataQuality[Crude Assay],0))</f>
        <v>2.5</v>
      </c>
      <c r="Y781" s="1144">
        <f>INDEX(PRELIMDataQuality[Total Score
All criteria same weight],MATCH(Y9,PRELIMDataQuality[Crude Assay],0))</f>
        <v>2.125</v>
      </c>
      <c r="Z781" s="1144">
        <f>INDEX(PRELIMDataQuality[Total Score
All criteria same weight],MATCH(Z9,PRELIMDataQuality[Crude Assay],0))</f>
        <v>2.125</v>
      </c>
      <c r="AA781" s="1144">
        <f>INDEX(PRELIMDataQuality[Total Score
All criteria same weight],MATCH(AA9,PRELIMDataQuality[Crude Assay],0))</f>
        <v>1.875</v>
      </c>
      <c r="AB781" s="1144">
        <f>INDEX(PRELIMDataQuality[Total Score
All criteria same weight],MATCH(AB9,PRELIMDataQuality[Crude Assay],0))</f>
        <v>2.125</v>
      </c>
      <c r="AC781" s="1144">
        <f>INDEX(PRELIMDataQuality[Total Score
All criteria same weight],MATCH(AC9,PRELIMDataQuality[Crude Assay],0))</f>
        <v>2.125</v>
      </c>
      <c r="AD781" s="1144">
        <f>INDEX(PRELIMDataQuality[Total Score
All criteria same weight],MATCH(AD9,PRELIMDataQuality[Crude Assay],0))</f>
        <v>2.375</v>
      </c>
      <c r="AE781" s="1144">
        <f>INDEX(PRELIMDataQuality[Total Score
All criteria same weight],MATCH(AE9,PRELIMDataQuality[Crude Assay],0))</f>
        <v>2.5</v>
      </c>
      <c r="AF781" s="1144">
        <f>INDEX(PRELIMDataQuality[Total Score
All criteria same weight],MATCH(AF9,PRELIMDataQuality[Crude Assay],0))</f>
        <v>2.125</v>
      </c>
      <c r="AG781" s="1144">
        <f>INDEX(PRELIMDataQuality[Total Score
All criteria same weight],MATCH(AG9,PRELIMDataQuality[Crude Assay],0))</f>
        <v>2.75</v>
      </c>
      <c r="AH781" s="1144">
        <f>INDEX(PRELIMDataQuality[Total Score
All criteria same weight],MATCH(AH9,PRELIMDataQuality[Crude Assay],0))</f>
        <v>1.875</v>
      </c>
      <c r="AI781" s="1144">
        <f>INDEX(PRELIMDataQuality[Total Score
All criteria same weight],MATCH(AI9,PRELIMDataQuality[Crude Assay],0))</f>
        <v>2</v>
      </c>
      <c r="AJ781" s="1144">
        <f>INDEX(PRELIMDataQuality[Total Score
All criteria same weight],MATCH(AJ9,PRELIMDataQuality[Crude Assay],0))</f>
        <v>2.5</v>
      </c>
      <c r="AK781" s="1144">
        <f>INDEX(PRELIMDataQuality[Total Score
All criteria same weight],MATCH(AK9,PRELIMDataQuality[Crude Assay],0))</f>
        <v>2.5</v>
      </c>
      <c r="AL781" s="1144">
        <f>INDEX(PRELIMDataQuality[Total Score
All criteria same weight],MATCH(AL9,PRELIMDataQuality[Crude Assay],0))</f>
        <v>2.375</v>
      </c>
      <c r="AM781" s="1144">
        <f>INDEX(PRELIMDataQuality[Total Score
All criteria same weight],MATCH(AM9,PRELIMDataQuality[Crude Assay],0))</f>
        <v>2.5</v>
      </c>
      <c r="AN781" s="1144">
        <f>INDEX(PRELIMDataQuality[Total Score
All criteria same weight],MATCH(AN9,PRELIMDataQuality[Crude Assay],0))</f>
        <v>1.875</v>
      </c>
      <c r="AO781" s="1144">
        <f>INDEX(PRELIMDataQuality[Total Score
All criteria same weight],MATCH(AO9,PRELIMDataQuality[Crude Assay],0))</f>
        <v>2.5</v>
      </c>
      <c r="AP781" s="1144">
        <f>INDEX(PRELIMDataQuality[Total Score
All criteria same weight],MATCH(AP9,PRELIMDataQuality[Crude Assay],0))</f>
        <v>2.5</v>
      </c>
      <c r="AQ781" s="1144">
        <f>INDEX(PRELIMDataQuality[Total Score
All criteria same weight],MATCH(AQ9,PRELIMDataQuality[Crude Assay],0))</f>
        <v>2.5</v>
      </c>
      <c r="AR781" s="1144">
        <f>INDEX(PRELIMDataQuality[Total Score
All criteria same weight],MATCH(AR9,PRELIMDataQuality[Crude Assay],0))</f>
        <v>2.125</v>
      </c>
      <c r="AS781" s="1144">
        <f>INDEX(PRELIMDataQuality[Total Score
All criteria same weight],MATCH(AS9,PRELIMDataQuality[Crude Assay],0))</f>
        <v>2.125</v>
      </c>
      <c r="AT781" s="1144">
        <f>INDEX(PRELIMDataQuality[Total Score
All criteria same weight],MATCH(AT9,PRELIMDataQuality[Crude Assay],0))</f>
        <v>2</v>
      </c>
      <c r="AU781" s="1144">
        <f>INDEX(PRELIMDataQuality[Total Score
All criteria same weight],MATCH(AU9,PRELIMDataQuality[Crude Assay],0))</f>
        <v>2.25</v>
      </c>
      <c r="AV781" s="1144">
        <f>INDEX(PRELIMDataQuality[Total Score
All criteria same weight],MATCH(AV9,PRELIMDataQuality[Crude Assay],0))</f>
        <v>2</v>
      </c>
      <c r="AW781" s="1144">
        <f>INDEX(PRELIMDataQuality[Total Score
All criteria same weight],MATCH(AW9,PRELIMDataQuality[Crude Assay],0))</f>
        <v>2</v>
      </c>
      <c r="AX781" s="1144">
        <f>INDEX(PRELIMDataQuality[Total Score
All criteria same weight],MATCH(AX9,PRELIMDataQuality[Crude Assay],0))</f>
        <v>2.25</v>
      </c>
      <c r="AY781" s="1144">
        <f>INDEX(PRELIMDataQuality[Total Score
All criteria same weight],MATCH(AY9,PRELIMDataQuality[Crude Assay],0))</f>
        <v>2.25</v>
      </c>
      <c r="AZ781" s="1144">
        <f>INDEX(PRELIMDataQuality[Total Score
All criteria same weight],MATCH(AZ9,PRELIMDataQuality[Crude Assay],0))</f>
        <v>2.25</v>
      </c>
      <c r="BA781" s="1144">
        <f>INDEX(PRELIMDataQuality[Total Score
All criteria same weight],MATCH(BA9,PRELIMDataQuality[Crude Assay],0))</f>
        <v>2.125</v>
      </c>
      <c r="BB781" s="1144">
        <f>INDEX(PRELIMDataQuality[Total Score
All criteria same weight],MATCH(BB9,PRELIMDataQuality[Crude Assay],0))</f>
        <v>2.5</v>
      </c>
      <c r="BC781" s="1144">
        <f>INDEX(PRELIMDataQuality[Total Score
All criteria same weight],MATCH(BC9,PRELIMDataQuality[Crude Assay],0))</f>
        <v>1.875</v>
      </c>
      <c r="BD781" s="1144">
        <f>INDEX(PRELIMDataQuality[Total Score
All criteria same weight],MATCH(BD9,PRELIMDataQuality[Crude Assay],0))</f>
        <v>1.875</v>
      </c>
      <c r="BE781" s="1144">
        <f>INDEX(PRELIMDataQuality[Total Score
All criteria same weight],MATCH(BE9,PRELIMDataQuality[Crude Assay],0))</f>
        <v>2.125</v>
      </c>
      <c r="BF781" s="1144">
        <f>INDEX(PRELIMDataQuality[Total Score
All criteria same weight],MATCH(BF9,PRELIMDataQuality[Crude Assay],0))</f>
        <v>1.5</v>
      </c>
      <c r="BG781" s="1144">
        <v>1.375</v>
      </c>
      <c r="BH781" s="1144">
        <f>INDEX(PRELIMDataQuality[Total Score
All criteria same weight],MATCH(BH9,PRELIMDataQuality[Crude Assay],0))</f>
        <v>2</v>
      </c>
      <c r="BI781" s="1144">
        <f>INDEX(PRELIMDataQuality[Total Score
All criteria same weight],MATCH(BI9,PRELIMDataQuality[Crude Assay],0))</f>
        <v>2</v>
      </c>
      <c r="BJ781" s="1144">
        <f>INDEX(PRELIMDataQuality[Total Score
All criteria same weight],MATCH(BJ9,PRELIMDataQuality[Crude Assay],0))</f>
        <v>2.375</v>
      </c>
      <c r="BK781" s="1144">
        <f>INDEX(PRELIMDataQuality[Total Score
All criteria same weight],MATCH(BK9,PRELIMDataQuality[Crude Assay],0))</f>
        <v>2</v>
      </c>
      <c r="BL781" s="1144">
        <f>INDEX(PRELIMDataQuality[Total Score
All criteria same weight],MATCH(BL9,PRELIMDataQuality[Crude Assay],0))</f>
        <v>2</v>
      </c>
      <c r="BM781" s="1144">
        <f>INDEX(PRELIMDataQuality[Total Score
All criteria same weight],MATCH(BM9,PRELIMDataQuality[Crude Assay],0))</f>
        <v>2</v>
      </c>
      <c r="BN781" s="1144">
        <f>INDEX(PRELIMDataQuality[Total Score
All criteria same weight],MATCH(BN9,PRELIMDataQuality[Crude Assay],0))</f>
        <v>2.25</v>
      </c>
      <c r="BO781" s="1144">
        <f>INDEX(PRELIMDataQuality[Total Score
All criteria same weight],MATCH(BO9,PRELIMDataQuality[Crude Assay],0))</f>
        <v>2.125</v>
      </c>
      <c r="BP781" s="1144">
        <f>INDEX(PRELIMDataQuality[Total Score
All criteria same weight],MATCH(BP9,PRELIMDataQuality[Crude Assay],0))</f>
        <v>2</v>
      </c>
      <c r="BQ781" s="1144">
        <f>INDEX(PRELIMDataQuality[Total Score
All criteria same weight],MATCH(BQ9,PRELIMDataQuality[Crude Assay],0))</f>
        <v>2</v>
      </c>
      <c r="BR781" s="1144">
        <f>INDEX(PRELIMDataQuality[Total Score
All criteria same weight],MATCH(BR9,PRELIMDataQuality[Crude Assay],0))</f>
        <v>2</v>
      </c>
      <c r="BS781" s="1144">
        <f>INDEX(PRELIMDataQuality[Total Score
All criteria same weight],MATCH(BS9,PRELIMDataQuality[Crude Assay],0))</f>
        <v>2.625</v>
      </c>
      <c r="BT781" s="1144">
        <f>INDEX(PRELIMDataQuality[Total Score
All criteria same weight],MATCH(BT9,PRELIMDataQuality[Crude Assay],0))</f>
        <v>2.25</v>
      </c>
      <c r="BU781" s="1144">
        <f>INDEX(PRELIMDataQuality[Total Score
All criteria same weight],MATCH(BU9,PRELIMDataQuality[Crude Assay],0))</f>
        <v>2.5</v>
      </c>
      <c r="BV781" s="1144">
        <f>INDEX(PRELIMDataQuality[Total Score
All criteria same weight],MATCH(BV9,PRELIMDataQuality[Crude Assay],0))</f>
        <v>2.5</v>
      </c>
      <c r="BW781" s="1144">
        <f>INDEX(PRELIMDataQuality[Total Score
All criteria same weight],MATCH(BW9,PRELIMDataQuality[Crude Assay],0))</f>
        <v>2.25</v>
      </c>
      <c r="BX781" s="1144">
        <f>INDEX(PRELIMDataQuality[Total Score
All criteria same weight],MATCH(BX9,PRELIMDataQuality[Crude Assay],0))</f>
        <v>2.25</v>
      </c>
      <c r="BY781" s="1144">
        <f>INDEX(PRELIMDataQuality[Total Score
All criteria same weight],MATCH(BY9,PRELIMDataQuality[Crude Assay],0))</f>
        <v>2.5</v>
      </c>
      <c r="BZ781" s="1144">
        <f>INDEX(PRELIMDataQuality[Total Score
All criteria same weight],MATCH(BZ9,PRELIMDataQuality[Crude Assay],0))</f>
        <v>2.25</v>
      </c>
      <c r="CA781" s="1144">
        <f>INDEX(PRELIMDataQuality[Total Score
All criteria same weight],MATCH(CA9,PRELIMDataQuality[Crude Assay],0))</f>
        <v>2.25</v>
      </c>
      <c r="CB781" s="1144">
        <f>INDEX(PRELIMDataQuality[Total Score
All criteria same weight],MATCH(CB9,PRELIMDataQuality[Crude Assay],0))</f>
        <v>2.125</v>
      </c>
      <c r="CC781" s="1144">
        <f>INDEX(PRELIMDataQuality[Total Score
All criteria same weight],MATCH(CC9,PRELIMDataQuality[Crude Assay],0))</f>
        <v>2.25</v>
      </c>
      <c r="CD781" s="1322"/>
      <c r="CE781" s="1322"/>
      <c r="CF781" s="1323"/>
    </row>
    <row r="782" spans="1:84" s="674" customFormat="1">
      <c r="A782" s="671"/>
      <c r="B782" s="671"/>
      <c r="C782" s="671"/>
      <c r="D782" s="672" t="s">
        <v>1388</v>
      </c>
      <c r="E782" s="673"/>
      <c r="F782" s="673"/>
      <c r="G782" s="1515">
        <v>2.8401361073956477</v>
      </c>
      <c r="H782" s="1515">
        <v>1.9497523891767883</v>
      </c>
      <c r="I782" s="1515">
        <v>2.2464624362094656</v>
      </c>
      <c r="J782" s="1515">
        <v>2.0122417638613164</v>
      </c>
      <c r="K782" s="1515">
        <v>1.9715259792608244</v>
      </c>
      <c r="L782" s="1515">
        <v>1.7929057006299967</v>
      </c>
      <c r="M782" s="1515">
        <v>2.2409079253775976</v>
      </c>
      <c r="N782" s="1515">
        <v>2.2885787753918043</v>
      </c>
      <c r="O782" s="1515">
        <v>1.9737404531644898</v>
      </c>
      <c r="P782" s="1515">
        <v>2.1796405673246251</v>
      </c>
      <c r="Q782" s="1515">
        <v>1.814803219099173</v>
      </c>
      <c r="R782" s="1515">
        <v>2.1844026237204077</v>
      </c>
      <c r="S782" s="1515">
        <v>1.9551116357799982</v>
      </c>
      <c r="T782" s="1515">
        <v>2.253026556249162</v>
      </c>
      <c r="U782" s="1515">
        <v>1.9420622471025417</v>
      </c>
      <c r="V782" s="1515">
        <v>1.9691048480873756</v>
      </c>
      <c r="W782" s="1515">
        <v>2.217865633115375</v>
      </c>
      <c r="X782" s="1515">
        <v>1.60177786824491</v>
      </c>
      <c r="Y782" s="1515">
        <v>1.9008982650182469</v>
      </c>
      <c r="Z782" s="1515">
        <v>2.0058275511689811</v>
      </c>
      <c r="AA782" s="1515">
        <v>2.1083079523408821</v>
      </c>
      <c r="AB782" s="1515">
        <v>1.985357796335586</v>
      </c>
      <c r="AC782" s="1515">
        <v>1.7089291524877841</v>
      </c>
      <c r="AD782" s="1515">
        <v>1.9771435425457486</v>
      </c>
      <c r="AE782" s="1515">
        <v>2.2425958038690412</v>
      </c>
      <c r="AF782" s="1515">
        <v>1.7997341960181363</v>
      </c>
      <c r="AG782" s="1515">
        <v>1.6104307997507159</v>
      </c>
      <c r="AH782" s="1515">
        <v>1.9568268900281145</v>
      </c>
      <c r="AI782" s="1515">
        <v>2.0671627385336131</v>
      </c>
      <c r="AJ782" s="1515">
        <v>1.8788376641533913</v>
      </c>
      <c r="AK782" s="1515">
        <v>2.1216483957601842</v>
      </c>
      <c r="AL782" s="1515">
        <v>1.9305558480802496</v>
      </c>
      <c r="AM782" s="1515">
        <v>1.605035788363498</v>
      </c>
      <c r="AN782" s="1515">
        <v>1.9305558480802496</v>
      </c>
      <c r="AO782" s="1515">
        <v>1.7888627489607154</v>
      </c>
      <c r="AP782" s="1515">
        <v>1.9062679194801113</v>
      </c>
      <c r="AQ782" s="1515">
        <v>2.0076968928239132</v>
      </c>
      <c r="AR782" s="1515">
        <v>1.9033767150737011</v>
      </c>
      <c r="AS782" s="1515">
        <v>1.8510469522905042</v>
      </c>
      <c r="AT782" s="1515">
        <v>2.1747904580410031</v>
      </c>
      <c r="AU782" s="1515">
        <v>2.0072628566040129</v>
      </c>
      <c r="AV782" s="1515">
        <v>1.8577630711061839</v>
      </c>
      <c r="AW782" s="1515">
        <v>2.0460349613905291</v>
      </c>
      <c r="AX782" s="1515">
        <v>1.8870830840529844</v>
      </c>
      <c r="AY782" s="1515">
        <v>1.9429138980390959</v>
      </c>
      <c r="AZ782" s="1515">
        <v>2.0573011756927326</v>
      </c>
      <c r="BA782" s="1515">
        <v>2.2434802331200134</v>
      </c>
      <c r="BB782" s="1515">
        <v>1.9908368642720822</v>
      </c>
      <c r="BC782" s="1515">
        <v>1.9720262124280918</v>
      </c>
      <c r="BD782" s="1515">
        <v>1.9720262124280918</v>
      </c>
      <c r="BE782" s="1515">
        <v>2.0924293050385558</v>
      </c>
      <c r="BF782" s="1515">
        <v>2.367617067468736</v>
      </c>
      <c r="BG782" s="1515">
        <v>2.7544785539883145</v>
      </c>
      <c r="BH782" s="1515">
        <v>1.8955486195673275</v>
      </c>
      <c r="BI782" s="1515">
        <v>1.8853851381717892</v>
      </c>
      <c r="BJ782" s="1515">
        <v>1.9324135602993493</v>
      </c>
      <c r="BK782" s="1515">
        <v>2.2999833112653199</v>
      </c>
      <c r="BL782" s="1515">
        <v>1.8572637819650404</v>
      </c>
      <c r="BM782" s="1515">
        <v>2.247995303321547</v>
      </c>
      <c r="BN782" s="1515">
        <v>1.9682808195395749</v>
      </c>
      <c r="BO782" s="1515">
        <v>2.1078899605555712</v>
      </c>
      <c r="BP782" s="1515">
        <v>1.8572637819650404</v>
      </c>
      <c r="BQ782" s="1515">
        <v>2.3352442043691508</v>
      </c>
      <c r="BR782" s="1515">
        <v>2.1376588286641183</v>
      </c>
      <c r="BS782" s="1515">
        <v>1.9389963650256803</v>
      </c>
      <c r="BT782" s="1515">
        <v>2.0624174740668639</v>
      </c>
      <c r="BU782" s="1515">
        <v>2.1230604981119523</v>
      </c>
      <c r="BV782" s="1515">
        <v>2.1461581950015414</v>
      </c>
      <c r="BW782" s="1515">
        <v>1.7334870782754619</v>
      </c>
      <c r="BX782" s="1515">
        <v>1.78284944342858</v>
      </c>
      <c r="BY782" s="1515">
        <v>1.6385600546747674</v>
      </c>
      <c r="BZ782" s="1515">
        <v>1.7215530099228056</v>
      </c>
      <c r="CA782" s="1515">
        <v>1.9054003952192524</v>
      </c>
      <c r="CB782" s="1515">
        <v>2.2366482643451926</v>
      </c>
      <c r="CC782" s="1515">
        <v>2.1956058315562967</v>
      </c>
    </row>
  </sheetData>
  <sortState columnSort="1" ref="I5:AL372">
    <sortCondition ref="I8:AL8"/>
  </sortState>
  <mergeCells count="100">
    <mergeCell ref="BS571:BS572"/>
    <mergeCell ref="G453:G454"/>
    <mergeCell ref="G456:G457"/>
    <mergeCell ref="AM571:AM572"/>
    <mergeCell ref="V571:V572"/>
    <mergeCell ref="AQ571:AQ572"/>
    <mergeCell ref="AT571:AT572"/>
    <mergeCell ref="BF571:BF572"/>
    <mergeCell ref="BG571:BG572"/>
    <mergeCell ref="BH571:BH572"/>
    <mergeCell ref="BI571:BI572"/>
    <mergeCell ref="BJ571:BJ572"/>
    <mergeCell ref="AR571:AR572"/>
    <mergeCell ref="AU571:AU572"/>
    <mergeCell ref="AV571:AV572"/>
    <mergeCell ref="AW571:AW572"/>
    <mergeCell ref="CC259:CC261"/>
    <mergeCell ref="CC349:CC352"/>
    <mergeCell ref="CB349:CB352"/>
    <mergeCell ref="CC35:CC43"/>
    <mergeCell ref="BA571:BA572"/>
    <mergeCell ref="BR571:BR572"/>
    <mergeCell ref="BQ571:BQ572"/>
    <mergeCell ref="CC571:CC572"/>
    <mergeCell ref="BY571:BY572"/>
    <mergeCell ref="BZ571:BZ572"/>
    <mergeCell ref="BT571:BT572"/>
    <mergeCell ref="BW35:BW38"/>
    <mergeCell ref="BZ349:BZ352"/>
    <mergeCell ref="CA349:CA352"/>
    <mergeCell ref="BY259:BY261"/>
    <mergeCell ref="BZ259:BZ261"/>
    <mergeCell ref="CA259:CA261"/>
    <mergeCell ref="BO571:BO572"/>
    <mergeCell ref="BN571:BN572"/>
    <mergeCell ref="BK571:BK572"/>
    <mergeCell ref="BX35:BX38"/>
    <mergeCell ref="BU571:BU572"/>
    <mergeCell ref="CB571:CB572"/>
    <mergeCell ref="BB571:BB572"/>
    <mergeCell ref="AY571:AY572"/>
    <mergeCell ref="AZ571:AZ572"/>
    <mergeCell ref="AA571:AA572"/>
    <mergeCell ref="AE571:AE572"/>
    <mergeCell ref="AF571:AF572"/>
    <mergeCell ref="AG571:AG572"/>
    <mergeCell ref="AH571:AH572"/>
    <mergeCell ref="AJ571:AJ572"/>
    <mergeCell ref="AK571:AK572"/>
    <mergeCell ref="AL571:AL572"/>
    <mergeCell ref="AN571:AN572"/>
    <mergeCell ref="BY35:BY44"/>
    <mergeCell ref="CB35:CB53"/>
    <mergeCell ref="CB259:CB261"/>
    <mergeCell ref="CA120:CA125"/>
    <mergeCell ref="CA204:CA208"/>
    <mergeCell ref="BZ120:BZ125"/>
    <mergeCell ref="BY120:BY125"/>
    <mergeCell ref="CB120:CB125"/>
    <mergeCell ref="AO571:AO572"/>
    <mergeCell ref="AP571:AP572"/>
    <mergeCell ref="BS349:BS352"/>
    <mergeCell ref="BU35:BU38"/>
    <mergeCell ref="BV35:BV38"/>
    <mergeCell ref="BC571:BC572"/>
    <mergeCell ref="BD571:BD572"/>
    <mergeCell ref="BE571:BE572"/>
    <mergeCell ref="BW571:BW572"/>
    <mergeCell ref="BX571:BX572"/>
    <mergeCell ref="CA571:CA572"/>
    <mergeCell ref="BM571:BM572"/>
    <mergeCell ref="BL571:BL572"/>
    <mergeCell ref="BP571:BP572"/>
    <mergeCell ref="BV571:BV572"/>
    <mergeCell ref="AX571:AX572"/>
    <mergeCell ref="G571:G572"/>
    <mergeCell ref="J571:J572"/>
    <mergeCell ref="H571:H572"/>
    <mergeCell ref="M571:M572"/>
    <mergeCell ref="N571:N572"/>
    <mergeCell ref="AS571:AS572"/>
    <mergeCell ref="R571:R572"/>
    <mergeCell ref="S571:S572"/>
    <mergeCell ref="T571:T572"/>
    <mergeCell ref="O571:O572"/>
    <mergeCell ref="P571:P572"/>
    <mergeCell ref="Q571:Q572"/>
    <mergeCell ref="I571:I572"/>
    <mergeCell ref="K571:K572"/>
    <mergeCell ref="L571:L572"/>
    <mergeCell ref="AI571:AI572"/>
    <mergeCell ref="U571:U572"/>
    <mergeCell ref="W571:W572"/>
    <mergeCell ref="X571:X572"/>
    <mergeCell ref="Y571:Y572"/>
    <mergeCell ref="Z571:Z572"/>
    <mergeCell ref="AB571:AB572"/>
    <mergeCell ref="AC571:AC572"/>
    <mergeCell ref="AD571:AD572"/>
    <mergeCell ref="BY349:BY352"/>
  </mergeCells>
  <phoneticPr fontId="3" type="noConversion"/>
  <conditionalFormatting sqref="R345">
    <cfRule type="expression" dxfId="24" priority="6">
      <formula>$J$358="OK"</formula>
    </cfRule>
    <cfRule type="expression" dxfId="23" priority="7">
      <formula>$J$358="ERROR"</formula>
    </cfRule>
  </conditionalFormatting>
  <conditionalFormatting sqref="AN345">
    <cfRule type="expression" dxfId="22" priority="4">
      <formula>$J$358="OK"</formula>
    </cfRule>
    <cfRule type="expression" dxfId="21" priority="5">
      <formula>$J$358="ERROR"</formula>
    </cfRule>
  </conditionalFormatting>
  <conditionalFormatting sqref="BH345">
    <cfRule type="expression" dxfId="20" priority="2">
      <formula>$J$358="OK"</formula>
    </cfRule>
    <cfRule type="expression" dxfId="19" priority="3">
      <formula>$J$358="ERROR"</formula>
    </cfRule>
  </conditionalFormatting>
  <hyperlinks>
    <hyperlink ref="C725" r:id="rId1"/>
    <hyperlink ref="C726" r:id="rId2"/>
    <hyperlink ref="C743" r:id="rId3"/>
    <hyperlink ref="C745" r:id="rId4"/>
    <hyperlink ref="C730" r:id="rId5"/>
    <hyperlink ref="C744" r:id="rId6"/>
    <hyperlink ref="C727" r:id="rId7"/>
    <hyperlink ref="C728" r:id="rId8"/>
    <hyperlink ref="C748" r:id="rId9"/>
  </hyperlinks>
  <pageMargins left="0.75" right="0.75" top="1" bottom="1" header="0.5" footer="0.5"/>
  <pageSetup orientation="portrait" r:id="rId10"/>
  <legacyDrawing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dimension ref="A3:SM55"/>
  <sheetViews>
    <sheetView topLeftCell="A42" workbookViewId="0">
      <selection activeCell="B62" sqref="B62:BX62"/>
    </sheetView>
  </sheetViews>
  <sheetFormatPr defaultColWidth="8.85546875" defaultRowHeight="15"/>
  <cols>
    <col min="1" max="1" width="10.140625" customWidth="1"/>
    <col min="2" max="76" width="15.7109375" customWidth="1"/>
    <col min="77" max="507" width="8.85546875" style="32"/>
  </cols>
  <sheetData>
    <row r="3" spans="1:507" s="1254" customFormat="1" ht="15.75">
      <c r="A3" s="1251" t="s">
        <v>1265</v>
      </c>
      <c r="B3" s="1252" t="s">
        <v>675</v>
      </c>
      <c r="C3" s="1252" t="s">
        <v>48</v>
      </c>
      <c r="D3" s="1252" t="s">
        <v>48</v>
      </c>
      <c r="E3" s="1252" t="s">
        <v>48</v>
      </c>
      <c r="F3" s="1252" t="s">
        <v>676</v>
      </c>
      <c r="G3" s="1252" t="s">
        <v>248</v>
      </c>
      <c r="H3" s="1252" t="s">
        <v>49</v>
      </c>
      <c r="I3" s="1252" t="s">
        <v>49</v>
      </c>
      <c r="J3" s="1252" t="s">
        <v>118</v>
      </c>
      <c r="K3" s="1252" t="s">
        <v>51</v>
      </c>
      <c r="L3" s="1252" t="s">
        <v>51</v>
      </c>
      <c r="M3" s="1252" t="s">
        <v>51</v>
      </c>
      <c r="N3" s="1252" t="s">
        <v>677</v>
      </c>
      <c r="O3" s="1252" t="s">
        <v>677</v>
      </c>
      <c r="P3" s="1252" t="s">
        <v>679</v>
      </c>
      <c r="Q3" s="1252" t="s">
        <v>1203</v>
      </c>
      <c r="R3" s="1252" t="s">
        <v>113</v>
      </c>
      <c r="S3" s="1252" t="s">
        <v>113</v>
      </c>
      <c r="T3" s="1252" t="s">
        <v>680</v>
      </c>
      <c r="U3" s="1252" t="s">
        <v>680</v>
      </c>
      <c r="V3" s="1252" t="s">
        <v>114</v>
      </c>
      <c r="W3" s="1252" t="s">
        <v>114</v>
      </c>
      <c r="X3" s="1252" t="s">
        <v>114</v>
      </c>
      <c r="Y3" s="1252" t="s">
        <v>114</v>
      </c>
      <c r="Z3" s="1252" t="s">
        <v>140</v>
      </c>
      <c r="AA3" s="1252" t="s">
        <v>115</v>
      </c>
      <c r="AB3" s="1252" t="s">
        <v>115</v>
      </c>
      <c r="AC3" s="1252" t="s">
        <v>714</v>
      </c>
      <c r="AD3" s="1252" t="s">
        <v>715</v>
      </c>
      <c r="AE3" s="1252" t="s">
        <v>52</v>
      </c>
      <c r="AF3" s="1252" t="s">
        <v>52</v>
      </c>
      <c r="AG3" s="1252" t="s">
        <v>52</v>
      </c>
      <c r="AH3" s="1252" t="s">
        <v>52</v>
      </c>
      <c r="AI3" s="1252" t="s">
        <v>52</v>
      </c>
      <c r="AJ3" s="1252" t="s">
        <v>52</v>
      </c>
      <c r="AK3" s="1252" t="s">
        <v>116</v>
      </c>
      <c r="AL3" s="1252" t="s">
        <v>116</v>
      </c>
      <c r="AM3" s="1252" t="s">
        <v>116</v>
      </c>
      <c r="AN3" s="1252" t="s">
        <v>716</v>
      </c>
      <c r="AO3" s="1252" t="s">
        <v>716</v>
      </c>
      <c r="AP3" s="1252" t="s">
        <v>55</v>
      </c>
      <c r="AQ3" s="1252" t="s">
        <v>55</v>
      </c>
      <c r="AR3" s="1252" t="s">
        <v>760</v>
      </c>
      <c r="AS3" s="1252" t="s">
        <v>760</v>
      </c>
      <c r="AT3" s="1252" t="s">
        <v>760</v>
      </c>
      <c r="AU3" s="1252" t="s">
        <v>750</v>
      </c>
      <c r="AV3" s="1252" t="s">
        <v>750</v>
      </c>
      <c r="AW3" s="1252" t="s">
        <v>53</v>
      </c>
      <c r="AX3" s="1252" t="s">
        <v>50</v>
      </c>
      <c r="AY3" s="1252" t="s">
        <v>50</v>
      </c>
      <c r="AZ3" s="1252" t="s">
        <v>50</v>
      </c>
      <c r="BA3" s="1252" t="s">
        <v>50</v>
      </c>
      <c r="BB3" s="1252" t="s">
        <v>50</v>
      </c>
      <c r="BC3" s="1252" t="s">
        <v>50</v>
      </c>
      <c r="BD3" s="1252" t="s">
        <v>50</v>
      </c>
      <c r="BE3" s="1252" t="s">
        <v>50</v>
      </c>
      <c r="BF3" s="1252" t="s">
        <v>50</v>
      </c>
      <c r="BG3" s="1252" t="s">
        <v>50</v>
      </c>
      <c r="BH3" s="1252" t="s">
        <v>50</v>
      </c>
      <c r="BI3" s="1252" t="s">
        <v>50</v>
      </c>
      <c r="BJ3" s="1252" t="s">
        <v>50</v>
      </c>
      <c r="BK3" s="1252" t="s">
        <v>50</v>
      </c>
      <c r="BL3" s="1252" t="s">
        <v>50</v>
      </c>
      <c r="BM3" s="1252" t="s">
        <v>50</v>
      </c>
      <c r="BN3" s="1252" t="s">
        <v>117</v>
      </c>
      <c r="BO3" s="1253" t="s">
        <v>118</v>
      </c>
      <c r="BP3" s="1253" t="s">
        <v>118</v>
      </c>
      <c r="BQ3" s="1253" t="s">
        <v>118</v>
      </c>
      <c r="BR3" s="1253" t="s">
        <v>118</v>
      </c>
      <c r="BS3" s="1253" t="s">
        <v>678</v>
      </c>
      <c r="BT3" s="1253" t="s">
        <v>715</v>
      </c>
      <c r="BU3" s="1253" t="s">
        <v>55</v>
      </c>
      <c r="BV3" s="1253" t="s">
        <v>54</v>
      </c>
      <c r="BW3" s="1253" t="s">
        <v>117</v>
      </c>
      <c r="BX3" s="1253" t="s">
        <v>117</v>
      </c>
      <c r="BY3" s="1257"/>
      <c r="BZ3" s="1257"/>
      <c r="CA3" s="1257"/>
      <c r="CB3" s="1257"/>
      <c r="CC3" s="1257"/>
      <c r="CD3" s="1257"/>
      <c r="CE3" s="1257"/>
      <c r="CF3" s="1257"/>
      <c r="CG3" s="1257"/>
      <c r="CH3" s="1257"/>
      <c r="CI3" s="1257"/>
      <c r="CJ3" s="1257"/>
      <c r="CK3" s="1257"/>
      <c r="CL3" s="1257"/>
      <c r="CM3" s="1257"/>
      <c r="CN3" s="1257"/>
      <c r="CO3" s="1257"/>
      <c r="CP3" s="1257"/>
      <c r="CQ3" s="1257"/>
      <c r="CR3" s="1257"/>
      <c r="CS3" s="1257"/>
      <c r="CT3" s="1257"/>
      <c r="CU3" s="1257"/>
      <c r="CV3" s="1257"/>
      <c r="CW3" s="1257"/>
      <c r="CX3" s="1257"/>
      <c r="CY3" s="1257"/>
      <c r="CZ3" s="1257"/>
      <c r="DA3" s="1257"/>
      <c r="DB3" s="1257"/>
      <c r="DC3" s="1257"/>
      <c r="DD3" s="1257"/>
      <c r="DE3" s="1257"/>
      <c r="DF3" s="1257"/>
      <c r="DG3" s="1257"/>
      <c r="DH3" s="1257"/>
      <c r="DI3" s="1257"/>
      <c r="DJ3" s="1257"/>
      <c r="DK3" s="1257"/>
      <c r="DL3" s="1257"/>
      <c r="DM3" s="1257"/>
      <c r="DN3" s="1257"/>
      <c r="DO3" s="1257"/>
      <c r="DP3" s="1257"/>
      <c r="DQ3" s="1257"/>
      <c r="DR3" s="1257"/>
      <c r="DS3" s="1257"/>
      <c r="DT3" s="1257"/>
      <c r="DU3" s="1257"/>
      <c r="DV3" s="1257"/>
      <c r="DW3" s="1257"/>
      <c r="DX3" s="1257"/>
      <c r="DY3" s="1257"/>
      <c r="DZ3" s="1257"/>
      <c r="EA3" s="1257"/>
      <c r="EB3" s="1257"/>
      <c r="EC3" s="1257"/>
      <c r="ED3" s="1257"/>
      <c r="EE3" s="1257"/>
      <c r="EF3" s="1257"/>
      <c r="EG3" s="1257"/>
      <c r="EH3" s="1257"/>
      <c r="EI3" s="1257"/>
      <c r="EJ3" s="1257"/>
      <c r="EK3" s="1257"/>
      <c r="EL3" s="1257"/>
      <c r="EM3" s="1257"/>
      <c r="EN3" s="1257"/>
      <c r="EO3" s="1257"/>
      <c r="EP3" s="1257"/>
      <c r="EQ3" s="1257"/>
      <c r="ER3" s="1257"/>
      <c r="ES3" s="1257"/>
      <c r="ET3" s="1257"/>
      <c r="EU3" s="1257"/>
      <c r="EV3" s="1257"/>
      <c r="EW3" s="1257"/>
      <c r="EX3" s="1257"/>
      <c r="EY3" s="1257"/>
      <c r="EZ3" s="1257"/>
      <c r="FA3" s="1257"/>
      <c r="FB3" s="1257"/>
      <c r="FC3" s="1257"/>
      <c r="FD3" s="1257"/>
      <c r="FE3" s="1257"/>
      <c r="FF3" s="1257"/>
      <c r="FG3" s="1257"/>
      <c r="FH3" s="1257"/>
      <c r="FI3" s="1257"/>
      <c r="FJ3" s="1257"/>
      <c r="FK3" s="1257"/>
      <c r="FL3" s="1257"/>
      <c r="FM3" s="1257"/>
      <c r="FN3" s="1257"/>
      <c r="FO3" s="1257"/>
      <c r="FP3" s="1257"/>
      <c r="FQ3" s="1257"/>
      <c r="FR3" s="1257"/>
      <c r="FS3" s="1257"/>
      <c r="FT3" s="1257"/>
      <c r="FU3" s="1257"/>
      <c r="FV3" s="1257"/>
      <c r="FW3" s="1257"/>
      <c r="FX3" s="1257"/>
      <c r="FY3" s="1257"/>
      <c r="FZ3" s="1257"/>
      <c r="GA3" s="1257"/>
      <c r="GB3" s="1257"/>
      <c r="GC3" s="1257"/>
      <c r="GD3" s="1257"/>
      <c r="GE3" s="1257"/>
      <c r="GF3" s="1257"/>
      <c r="GG3" s="1257"/>
      <c r="GH3" s="1257"/>
      <c r="GI3" s="1257"/>
      <c r="GJ3" s="1257"/>
      <c r="GK3" s="1257"/>
      <c r="GL3" s="1257"/>
      <c r="GM3" s="1257"/>
      <c r="GN3" s="1257"/>
      <c r="GO3" s="1257"/>
      <c r="GP3" s="1257"/>
      <c r="GQ3" s="1257"/>
      <c r="GR3" s="1257"/>
      <c r="GS3" s="1257"/>
      <c r="GT3" s="1257"/>
      <c r="GU3" s="1257"/>
      <c r="GV3" s="1257"/>
      <c r="GW3" s="1257"/>
      <c r="GX3" s="1257"/>
      <c r="GY3" s="1257"/>
      <c r="GZ3" s="1257"/>
      <c r="HA3" s="1257"/>
      <c r="HB3" s="1257"/>
      <c r="HC3" s="1257"/>
      <c r="HD3" s="1257"/>
      <c r="HE3" s="1257"/>
      <c r="HF3" s="1257"/>
      <c r="HG3" s="1257"/>
      <c r="HH3" s="1257"/>
      <c r="HI3" s="1257"/>
      <c r="HJ3" s="1257"/>
      <c r="HK3" s="1257"/>
      <c r="HL3" s="1257"/>
      <c r="HM3" s="1257"/>
      <c r="HN3" s="1257"/>
      <c r="HO3" s="1257"/>
      <c r="HP3" s="1257"/>
      <c r="HQ3" s="1257"/>
      <c r="HR3" s="1257"/>
      <c r="HS3" s="1257"/>
      <c r="HT3" s="1257"/>
      <c r="HU3" s="1257"/>
      <c r="HV3" s="1257"/>
      <c r="HW3" s="1257"/>
      <c r="HX3" s="1257"/>
      <c r="HY3" s="1257"/>
      <c r="HZ3" s="1257"/>
      <c r="IA3" s="1257"/>
      <c r="IB3" s="1257"/>
      <c r="IC3" s="1257"/>
      <c r="ID3" s="1257"/>
      <c r="IE3" s="1257"/>
      <c r="IF3" s="1257"/>
      <c r="IG3" s="1257"/>
      <c r="IH3" s="1257"/>
      <c r="II3" s="1257"/>
      <c r="IJ3" s="1257"/>
      <c r="IK3" s="1257"/>
      <c r="IL3" s="1257"/>
      <c r="IM3" s="1257"/>
      <c r="IN3" s="1257"/>
      <c r="IO3" s="1257"/>
      <c r="IP3" s="1257"/>
      <c r="IQ3" s="1257"/>
      <c r="IR3" s="1257"/>
      <c r="IS3" s="1257"/>
      <c r="IT3" s="1257"/>
      <c r="IU3" s="1257"/>
      <c r="IV3" s="1257"/>
      <c r="IW3" s="1257"/>
      <c r="IX3" s="1257"/>
      <c r="IY3" s="1257"/>
      <c r="IZ3" s="1257"/>
      <c r="JA3" s="1257"/>
      <c r="JB3" s="1257"/>
      <c r="JC3" s="1257"/>
      <c r="JD3" s="1257"/>
      <c r="JE3" s="1257"/>
      <c r="JF3" s="1257"/>
      <c r="JG3" s="1257"/>
      <c r="JH3" s="1257"/>
      <c r="JI3" s="1257"/>
      <c r="JJ3" s="1257"/>
      <c r="JK3" s="1257"/>
      <c r="JL3" s="1257"/>
      <c r="JM3" s="1257"/>
      <c r="JN3" s="1257"/>
      <c r="JO3" s="1257"/>
      <c r="JP3" s="1257"/>
      <c r="JQ3" s="1257"/>
      <c r="JR3" s="1257"/>
      <c r="JS3" s="1257"/>
      <c r="JT3" s="1257"/>
      <c r="JU3" s="1257"/>
      <c r="JV3" s="1257"/>
      <c r="JW3" s="1257"/>
      <c r="JX3" s="1257"/>
      <c r="JY3" s="1257"/>
      <c r="JZ3" s="1257"/>
      <c r="KA3" s="1257"/>
      <c r="KB3" s="1257"/>
      <c r="KC3" s="1257"/>
      <c r="KD3" s="1257"/>
      <c r="KE3" s="1257"/>
      <c r="KF3" s="1257"/>
      <c r="KG3" s="1257"/>
      <c r="KH3" s="1257"/>
      <c r="KI3" s="1257"/>
      <c r="KJ3" s="1257"/>
      <c r="KK3" s="1257"/>
      <c r="KL3" s="1257"/>
      <c r="KM3" s="1257"/>
      <c r="KN3" s="1257"/>
      <c r="KO3" s="1257"/>
      <c r="KP3" s="1257"/>
      <c r="KQ3" s="1257"/>
      <c r="KR3" s="1257"/>
      <c r="KS3" s="1257"/>
      <c r="KT3" s="1257"/>
      <c r="KU3" s="1257"/>
      <c r="KV3" s="1257"/>
      <c r="KW3" s="1257"/>
      <c r="KX3" s="1257"/>
      <c r="KY3" s="1257"/>
      <c r="KZ3" s="1257"/>
      <c r="LA3" s="1257"/>
      <c r="LB3" s="1257"/>
      <c r="LC3" s="1257"/>
      <c r="LD3" s="1257"/>
      <c r="LE3" s="1257"/>
      <c r="LF3" s="1257"/>
      <c r="LG3" s="1257"/>
      <c r="LH3" s="1257"/>
      <c r="LI3" s="1257"/>
      <c r="LJ3" s="1257"/>
      <c r="LK3" s="1257"/>
      <c r="LL3" s="1257"/>
      <c r="LM3" s="1257"/>
      <c r="LN3" s="1257"/>
      <c r="LO3" s="1257"/>
      <c r="LP3" s="1257"/>
      <c r="LQ3" s="1257"/>
      <c r="LR3" s="1257"/>
      <c r="LS3" s="1257"/>
      <c r="LT3" s="1257"/>
      <c r="LU3" s="1257"/>
      <c r="LV3" s="1257"/>
      <c r="LW3" s="1257"/>
      <c r="LX3" s="1257"/>
      <c r="LY3" s="1257"/>
      <c r="LZ3" s="1257"/>
      <c r="MA3" s="1257"/>
      <c r="MB3" s="1257"/>
      <c r="MC3" s="1257"/>
      <c r="MD3" s="1257"/>
      <c r="ME3" s="1257"/>
      <c r="MF3" s="1257"/>
      <c r="MG3" s="1257"/>
      <c r="MH3" s="1257"/>
      <c r="MI3" s="1257"/>
      <c r="MJ3" s="1257"/>
      <c r="MK3" s="1257"/>
      <c r="ML3" s="1257"/>
      <c r="MM3" s="1257"/>
      <c r="MN3" s="1257"/>
      <c r="MO3" s="1257"/>
      <c r="MP3" s="1257"/>
      <c r="MQ3" s="1257"/>
      <c r="MR3" s="1257"/>
      <c r="MS3" s="1257"/>
      <c r="MT3" s="1257"/>
      <c r="MU3" s="1257"/>
      <c r="MV3" s="1257"/>
      <c r="MW3" s="1257"/>
      <c r="MX3" s="1257"/>
      <c r="MY3" s="1257"/>
      <c r="MZ3" s="1257"/>
      <c r="NA3" s="1257"/>
      <c r="NB3" s="1257"/>
      <c r="NC3" s="1257"/>
      <c r="ND3" s="1257"/>
      <c r="NE3" s="1257"/>
      <c r="NF3" s="1257"/>
      <c r="NG3" s="1257"/>
      <c r="NH3" s="1257"/>
      <c r="NI3" s="1257"/>
      <c r="NJ3" s="1257"/>
      <c r="NK3" s="1257"/>
      <c r="NL3" s="1257"/>
      <c r="NM3" s="1257"/>
      <c r="NN3" s="1257"/>
      <c r="NO3" s="1257"/>
      <c r="NP3" s="1257"/>
      <c r="NQ3" s="1257"/>
      <c r="NR3" s="1257"/>
      <c r="NS3" s="1257"/>
      <c r="NT3" s="1257"/>
      <c r="NU3" s="1257"/>
      <c r="NV3" s="1257"/>
      <c r="NW3" s="1257"/>
      <c r="NX3" s="1257"/>
      <c r="NY3" s="1257"/>
      <c r="NZ3" s="1257"/>
      <c r="OA3" s="1257"/>
      <c r="OB3" s="1257"/>
      <c r="OC3" s="1257"/>
      <c r="OD3" s="1257"/>
      <c r="OE3" s="1257"/>
      <c r="OF3" s="1257"/>
      <c r="OG3" s="1257"/>
      <c r="OH3" s="1257"/>
      <c r="OI3" s="1257"/>
      <c r="OJ3" s="1257"/>
      <c r="OK3" s="1257"/>
      <c r="OL3" s="1257"/>
      <c r="OM3" s="1257"/>
      <c r="ON3" s="1257"/>
      <c r="OO3" s="1257"/>
      <c r="OP3" s="1257"/>
      <c r="OQ3" s="1257"/>
      <c r="OR3" s="1257"/>
      <c r="OS3" s="1257"/>
      <c r="OT3" s="1257"/>
      <c r="OU3" s="1257"/>
      <c r="OV3" s="1257"/>
      <c r="OW3" s="1257"/>
      <c r="OX3" s="1257"/>
      <c r="OY3" s="1257"/>
      <c r="OZ3" s="1257"/>
      <c r="PA3" s="1257"/>
      <c r="PB3" s="1257"/>
      <c r="PC3" s="1257"/>
      <c r="PD3" s="1257"/>
      <c r="PE3" s="1257"/>
      <c r="PF3" s="1257"/>
      <c r="PG3" s="1257"/>
      <c r="PH3" s="1257"/>
      <c r="PI3" s="1257"/>
      <c r="PJ3" s="1257"/>
      <c r="PK3" s="1257"/>
      <c r="PL3" s="1257"/>
      <c r="PM3" s="1257"/>
      <c r="PN3" s="1257"/>
      <c r="PO3" s="1257"/>
      <c r="PP3" s="1257"/>
      <c r="PQ3" s="1257"/>
      <c r="PR3" s="1257"/>
      <c r="PS3" s="1257"/>
      <c r="PT3" s="1257"/>
      <c r="PU3" s="1257"/>
      <c r="PV3" s="1257"/>
      <c r="PW3" s="1257"/>
      <c r="PX3" s="1257"/>
      <c r="PY3" s="1257"/>
      <c r="PZ3" s="1257"/>
      <c r="QA3" s="1257"/>
      <c r="QB3" s="1257"/>
      <c r="QC3" s="1257"/>
      <c r="QD3" s="1257"/>
      <c r="QE3" s="1257"/>
      <c r="QF3" s="1257"/>
      <c r="QG3" s="1257"/>
      <c r="QH3" s="1257"/>
      <c r="QI3" s="1257"/>
      <c r="QJ3" s="1257"/>
      <c r="QK3" s="1257"/>
      <c r="QL3" s="1257"/>
      <c r="QM3" s="1257"/>
      <c r="QN3" s="1257"/>
      <c r="QO3" s="1257"/>
      <c r="QP3" s="1257"/>
      <c r="QQ3" s="1257"/>
      <c r="QR3" s="1257"/>
      <c r="QS3" s="1257"/>
      <c r="QT3" s="1257"/>
      <c r="QU3" s="1257"/>
      <c r="QV3" s="1257"/>
      <c r="QW3" s="1257"/>
      <c r="QX3" s="1257"/>
      <c r="QY3" s="1257"/>
      <c r="QZ3" s="1257"/>
      <c r="RA3" s="1257"/>
      <c r="RB3" s="1257"/>
      <c r="RC3" s="1257"/>
      <c r="RD3" s="1257"/>
      <c r="RE3" s="1257"/>
      <c r="RF3" s="1257"/>
      <c r="RG3" s="1257"/>
      <c r="RH3" s="1257"/>
      <c r="RI3" s="1257"/>
      <c r="RJ3" s="1257"/>
      <c r="RK3" s="1257"/>
      <c r="RL3" s="1257"/>
      <c r="RM3" s="1257"/>
      <c r="RN3" s="1257"/>
      <c r="RO3" s="1257"/>
      <c r="RP3" s="1257"/>
      <c r="RQ3" s="1257"/>
      <c r="RR3" s="1257"/>
      <c r="RS3" s="1257"/>
      <c r="RT3" s="1257"/>
      <c r="RU3" s="1257"/>
      <c r="RV3" s="1257"/>
      <c r="RW3" s="1257"/>
      <c r="RX3" s="1257"/>
      <c r="RY3" s="1257"/>
      <c r="RZ3" s="1257"/>
      <c r="SA3" s="1257"/>
      <c r="SB3" s="1257"/>
      <c r="SC3" s="1257"/>
      <c r="SD3" s="1257"/>
      <c r="SE3" s="1257"/>
      <c r="SF3" s="1257"/>
      <c r="SG3" s="1257"/>
      <c r="SH3" s="1257"/>
      <c r="SI3" s="1257"/>
      <c r="SJ3" s="1257"/>
      <c r="SK3" s="1257"/>
      <c r="SL3" s="1257"/>
      <c r="SM3" s="1257"/>
    </row>
    <row r="4" spans="1:507" s="1254" customFormat="1" ht="15.75">
      <c r="A4" s="1255" t="s">
        <v>81</v>
      </c>
      <c r="B4" s="1252" t="s">
        <v>681</v>
      </c>
      <c r="C4" s="1252" t="s">
        <v>682</v>
      </c>
      <c r="D4" s="1252" t="s">
        <v>37</v>
      </c>
      <c r="E4" s="1252" t="s">
        <v>247</v>
      </c>
      <c r="F4" s="1252" t="s">
        <v>683</v>
      </c>
      <c r="G4" s="1252" t="s">
        <v>387</v>
      </c>
      <c r="H4" s="1252" t="s">
        <v>38</v>
      </c>
      <c r="I4" s="1252" t="s">
        <v>103</v>
      </c>
      <c r="J4" s="1252" t="s">
        <v>287</v>
      </c>
      <c r="K4" s="1252" t="s">
        <v>39</v>
      </c>
      <c r="L4" s="1252" t="s">
        <v>1306</v>
      </c>
      <c r="M4" s="1252" t="s">
        <v>692</v>
      </c>
      <c r="N4" s="1252" t="s">
        <v>685</v>
      </c>
      <c r="O4" s="1252" t="s">
        <v>686</v>
      </c>
      <c r="P4" s="1252" t="s">
        <v>687</v>
      </c>
      <c r="Q4" s="1252" t="s">
        <v>1200</v>
      </c>
      <c r="R4" s="1252" t="s">
        <v>41</v>
      </c>
      <c r="S4" s="1252" t="s">
        <v>688</v>
      </c>
      <c r="T4" s="1252" t="s">
        <v>689</v>
      </c>
      <c r="U4" s="1252" t="s">
        <v>690</v>
      </c>
      <c r="V4" s="1252" t="s">
        <v>718</v>
      </c>
      <c r="W4" s="1252" t="s">
        <v>717</v>
      </c>
      <c r="X4" s="1252" t="s">
        <v>730</v>
      </c>
      <c r="Y4" s="1252" t="s">
        <v>102</v>
      </c>
      <c r="Z4" s="1252" t="s">
        <v>1</v>
      </c>
      <c r="AA4" s="1252" t="s">
        <v>719</v>
      </c>
      <c r="AB4" s="1252" t="s">
        <v>105</v>
      </c>
      <c r="AC4" s="1252" t="s">
        <v>720</v>
      </c>
      <c r="AD4" s="1252" t="s">
        <v>722</v>
      </c>
      <c r="AE4" s="1252" t="s">
        <v>57</v>
      </c>
      <c r="AF4" s="1252" t="s">
        <v>723</v>
      </c>
      <c r="AG4" s="1252" t="s">
        <v>101</v>
      </c>
      <c r="AH4" s="1252" t="s">
        <v>724</v>
      </c>
      <c r="AI4" s="1252" t="s">
        <v>100</v>
      </c>
      <c r="AJ4" s="1252" t="s">
        <v>725</v>
      </c>
      <c r="AK4" s="1252" t="s">
        <v>0</v>
      </c>
      <c r="AL4" s="1252" t="s">
        <v>1204</v>
      </c>
      <c r="AM4" s="1252" t="s">
        <v>731</v>
      </c>
      <c r="AN4" s="1252" t="s">
        <v>727</v>
      </c>
      <c r="AO4" s="1252" t="s">
        <v>726</v>
      </c>
      <c r="AP4" s="1252" t="s">
        <v>728</v>
      </c>
      <c r="AQ4" s="1252" t="s">
        <v>729</v>
      </c>
      <c r="AR4" s="1252" t="s">
        <v>751</v>
      </c>
      <c r="AS4" s="1252" t="s">
        <v>763</v>
      </c>
      <c r="AT4" s="1252" t="s">
        <v>764</v>
      </c>
      <c r="AU4" s="1252" t="s">
        <v>767</v>
      </c>
      <c r="AV4" s="1252" t="s">
        <v>752</v>
      </c>
      <c r="AW4" s="1252" t="s">
        <v>32</v>
      </c>
      <c r="AX4" s="1252" t="s">
        <v>753</v>
      </c>
      <c r="AY4" s="1252" t="s">
        <v>754</v>
      </c>
      <c r="AZ4" s="1252" t="s">
        <v>755</v>
      </c>
      <c r="BA4" s="1252" t="s">
        <v>756</v>
      </c>
      <c r="BB4" s="1252" t="s">
        <v>757</v>
      </c>
      <c r="BC4" s="1252" t="s">
        <v>766</v>
      </c>
      <c r="BD4" s="1252" t="s">
        <v>762</v>
      </c>
      <c r="BE4" s="1252" t="s">
        <v>40</v>
      </c>
      <c r="BF4" s="1252" t="s">
        <v>56</v>
      </c>
      <c r="BG4" s="1252" t="s">
        <v>758</v>
      </c>
      <c r="BH4" s="1252" t="s">
        <v>2</v>
      </c>
      <c r="BI4" s="1252" t="s">
        <v>104</v>
      </c>
      <c r="BJ4" s="1252" t="s">
        <v>759</v>
      </c>
      <c r="BK4" s="1252" t="s">
        <v>983</v>
      </c>
      <c r="BL4" s="1252" t="s">
        <v>1319</v>
      </c>
      <c r="BM4" s="1252" t="s">
        <v>778</v>
      </c>
      <c r="BN4" s="1252" t="s">
        <v>780</v>
      </c>
      <c r="BO4" s="1253" t="s">
        <v>244</v>
      </c>
      <c r="BP4" s="1253" t="s">
        <v>1266</v>
      </c>
      <c r="BQ4" s="1253" t="s">
        <v>644</v>
      </c>
      <c r="BR4" s="1253" t="s">
        <v>645</v>
      </c>
      <c r="BS4" s="1253" t="s">
        <v>797</v>
      </c>
      <c r="BT4" s="1253" t="s">
        <v>721</v>
      </c>
      <c r="BU4" s="1253" t="s">
        <v>42</v>
      </c>
      <c r="BV4" s="1253" t="s">
        <v>1267</v>
      </c>
      <c r="BW4" s="1253" t="s">
        <v>1201</v>
      </c>
      <c r="BX4" s="1253" t="s">
        <v>107</v>
      </c>
      <c r="BY4" s="1257"/>
      <c r="BZ4" s="1257"/>
      <c r="CA4" s="1257"/>
      <c r="CB4" s="1257"/>
      <c r="CC4" s="1257"/>
      <c r="CD4" s="1257"/>
      <c r="CE4" s="1257"/>
      <c r="CF4" s="1257"/>
      <c r="CG4" s="1257"/>
      <c r="CH4" s="1257"/>
      <c r="CI4" s="1257"/>
      <c r="CJ4" s="1257"/>
      <c r="CK4" s="1257"/>
      <c r="CL4" s="1257"/>
      <c r="CM4" s="1257"/>
      <c r="CN4" s="1257"/>
      <c r="CO4" s="1257"/>
      <c r="CP4" s="1257"/>
      <c r="CQ4" s="1257"/>
      <c r="CR4" s="1257"/>
      <c r="CS4" s="1257"/>
      <c r="CT4" s="1257"/>
      <c r="CU4" s="1257"/>
      <c r="CV4" s="1257"/>
      <c r="CW4" s="1257"/>
      <c r="CX4" s="1257"/>
      <c r="CY4" s="1257"/>
      <c r="CZ4" s="1257"/>
      <c r="DA4" s="1257"/>
      <c r="DB4" s="1257"/>
      <c r="DC4" s="1257"/>
      <c r="DD4" s="1257"/>
      <c r="DE4" s="1257"/>
      <c r="DF4" s="1257"/>
      <c r="DG4" s="1257"/>
      <c r="DH4" s="1257"/>
      <c r="DI4" s="1257"/>
      <c r="DJ4" s="1257"/>
      <c r="DK4" s="1257"/>
      <c r="DL4" s="1257"/>
      <c r="DM4" s="1257"/>
      <c r="DN4" s="1257"/>
      <c r="DO4" s="1257"/>
      <c r="DP4" s="1257"/>
      <c r="DQ4" s="1257"/>
      <c r="DR4" s="1257"/>
      <c r="DS4" s="1257"/>
      <c r="DT4" s="1257"/>
      <c r="DU4" s="1257"/>
      <c r="DV4" s="1257"/>
      <c r="DW4" s="1257"/>
      <c r="DX4" s="1257"/>
      <c r="DY4" s="1257"/>
      <c r="DZ4" s="1257"/>
      <c r="EA4" s="1257"/>
      <c r="EB4" s="1257"/>
      <c r="EC4" s="1257"/>
      <c r="ED4" s="1257"/>
      <c r="EE4" s="1257"/>
      <c r="EF4" s="1257"/>
      <c r="EG4" s="1257"/>
      <c r="EH4" s="1257"/>
      <c r="EI4" s="1257"/>
      <c r="EJ4" s="1257"/>
      <c r="EK4" s="1257"/>
      <c r="EL4" s="1257"/>
      <c r="EM4" s="1257"/>
      <c r="EN4" s="1257"/>
      <c r="EO4" s="1257"/>
      <c r="EP4" s="1257"/>
      <c r="EQ4" s="1257"/>
      <c r="ER4" s="1257"/>
      <c r="ES4" s="1257"/>
      <c r="ET4" s="1257"/>
      <c r="EU4" s="1257"/>
      <c r="EV4" s="1257"/>
      <c r="EW4" s="1257"/>
      <c r="EX4" s="1257"/>
      <c r="EY4" s="1257"/>
      <c r="EZ4" s="1257"/>
      <c r="FA4" s="1257"/>
      <c r="FB4" s="1257"/>
      <c r="FC4" s="1257"/>
      <c r="FD4" s="1257"/>
      <c r="FE4" s="1257"/>
      <c r="FF4" s="1257"/>
      <c r="FG4" s="1257"/>
      <c r="FH4" s="1257"/>
      <c r="FI4" s="1257"/>
      <c r="FJ4" s="1257"/>
      <c r="FK4" s="1257"/>
      <c r="FL4" s="1257"/>
      <c r="FM4" s="1257"/>
      <c r="FN4" s="1257"/>
      <c r="FO4" s="1257"/>
      <c r="FP4" s="1257"/>
      <c r="FQ4" s="1257"/>
      <c r="FR4" s="1257"/>
      <c r="FS4" s="1257"/>
      <c r="FT4" s="1257"/>
      <c r="FU4" s="1257"/>
      <c r="FV4" s="1257"/>
      <c r="FW4" s="1257"/>
      <c r="FX4" s="1257"/>
      <c r="FY4" s="1257"/>
      <c r="FZ4" s="1257"/>
      <c r="GA4" s="1257"/>
      <c r="GB4" s="1257"/>
      <c r="GC4" s="1257"/>
      <c r="GD4" s="1257"/>
      <c r="GE4" s="1257"/>
      <c r="GF4" s="1257"/>
      <c r="GG4" s="1257"/>
      <c r="GH4" s="1257"/>
      <c r="GI4" s="1257"/>
      <c r="GJ4" s="1257"/>
      <c r="GK4" s="1257"/>
      <c r="GL4" s="1257"/>
      <c r="GM4" s="1257"/>
      <c r="GN4" s="1257"/>
      <c r="GO4" s="1257"/>
      <c r="GP4" s="1257"/>
      <c r="GQ4" s="1257"/>
      <c r="GR4" s="1257"/>
      <c r="GS4" s="1257"/>
      <c r="GT4" s="1257"/>
      <c r="GU4" s="1257"/>
      <c r="GV4" s="1257"/>
      <c r="GW4" s="1257"/>
      <c r="GX4" s="1257"/>
      <c r="GY4" s="1257"/>
      <c r="GZ4" s="1257"/>
      <c r="HA4" s="1257"/>
      <c r="HB4" s="1257"/>
      <c r="HC4" s="1257"/>
      <c r="HD4" s="1257"/>
      <c r="HE4" s="1257"/>
      <c r="HF4" s="1257"/>
      <c r="HG4" s="1257"/>
      <c r="HH4" s="1257"/>
      <c r="HI4" s="1257"/>
      <c r="HJ4" s="1257"/>
      <c r="HK4" s="1257"/>
      <c r="HL4" s="1257"/>
      <c r="HM4" s="1257"/>
      <c r="HN4" s="1257"/>
      <c r="HO4" s="1257"/>
      <c r="HP4" s="1257"/>
      <c r="HQ4" s="1257"/>
      <c r="HR4" s="1257"/>
      <c r="HS4" s="1257"/>
      <c r="HT4" s="1257"/>
      <c r="HU4" s="1257"/>
      <c r="HV4" s="1257"/>
      <c r="HW4" s="1257"/>
      <c r="HX4" s="1257"/>
      <c r="HY4" s="1257"/>
      <c r="HZ4" s="1257"/>
      <c r="IA4" s="1257"/>
      <c r="IB4" s="1257"/>
      <c r="IC4" s="1257"/>
      <c r="ID4" s="1257"/>
      <c r="IE4" s="1257"/>
      <c r="IF4" s="1257"/>
      <c r="IG4" s="1257"/>
      <c r="IH4" s="1257"/>
      <c r="II4" s="1257"/>
      <c r="IJ4" s="1257"/>
      <c r="IK4" s="1257"/>
      <c r="IL4" s="1257"/>
      <c r="IM4" s="1257"/>
      <c r="IN4" s="1257"/>
      <c r="IO4" s="1257"/>
      <c r="IP4" s="1257"/>
      <c r="IQ4" s="1257"/>
      <c r="IR4" s="1257"/>
      <c r="IS4" s="1257"/>
      <c r="IT4" s="1257"/>
      <c r="IU4" s="1257"/>
      <c r="IV4" s="1257"/>
      <c r="IW4" s="1257"/>
      <c r="IX4" s="1257"/>
      <c r="IY4" s="1257"/>
      <c r="IZ4" s="1257"/>
      <c r="JA4" s="1257"/>
      <c r="JB4" s="1257"/>
      <c r="JC4" s="1257"/>
      <c r="JD4" s="1257"/>
      <c r="JE4" s="1257"/>
      <c r="JF4" s="1257"/>
      <c r="JG4" s="1257"/>
      <c r="JH4" s="1257"/>
      <c r="JI4" s="1257"/>
      <c r="JJ4" s="1257"/>
      <c r="JK4" s="1257"/>
      <c r="JL4" s="1257"/>
      <c r="JM4" s="1257"/>
      <c r="JN4" s="1257"/>
      <c r="JO4" s="1257"/>
      <c r="JP4" s="1257"/>
      <c r="JQ4" s="1257"/>
      <c r="JR4" s="1257"/>
      <c r="JS4" s="1257"/>
      <c r="JT4" s="1257"/>
      <c r="JU4" s="1257"/>
      <c r="JV4" s="1257"/>
      <c r="JW4" s="1257"/>
      <c r="JX4" s="1257"/>
      <c r="JY4" s="1257"/>
      <c r="JZ4" s="1257"/>
      <c r="KA4" s="1257"/>
      <c r="KB4" s="1257"/>
      <c r="KC4" s="1257"/>
      <c r="KD4" s="1257"/>
      <c r="KE4" s="1257"/>
      <c r="KF4" s="1257"/>
      <c r="KG4" s="1257"/>
      <c r="KH4" s="1257"/>
      <c r="KI4" s="1257"/>
      <c r="KJ4" s="1257"/>
      <c r="KK4" s="1257"/>
      <c r="KL4" s="1257"/>
      <c r="KM4" s="1257"/>
      <c r="KN4" s="1257"/>
      <c r="KO4" s="1257"/>
      <c r="KP4" s="1257"/>
      <c r="KQ4" s="1257"/>
      <c r="KR4" s="1257"/>
      <c r="KS4" s="1257"/>
      <c r="KT4" s="1257"/>
      <c r="KU4" s="1257"/>
      <c r="KV4" s="1257"/>
      <c r="KW4" s="1257"/>
      <c r="KX4" s="1257"/>
      <c r="KY4" s="1257"/>
      <c r="KZ4" s="1257"/>
      <c r="LA4" s="1257"/>
      <c r="LB4" s="1257"/>
      <c r="LC4" s="1257"/>
      <c r="LD4" s="1257"/>
      <c r="LE4" s="1257"/>
      <c r="LF4" s="1257"/>
      <c r="LG4" s="1257"/>
      <c r="LH4" s="1257"/>
      <c r="LI4" s="1257"/>
      <c r="LJ4" s="1257"/>
      <c r="LK4" s="1257"/>
      <c r="LL4" s="1257"/>
      <c r="LM4" s="1257"/>
      <c r="LN4" s="1257"/>
      <c r="LO4" s="1257"/>
      <c r="LP4" s="1257"/>
      <c r="LQ4" s="1257"/>
      <c r="LR4" s="1257"/>
      <c r="LS4" s="1257"/>
      <c r="LT4" s="1257"/>
      <c r="LU4" s="1257"/>
      <c r="LV4" s="1257"/>
      <c r="LW4" s="1257"/>
      <c r="LX4" s="1257"/>
      <c r="LY4" s="1257"/>
      <c r="LZ4" s="1257"/>
      <c r="MA4" s="1257"/>
      <c r="MB4" s="1257"/>
      <c r="MC4" s="1257"/>
      <c r="MD4" s="1257"/>
      <c r="ME4" s="1257"/>
      <c r="MF4" s="1257"/>
      <c r="MG4" s="1257"/>
      <c r="MH4" s="1257"/>
      <c r="MI4" s="1257"/>
      <c r="MJ4" s="1257"/>
      <c r="MK4" s="1257"/>
      <c r="ML4" s="1257"/>
      <c r="MM4" s="1257"/>
      <c r="MN4" s="1257"/>
      <c r="MO4" s="1257"/>
      <c r="MP4" s="1257"/>
      <c r="MQ4" s="1257"/>
      <c r="MR4" s="1257"/>
      <c r="MS4" s="1257"/>
      <c r="MT4" s="1257"/>
      <c r="MU4" s="1257"/>
      <c r="MV4" s="1257"/>
      <c r="MW4" s="1257"/>
      <c r="MX4" s="1257"/>
      <c r="MY4" s="1257"/>
      <c r="MZ4" s="1257"/>
      <c r="NA4" s="1257"/>
      <c r="NB4" s="1257"/>
      <c r="NC4" s="1257"/>
      <c r="ND4" s="1257"/>
      <c r="NE4" s="1257"/>
      <c r="NF4" s="1257"/>
      <c r="NG4" s="1257"/>
      <c r="NH4" s="1257"/>
      <c r="NI4" s="1257"/>
      <c r="NJ4" s="1257"/>
      <c r="NK4" s="1257"/>
      <c r="NL4" s="1257"/>
      <c r="NM4" s="1257"/>
      <c r="NN4" s="1257"/>
      <c r="NO4" s="1257"/>
      <c r="NP4" s="1257"/>
      <c r="NQ4" s="1257"/>
      <c r="NR4" s="1257"/>
      <c r="NS4" s="1257"/>
      <c r="NT4" s="1257"/>
      <c r="NU4" s="1257"/>
      <c r="NV4" s="1257"/>
      <c r="NW4" s="1257"/>
      <c r="NX4" s="1257"/>
      <c r="NY4" s="1257"/>
      <c r="NZ4" s="1257"/>
      <c r="OA4" s="1257"/>
      <c r="OB4" s="1257"/>
      <c r="OC4" s="1257"/>
      <c r="OD4" s="1257"/>
      <c r="OE4" s="1257"/>
      <c r="OF4" s="1257"/>
      <c r="OG4" s="1257"/>
      <c r="OH4" s="1257"/>
      <c r="OI4" s="1257"/>
      <c r="OJ4" s="1257"/>
      <c r="OK4" s="1257"/>
      <c r="OL4" s="1257"/>
      <c r="OM4" s="1257"/>
      <c r="ON4" s="1257"/>
      <c r="OO4" s="1257"/>
      <c r="OP4" s="1257"/>
      <c r="OQ4" s="1257"/>
      <c r="OR4" s="1257"/>
      <c r="OS4" s="1257"/>
      <c r="OT4" s="1257"/>
      <c r="OU4" s="1257"/>
      <c r="OV4" s="1257"/>
      <c r="OW4" s="1257"/>
      <c r="OX4" s="1257"/>
      <c r="OY4" s="1257"/>
      <c r="OZ4" s="1257"/>
      <c r="PA4" s="1257"/>
      <c r="PB4" s="1257"/>
      <c r="PC4" s="1257"/>
      <c r="PD4" s="1257"/>
      <c r="PE4" s="1257"/>
      <c r="PF4" s="1257"/>
      <c r="PG4" s="1257"/>
      <c r="PH4" s="1257"/>
      <c r="PI4" s="1257"/>
      <c r="PJ4" s="1257"/>
      <c r="PK4" s="1257"/>
      <c r="PL4" s="1257"/>
      <c r="PM4" s="1257"/>
      <c r="PN4" s="1257"/>
      <c r="PO4" s="1257"/>
      <c r="PP4" s="1257"/>
      <c r="PQ4" s="1257"/>
      <c r="PR4" s="1257"/>
      <c r="PS4" s="1257"/>
      <c r="PT4" s="1257"/>
      <c r="PU4" s="1257"/>
      <c r="PV4" s="1257"/>
      <c r="PW4" s="1257"/>
      <c r="PX4" s="1257"/>
      <c r="PY4" s="1257"/>
      <c r="PZ4" s="1257"/>
      <c r="QA4" s="1257"/>
      <c r="QB4" s="1257"/>
      <c r="QC4" s="1257"/>
      <c r="QD4" s="1257"/>
      <c r="QE4" s="1257"/>
      <c r="QF4" s="1257"/>
      <c r="QG4" s="1257"/>
      <c r="QH4" s="1257"/>
      <c r="QI4" s="1257"/>
      <c r="QJ4" s="1257"/>
      <c r="QK4" s="1257"/>
      <c r="QL4" s="1257"/>
      <c r="QM4" s="1257"/>
      <c r="QN4" s="1257"/>
      <c r="QO4" s="1257"/>
      <c r="QP4" s="1257"/>
      <c r="QQ4" s="1257"/>
      <c r="QR4" s="1257"/>
      <c r="QS4" s="1257"/>
      <c r="QT4" s="1257"/>
      <c r="QU4" s="1257"/>
      <c r="QV4" s="1257"/>
      <c r="QW4" s="1257"/>
      <c r="QX4" s="1257"/>
      <c r="QY4" s="1257"/>
      <c r="QZ4" s="1257"/>
      <c r="RA4" s="1257"/>
      <c r="RB4" s="1257"/>
      <c r="RC4" s="1257"/>
      <c r="RD4" s="1257"/>
      <c r="RE4" s="1257"/>
      <c r="RF4" s="1257"/>
      <c r="RG4" s="1257"/>
      <c r="RH4" s="1257"/>
      <c r="RI4" s="1257"/>
      <c r="RJ4" s="1257"/>
      <c r="RK4" s="1257"/>
      <c r="RL4" s="1257"/>
      <c r="RM4" s="1257"/>
      <c r="RN4" s="1257"/>
      <c r="RO4" s="1257"/>
      <c r="RP4" s="1257"/>
      <c r="RQ4" s="1257"/>
      <c r="RR4" s="1257"/>
      <c r="RS4" s="1257"/>
      <c r="RT4" s="1257"/>
      <c r="RU4" s="1257"/>
      <c r="RV4" s="1257"/>
      <c r="RW4" s="1257"/>
      <c r="RX4" s="1257"/>
      <c r="RY4" s="1257"/>
      <c r="RZ4" s="1257"/>
      <c r="SA4" s="1257"/>
      <c r="SB4" s="1257"/>
      <c r="SC4" s="1257"/>
      <c r="SD4" s="1257"/>
      <c r="SE4" s="1257"/>
      <c r="SF4" s="1257"/>
      <c r="SG4" s="1257"/>
      <c r="SH4" s="1257"/>
      <c r="SI4" s="1257"/>
      <c r="SJ4" s="1257"/>
      <c r="SK4" s="1257"/>
      <c r="SL4" s="1257"/>
      <c r="SM4" s="1257"/>
    </row>
    <row r="5" spans="1:507" s="1257" customFormat="1">
      <c r="A5" s="1256" t="s">
        <v>1268</v>
      </c>
      <c r="B5" s="1247">
        <v>30.425470424451525</v>
      </c>
      <c r="C5" s="1247">
        <v>2.7425127662089444</v>
      </c>
      <c r="D5" s="1247">
        <v>4.9853414551953206</v>
      </c>
      <c r="E5" s="1247">
        <v>5.8157076420719047</v>
      </c>
      <c r="F5" s="1247">
        <v>0.84820417524587666</v>
      </c>
      <c r="G5" s="1247">
        <v>0.85309090894980144</v>
      </c>
      <c r="H5" s="1247">
        <v>0.83860177479387343</v>
      </c>
      <c r="I5" s="1247">
        <v>10.735272258328573</v>
      </c>
      <c r="J5" s="1247">
        <v>0.85309090894980222</v>
      </c>
      <c r="K5" s="1247">
        <v>10.519815353753417</v>
      </c>
      <c r="L5" s="1247">
        <v>19.632039209355177</v>
      </c>
      <c r="M5" s="1247">
        <v>3.4602084824230932</v>
      </c>
      <c r="N5" s="1247">
        <v>6.034055828624032</v>
      </c>
      <c r="O5" s="1248">
        <v>0.85309090894980444</v>
      </c>
      <c r="P5" s="1248">
        <v>17.977916728557258</v>
      </c>
      <c r="Q5" s="1248">
        <v>14.144521698287486</v>
      </c>
      <c r="R5" s="1248">
        <v>3.7596342737072006</v>
      </c>
      <c r="S5" s="1248">
        <v>9.5249735749923818</v>
      </c>
      <c r="T5" s="1248">
        <v>18.04258116530599</v>
      </c>
      <c r="U5" s="1248">
        <v>17.520498528495693</v>
      </c>
      <c r="V5" s="1248">
        <v>32.301468965320034</v>
      </c>
      <c r="W5" s="1248">
        <v>31.44405906924246</v>
      </c>
      <c r="X5" s="1248">
        <v>25.607211887195138</v>
      </c>
      <c r="Y5" s="1248">
        <v>95.254867625557452</v>
      </c>
      <c r="Z5" s="1248">
        <v>2.4267610047734616</v>
      </c>
      <c r="AA5" s="1248">
        <v>1.352547033732401</v>
      </c>
      <c r="AB5" s="1248">
        <v>18.189098392452877</v>
      </c>
      <c r="AC5" s="1248">
        <v>2.409972466583532</v>
      </c>
      <c r="AD5" s="1248">
        <v>0.85309090894980233</v>
      </c>
      <c r="AE5" s="1248">
        <v>3.1962340013494326</v>
      </c>
      <c r="AF5" s="1248">
        <v>0.85246695107308623</v>
      </c>
      <c r="AG5" s="1248">
        <v>64.976802213855564</v>
      </c>
      <c r="AH5" s="1248">
        <v>108.60188507294568</v>
      </c>
      <c r="AI5" s="1248">
        <v>84.50393071087079</v>
      </c>
      <c r="AJ5" s="1248">
        <v>56.370460362027785</v>
      </c>
      <c r="AK5" s="1248">
        <v>1.7509353535140031</v>
      </c>
      <c r="AL5" s="1248">
        <v>2.6445818177443861</v>
      </c>
      <c r="AM5" s="1248">
        <v>7.6847367256695369</v>
      </c>
      <c r="AN5" s="1248">
        <v>12.937187293590016</v>
      </c>
      <c r="AO5" s="1248">
        <v>5.785745737657896</v>
      </c>
      <c r="AP5" s="1248">
        <v>0.85309090894980266</v>
      </c>
      <c r="AQ5" s="1248">
        <v>1.024940715157217</v>
      </c>
      <c r="AR5" s="1248">
        <v>1.2344299722177476</v>
      </c>
      <c r="AS5" s="1248">
        <v>0.85309090894980155</v>
      </c>
      <c r="AT5" s="1248">
        <v>0.87783951532436599</v>
      </c>
      <c r="AU5" s="1248">
        <v>4.0473564343677033</v>
      </c>
      <c r="AV5" s="1248">
        <v>3.5167628219626548</v>
      </c>
      <c r="AW5" s="1248">
        <v>1.7445726935219894</v>
      </c>
      <c r="AX5" s="1248">
        <v>60.049077883069373</v>
      </c>
      <c r="AY5" s="1248">
        <v>1.151164949265195</v>
      </c>
      <c r="AZ5" s="1248">
        <v>9.9992588917032812</v>
      </c>
      <c r="BA5" s="1248">
        <v>9.9992588917032865</v>
      </c>
      <c r="BB5" s="1248">
        <v>177.85083455887309</v>
      </c>
      <c r="BC5" s="1248">
        <v>0.85309090894980222</v>
      </c>
      <c r="BD5" s="1248">
        <v>0.85309090894980943</v>
      </c>
      <c r="BE5" s="1248">
        <v>0.85309090894980755</v>
      </c>
      <c r="BF5" s="1248">
        <v>0.85309090894980266</v>
      </c>
      <c r="BG5" s="1248">
        <v>0.94689666545603257</v>
      </c>
      <c r="BH5" s="1248">
        <v>0.853090908949802</v>
      </c>
      <c r="BI5" s="1248">
        <v>6.6444133037595385</v>
      </c>
      <c r="BJ5" s="1248">
        <v>4.5312497191666878</v>
      </c>
      <c r="BK5" s="1248">
        <v>1.1829753198830979</v>
      </c>
      <c r="BL5" s="1248">
        <v>0.85309090894980255</v>
      </c>
      <c r="BM5" s="1248">
        <v>0.85309090894980055</v>
      </c>
      <c r="BN5" s="1248">
        <v>0.8542306361994132</v>
      </c>
      <c r="BO5" s="1248">
        <v>0.85309090894980266</v>
      </c>
      <c r="BP5" s="1248">
        <v>5.5673000000000004</v>
      </c>
      <c r="BQ5" s="1248">
        <v>0.67669999999999997</v>
      </c>
      <c r="BR5" s="1248">
        <v>7.8781000000000008</v>
      </c>
      <c r="BS5" s="1248">
        <v>7.907</v>
      </c>
      <c r="BT5" s="1248">
        <v>13.539349438464155</v>
      </c>
      <c r="BU5" s="1248">
        <v>0</v>
      </c>
      <c r="BV5" s="1248">
        <v>3.9805695480000001</v>
      </c>
      <c r="BW5" s="1248">
        <v>8.7229313940961006</v>
      </c>
      <c r="BX5" s="1248">
        <v>0.8530909089498051</v>
      </c>
    </row>
    <row r="6" spans="1:507" s="1275" customFormat="1">
      <c r="A6" s="1273" t="s">
        <v>1305</v>
      </c>
      <c r="B6" s="1274">
        <f>B5/B$32</f>
        <v>6.2976169522389158E-2</v>
      </c>
      <c r="C6" s="1274">
        <f t="shared" ref="C6:BN6" si="0">C5/C$32</f>
        <v>5.4620450561973085E-3</v>
      </c>
      <c r="D6" s="1274">
        <f t="shared" si="0"/>
        <v>8.4444149813110801E-3</v>
      </c>
      <c r="E6" s="1274">
        <f t="shared" si="0"/>
        <v>1.1475434442731476E-2</v>
      </c>
      <c r="F6" s="1274">
        <f t="shared" si="0"/>
        <v>1.7734922969004038E-3</v>
      </c>
      <c r="G6" s="1274">
        <f t="shared" si="0"/>
        <v>1.7221587442654283E-3</v>
      </c>
      <c r="H6" s="1274">
        <f t="shared" si="0"/>
        <v>1.3993128232385656E-3</v>
      </c>
      <c r="I6" s="1274">
        <f t="shared" si="0"/>
        <v>1.9697724898099882E-2</v>
      </c>
      <c r="J6" s="1274">
        <f t="shared" si="0"/>
        <v>1.7562776461099807E-3</v>
      </c>
      <c r="K6" s="1274">
        <f t="shared" si="0"/>
        <v>1.7257499075205955E-2</v>
      </c>
      <c r="L6" s="1274">
        <f t="shared" si="0"/>
        <v>3.8252038677847156E-2</v>
      </c>
      <c r="M6" s="1274">
        <f t="shared" si="0"/>
        <v>5.9394566041547714E-3</v>
      </c>
      <c r="N6" s="1274">
        <f t="shared" si="0"/>
        <v>1.215556958956647E-2</v>
      </c>
      <c r="O6" s="1274">
        <f t="shared" si="0"/>
        <v>1.6995749152752782E-3</v>
      </c>
      <c r="P6" s="1274">
        <f t="shared" si="0"/>
        <v>3.4170316488781542E-2</v>
      </c>
      <c r="Q6" s="1274">
        <f t="shared" si="0"/>
        <v>2.5776484638140904E-2</v>
      </c>
      <c r="R6" s="1274">
        <f t="shared" si="0"/>
        <v>5.2138459532747941E-3</v>
      </c>
      <c r="S6" s="1274">
        <f t="shared" si="0"/>
        <v>1.8697002682255583E-2</v>
      </c>
      <c r="T6" s="1274">
        <f t="shared" si="0"/>
        <v>3.4971602423598362E-2</v>
      </c>
      <c r="U6" s="1274">
        <f t="shared" si="0"/>
        <v>3.1923667254169757E-2</v>
      </c>
      <c r="V6" s="1274">
        <f>V5/V$32</f>
        <v>5.9575579720543032E-2</v>
      </c>
      <c r="W6" s="1274">
        <f t="shared" si="0"/>
        <v>5.9092009251819781E-2</v>
      </c>
      <c r="X6" s="1274">
        <f t="shared" si="0"/>
        <v>4.7068173251746774E-2</v>
      </c>
      <c r="Y6" s="1274">
        <f t="shared" si="0"/>
        <v>0.16175940040298534</v>
      </c>
      <c r="Z6" s="1274">
        <f t="shared" si="0"/>
        <v>5.0206528257557004E-3</v>
      </c>
      <c r="AA6" s="1274">
        <f t="shared" si="0"/>
        <v>2.6158425400122638E-3</v>
      </c>
      <c r="AB6" s="1274">
        <f t="shared" si="0"/>
        <v>3.5028382997732151E-2</v>
      </c>
      <c r="AC6" s="1274">
        <f t="shared" si="0"/>
        <v>4.602918768570146E-3</v>
      </c>
      <c r="AD6" s="1274">
        <f t="shared" si="0"/>
        <v>1.7589334372139817E-3</v>
      </c>
      <c r="AE6" s="1274">
        <f t="shared" si="0"/>
        <v>6.5213301040451888E-3</v>
      </c>
      <c r="AF6" s="1274">
        <f t="shared" si="0"/>
        <v>1.7566104273197597E-3</v>
      </c>
      <c r="AG6" s="1274">
        <f t="shared" si="0"/>
        <v>0.10570719205326978</v>
      </c>
      <c r="AH6" s="1274">
        <f t="shared" si="0"/>
        <v>0.18130291768528337</v>
      </c>
      <c r="AI6" s="1274">
        <f t="shared" si="0"/>
        <v>0.13185198652403818</v>
      </c>
      <c r="AJ6" s="1274">
        <f t="shared" si="0"/>
        <v>0.10183463389378056</v>
      </c>
      <c r="AK6" s="1274">
        <f t="shared" si="0"/>
        <v>3.5332124305453749E-3</v>
      </c>
      <c r="AL6" s="1274">
        <f t="shared" si="0"/>
        <v>4.9932555613254456E-3</v>
      </c>
      <c r="AM6" s="1274">
        <f t="shared" si="0"/>
        <v>1.5782201640152579E-2</v>
      </c>
      <c r="AN6" s="1274">
        <f>AN5/AN$32</f>
        <v>2.4459256292317415E-2</v>
      </c>
      <c r="AO6" s="1274">
        <f t="shared" si="0"/>
        <v>1.0972706383056401E-2</v>
      </c>
      <c r="AP6" s="1274">
        <f t="shared" si="0"/>
        <v>1.7132699535301757E-3</v>
      </c>
      <c r="AQ6" s="1274">
        <f t="shared" si="0"/>
        <v>2.0529975433488425E-3</v>
      </c>
      <c r="AR6" s="1274">
        <f t="shared" si="0"/>
        <v>2.5348072708871066E-3</v>
      </c>
      <c r="AS6" s="1274">
        <f t="shared" si="0"/>
        <v>1.7524218020977536E-3</v>
      </c>
      <c r="AT6" s="1274">
        <f t="shared" si="0"/>
        <v>1.7756053379323856E-3</v>
      </c>
      <c r="AU6" s="1274">
        <f t="shared" si="0"/>
        <v>7.6699418896789438E-3</v>
      </c>
      <c r="AV6" s="1274">
        <f t="shared" si="0"/>
        <v>7.3069877122404715E-3</v>
      </c>
      <c r="AW6" s="1274">
        <f t="shared" si="0"/>
        <v>3.1214377893871003E-3</v>
      </c>
      <c r="AX6" s="1274">
        <f t="shared" si="0"/>
        <v>0.11299936792406137</v>
      </c>
      <c r="AY6" s="1274">
        <f t="shared" si="0"/>
        <v>2.4451979924395382E-3</v>
      </c>
      <c r="AZ6" s="1274">
        <f t="shared" si="0"/>
        <v>2.0924357346067884E-2</v>
      </c>
      <c r="BA6" s="1274">
        <f t="shared" si="0"/>
        <v>2.1806263900391306E-2</v>
      </c>
      <c r="BB6" s="1274">
        <f t="shared" si="0"/>
        <v>0.30946868345010276</v>
      </c>
      <c r="BC6" s="1274">
        <f t="shared" si="0"/>
        <v>1.6719228807890992E-3</v>
      </c>
      <c r="BD6" s="1274">
        <f t="shared" si="0"/>
        <v>1.4596856543173165E-3</v>
      </c>
      <c r="BE6" s="1274">
        <f t="shared" si="0"/>
        <v>1.6953074357809895E-3</v>
      </c>
      <c r="BF6" s="1274">
        <f t="shared" si="0"/>
        <v>1.1776382702290427E-3</v>
      </c>
      <c r="BG6" s="1274">
        <f t="shared" si="0"/>
        <v>1.8224896100980294E-3</v>
      </c>
      <c r="BH6" s="1274">
        <f t="shared" si="0"/>
        <v>1.2245764436759016E-3</v>
      </c>
      <c r="BI6" s="1274">
        <f t="shared" si="0"/>
        <v>1.3777543161771712E-2</v>
      </c>
      <c r="BJ6" s="1274">
        <f>BJ5/BJ$32</f>
        <v>9.0335139609645856E-3</v>
      </c>
      <c r="BK6" s="1274">
        <f t="shared" si="0"/>
        <v>2.5247263382717554E-3</v>
      </c>
      <c r="BL6" s="1274">
        <f t="shared" si="0"/>
        <v>1.372199430930668E-3</v>
      </c>
      <c r="BM6" s="1274">
        <f>BM5/BM$32</f>
        <v>1.7465300483123503E-3</v>
      </c>
      <c r="BN6" s="1274">
        <f t="shared" si="0"/>
        <v>1.3778378121642146E-3</v>
      </c>
      <c r="BO6" s="1274">
        <f t="shared" ref="BO6:BX6" si="1">BO5/BO$32</f>
        <v>1.2899317223858588E-3</v>
      </c>
      <c r="BP6" s="1274">
        <f t="shared" si="1"/>
        <v>8.840862091211852E-3</v>
      </c>
      <c r="BQ6" s="1274">
        <f t="shared" si="1"/>
        <v>8.9992673644781625E-4</v>
      </c>
      <c r="BR6" s="1274">
        <f t="shared" si="1"/>
        <v>1.07197736359773E-2</v>
      </c>
      <c r="BS6" s="1274">
        <f t="shared" si="1"/>
        <v>1.5290079948043692E-2</v>
      </c>
      <c r="BT6" s="1274">
        <f t="shared" si="1"/>
        <v>2.7015405650728689E-2</v>
      </c>
      <c r="BU6" s="1274">
        <f t="shared" si="1"/>
        <v>0</v>
      </c>
      <c r="BV6" s="1274">
        <f t="shared" si="1"/>
        <v>7.6548604132676314E-3</v>
      </c>
      <c r="BW6" s="1274">
        <f t="shared" si="1"/>
        <v>1.4302131811458308E-2</v>
      </c>
      <c r="BX6" s="1274">
        <f t="shared" si="1"/>
        <v>1.2191140790334945E-3</v>
      </c>
      <c r="BY6" s="1257"/>
      <c r="BZ6" s="1257"/>
      <c r="CA6" s="1257"/>
      <c r="CB6" s="1257"/>
      <c r="CC6" s="1257"/>
      <c r="CD6" s="1257"/>
      <c r="CE6" s="1257"/>
      <c r="CF6" s="1257"/>
      <c r="CG6" s="1257"/>
      <c r="CH6" s="1257"/>
      <c r="CI6" s="1257"/>
      <c r="CJ6" s="1257"/>
      <c r="CK6" s="1257"/>
      <c r="CL6" s="1257"/>
      <c r="CM6" s="1257"/>
      <c r="CN6" s="1257"/>
      <c r="CO6" s="1257"/>
      <c r="CP6" s="1257"/>
      <c r="CQ6" s="1257"/>
      <c r="CR6" s="1257"/>
      <c r="CS6" s="1257"/>
      <c r="CT6" s="1257"/>
      <c r="CU6" s="1257"/>
      <c r="CV6" s="1257"/>
      <c r="CW6" s="1257"/>
      <c r="CX6" s="1257"/>
      <c r="CY6" s="1257"/>
      <c r="CZ6" s="1257"/>
      <c r="DA6" s="1257"/>
      <c r="DB6" s="1257"/>
      <c r="DC6" s="1257"/>
      <c r="DD6" s="1257"/>
      <c r="DE6" s="1257"/>
      <c r="DF6" s="1257"/>
      <c r="DG6" s="1257"/>
      <c r="DH6" s="1257"/>
      <c r="DI6" s="1257"/>
      <c r="DJ6" s="1257"/>
      <c r="DK6" s="1257"/>
      <c r="DL6" s="1257"/>
      <c r="DM6" s="1257"/>
      <c r="DN6" s="1257"/>
      <c r="DO6" s="1257"/>
      <c r="DP6" s="1257"/>
      <c r="DQ6" s="1257"/>
      <c r="DR6" s="1257"/>
      <c r="DS6" s="1257"/>
      <c r="DT6" s="1257"/>
      <c r="DU6" s="1257"/>
      <c r="DV6" s="1257"/>
      <c r="DW6" s="1257"/>
      <c r="DX6" s="1257"/>
      <c r="DY6" s="1257"/>
      <c r="DZ6" s="1257"/>
      <c r="EA6" s="1257"/>
      <c r="EB6" s="1257"/>
      <c r="EC6" s="1257"/>
      <c r="ED6" s="1257"/>
      <c r="EE6" s="1257"/>
      <c r="EF6" s="1257"/>
      <c r="EG6" s="1257"/>
      <c r="EH6" s="1257"/>
      <c r="EI6" s="1257"/>
      <c r="EJ6" s="1257"/>
      <c r="EK6" s="1257"/>
      <c r="EL6" s="1257"/>
      <c r="EM6" s="1257"/>
      <c r="EN6" s="1257"/>
      <c r="EO6" s="1257"/>
      <c r="EP6" s="1257"/>
      <c r="EQ6" s="1257"/>
      <c r="ER6" s="1257"/>
      <c r="ES6" s="1257"/>
      <c r="ET6" s="1257"/>
      <c r="EU6" s="1257"/>
      <c r="EV6" s="1257"/>
      <c r="EW6" s="1257"/>
      <c r="EX6" s="1257"/>
      <c r="EY6" s="1257"/>
      <c r="EZ6" s="1257"/>
      <c r="FA6" s="1257"/>
      <c r="FB6" s="1257"/>
      <c r="FC6" s="1257"/>
      <c r="FD6" s="1257"/>
      <c r="FE6" s="1257"/>
      <c r="FF6" s="1257"/>
      <c r="FG6" s="1257"/>
      <c r="FH6" s="1257"/>
      <c r="FI6" s="1257"/>
      <c r="FJ6" s="1257"/>
      <c r="FK6" s="1257"/>
      <c r="FL6" s="1257"/>
      <c r="FM6" s="1257"/>
      <c r="FN6" s="1257"/>
      <c r="FO6" s="1257"/>
      <c r="FP6" s="1257"/>
      <c r="FQ6" s="1257"/>
      <c r="FR6" s="1257"/>
      <c r="FS6" s="1257"/>
      <c r="FT6" s="1257"/>
      <c r="FU6" s="1257"/>
      <c r="FV6" s="1257"/>
      <c r="FW6" s="1257"/>
      <c r="FX6" s="1257"/>
      <c r="FY6" s="1257"/>
      <c r="FZ6" s="1257"/>
      <c r="GA6" s="1257"/>
      <c r="GB6" s="1257"/>
      <c r="GC6" s="1257"/>
      <c r="GD6" s="1257"/>
      <c r="GE6" s="1257"/>
      <c r="GF6" s="1257"/>
      <c r="GG6" s="1257"/>
      <c r="GH6" s="1257"/>
      <c r="GI6" s="1257"/>
      <c r="GJ6" s="1257"/>
      <c r="GK6" s="1257"/>
      <c r="GL6" s="1257"/>
      <c r="GM6" s="1257"/>
      <c r="GN6" s="1257"/>
      <c r="GO6" s="1257"/>
      <c r="GP6" s="1257"/>
      <c r="GQ6" s="1257"/>
      <c r="GR6" s="1257"/>
      <c r="GS6" s="1257"/>
      <c r="GT6" s="1257"/>
      <c r="GU6" s="1257"/>
      <c r="GV6" s="1257"/>
      <c r="GW6" s="1257"/>
      <c r="GX6" s="1257"/>
      <c r="GY6" s="1257"/>
      <c r="GZ6" s="1257"/>
      <c r="HA6" s="1257"/>
      <c r="HB6" s="1257"/>
      <c r="HC6" s="1257"/>
      <c r="HD6" s="1257"/>
      <c r="HE6" s="1257"/>
      <c r="HF6" s="1257"/>
      <c r="HG6" s="1257"/>
      <c r="HH6" s="1257"/>
      <c r="HI6" s="1257"/>
      <c r="HJ6" s="1257"/>
      <c r="HK6" s="1257"/>
      <c r="HL6" s="1257"/>
      <c r="HM6" s="1257"/>
      <c r="HN6" s="1257"/>
      <c r="HO6" s="1257"/>
      <c r="HP6" s="1257"/>
      <c r="HQ6" s="1257"/>
      <c r="HR6" s="1257"/>
      <c r="HS6" s="1257"/>
      <c r="HT6" s="1257"/>
      <c r="HU6" s="1257"/>
      <c r="HV6" s="1257"/>
      <c r="HW6" s="1257"/>
      <c r="HX6" s="1257"/>
      <c r="HY6" s="1257"/>
      <c r="HZ6" s="1257"/>
      <c r="IA6" s="1257"/>
      <c r="IB6" s="1257"/>
      <c r="IC6" s="1257"/>
      <c r="ID6" s="1257"/>
      <c r="IE6" s="1257"/>
      <c r="IF6" s="1257"/>
      <c r="IG6" s="1257"/>
      <c r="IH6" s="1257"/>
      <c r="II6" s="1257"/>
      <c r="IJ6" s="1257"/>
      <c r="IK6" s="1257"/>
      <c r="IL6" s="1257"/>
      <c r="IM6" s="1257"/>
      <c r="IN6" s="1257"/>
      <c r="IO6" s="1257"/>
      <c r="IP6" s="1257"/>
      <c r="IQ6" s="1257"/>
      <c r="IR6" s="1257"/>
      <c r="IS6" s="1257"/>
      <c r="IT6" s="1257"/>
      <c r="IU6" s="1257"/>
      <c r="IV6" s="1257"/>
      <c r="IW6" s="1257"/>
      <c r="IX6" s="1257"/>
      <c r="IY6" s="1257"/>
      <c r="IZ6" s="1257"/>
      <c r="JA6" s="1257"/>
      <c r="JB6" s="1257"/>
      <c r="JC6" s="1257"/>
      <c r="JD6" s="1257"/>
      <c r="JE6" s="1257"/>
      <c r="JF6" s="1257"/>
      <c r="JG6" s="1257"/>
      <c r="JH6" s="1257"/>
      <c r="JI6" s="1257"/>
      <c r="JJ6" s="1257"/>
      <c r="JK6" s="1257"/>
      <c r="JL6" s="1257"/>
      <c r="JM6" s="1257"/>
      <c r="JN6" s="1257"/>
      <c r="JO6" s="1257"/>
      <c r="JP6" s="1257"/>
      <c r="JQ6" s="1257"/>
      <c r="JR6" s="1257"/>
      <c r="JS6" s="1257"/>
      <c r="JT6" s="1257"/>
      <c r="JU6" s="1257"/>
      <c r="JV6" s="1257"/>
      <c r="JW6" s="1257"/>
      <c r="JX6" s="1257"/>
      <c r="JY6" s="1257"/>
      <c r="JZ6" s="1257"/>
      <c r="KA6" s="1257"/>
      <c r="KB6" s="1257"/>
      <c r="KC6" s="1257"/>
      <c r="KD6" s="1257"/>
      <c r="KE6" s="1257"/>
      <c r="KF6" s="1257"/>
      <c r="KG6" s="1257"/>
      <c r="KH6" s="1257"/>
      <c r="KI6" s="1257"/>
      <c r="KJ6" s="1257"/>
      <c r="KK6" s="1257"/>
      <c r="KL6" s="1257"/>
      <c r="KM6" s="1257"/>
      <c r="KN6" s="1257"/>
      <c r="KO6" s="1257"/>
      <c r="KP6" s="1257"/>
      <c r="KQ6" s="1257"/>
      <c r="KR6" s="1257"/>
      <c r="KS6" s="1257"/>
      <c r="KT6" s="1257"/>
      <c r="KU6" s="1257"/>
      <c r="KV6" s="1257"/>
      <c r="KW6" s="1257"/>
      <c r="KX6" s="1257"/>
      <c r="KY6" s="1257"/>
      <c r="KZ6" s="1257"/>
      <c r="LA6" s="1257"/>
      <c r="LB6" s="1257"/>
      <c r="LC6" s="1257"/>
      <c r="LD6" s="1257"/>
      <c r="LE6" s="1257"/>
      <c r="LF6" s="1257"/>
      <c r="LG6" s="1257"/>
      <c r="LH6" s="1257"/>
      <c r="LI6" s="1257"/>
      <c r="LJ6" s="1257"/>
      <c r="LK6" s="1257"/>
      <c r="LL6" s="1257"/>
      <c r="LM6" s="1257"/>
      <c r="LN6" s="1257"/>
      <c r="LO6" s="1257"/>
      <c r="LP6" s="1257"/>
      <c r="LQ6" s="1257"/>
      <c r="LR6" s="1257"/>
      <c r="LS6" s="1257"/>
      <c r="LT6" s="1257"/>
      <c r="LU6" s="1257"/>
      <c r="LV6" s="1257"/>
      <c r="LW6" s="1257"/>
      <c r="LX6" s="1257"/>
      <c r="LY6" s="1257"/>
      <c r="LZ6" s="1257"/>
      <c r="MA6" s="1257"/>
      <c r="MB6" s="1257"/>
      <c r="MC6" s="1257"/>
      <c r="MD6" s="1257"/>
      <c r="ME6" s="1257"/>
      <c r="MF6" s="1257"/>
      <c r="MG6" s="1257"/>
      <c r="MH6" s="1257"/>
      <c r="MI6" s="1257"/>
      <c r="MJ6" s="1257"/>
      <c r="MK6" s="1257"/>
      <c r="ML6" s="1257"/>
      <c r="MM6" s="1257"/>
      <c r="MN6" s="1257"/>
      <c r="MO6" s="1257"/>
      <c r="MP6" s="1257"/>
      <c r="MQ6" s="1257"/>
      <c r="MR6" s="1257"/>
      <c r="MS6" s="1257"/>
      <c r="MT6" s="1257"/>
      <c r="MU6" s="1257"/>
      <c r="MV6" s="1257"/>
      <c r="MW6" s="1257"/>
      <c r="MX6" s="1257"/>
      <c r="MY6" s="1257"/>
      <c r="MZ6" s="1257"/>
      <c r="NA6" s="1257"/>
      <c r="NB6" s="1257"/>
      <c r="NC6" s="1257"/>
      <c r="ND6" s="1257"/>
      <c r="NE6" s="1257"/>
      <c r="NF6" s="1257"/>
      <c r="NG6" s="1257"/>
      <c r="NH6" s="1257"/>
      <c r="NI6" s="1257"/>
      <c r="NJ6" s="1257"/>
      <c r="NK6" s="1257"/>
      <c r="NL6" s="1257"/>
      <c r="NM6" s="1257"/>
      <c r="NN6" s="1257"/>
      <c r="NO6" s="1257"/>
      <c r="NP6" s="1257"/>
      <c r="NQ6" s="1257"/>
      <c r="NR6" s="1257"/>
      <c r="NS6" s="1257"/>
      <c r="NT6" s="1257"/>
      <c r="NU6" s="1257"/>
      <c r="NV6" s="1257"/>
      <c r="NW6" s="1257"/>
      <c r="NX6" s="1257"/>
      <c r="NY6" s="1257"/>
      <c r="NZ6" s="1257"/>
      <c r="OA6" s="1257"/>
      <c r="OB6" s="1257"/>
      <c r="OC6" s="1257"/>
      <c r="OD6" s="1257"/>
      <c r="OE6" s="1257"/>
      <c r="OF6" s="1257"/>
      <c r="OG6" s="1257"/>
      <c r="OH6" s="1257"/>
      <c r="OI6" s="1257"/>
      <c r="OJ6" s="1257"/>
      <c r="OK6" s="1257"/>
      <c r="OL6" s="1257"/>
      <c r="OM6" s="1257"/>
      <c r="ON6" s="1257"/>
      <c r="OO6" s="1257"/>
      <c r="OP6" s="1257"/>
      <c r="OQ6" s="1257"/>
      <c r="OR6" s="1257"/>
      <c r="OS6" s="1257"/>
      <c r="OT6" s="1257"/>
      <c r="OU6" s="1257"/>
      <c r="OV6" s="1257"/>
      <c r="OW6" s="1257"/>
      <c r="OX6" s="1257"/>
      <c r="OY6" s="1257"/>
      <c r="OZ6" s="1257"/>
      <c r="PA6" s="1257"/>
      <c r="PB6" s="1257"/>
      <c r="PC6" s="1257"/>
      <c r="PD6" s="1257"/>
      <c r="PE6" s="1257"/>
      <c r="PF6" s="1257"/>
      <c r="PG6" s="1257"/>
      <c r="PH6" s="1257"/>
      <c r="PI6" s="1257"/>
      <c r="PJ6" s="1257"/>
      <c r="PK6" s="1257"/>
      <c r="PL6" s="1257"/>
      <c r="PM6" s="1257"/>
      <c r="PN6" s="1257"/>
      <c r="PO6" s="1257"/>
      <c r="PP6" s="1257"/>
      <c r="PQ6" s="1257"/>
      <c r="PR6" s="1257"/>
      <c r="PS6" s="1257"/>
      <c r="PT6" s="1257"/>
      <c r="PU6" s="1257"/>
      <c r="PV6" s="1257"/>
      <c r="PW6" s="1257"/>
      <c r="PX6" s="1257"/>
      <c r="PY6" s="1257"/>
      <c r="PZ6" s="1257"/>
      <c r="QA6" s="1257"/>
      <c r="QB6" s="1257"/>
      <c r="QC6" s="1257"/>
      <c r="QD6" s="1257"/>
      <c r="QE6" s="1257"/>
      <c r="QF6" s="1257"/>
      <c r="QG6" s="1257"/>
      <c r="QH6" s="1257"/>
      <c r="QI6" s="1257"/>
      <c r="QJ6" s="1257"/>
      <c r="QK6" s="1257"/>
      <c r="QL6" s="1257"/>
      <c r="QM6" s="1257"/>
      <c r="QN6" s="1257"/>
      <c r="QO6" s="1257"/>
      <c r="QP6" s="1257"/>
      <c r="QQ6" s="1257"/>
      <c r="QR6" s="1257"/>
      <c r="QS6" s="1257"/>
      <c r="QT6" s="1257"/>
      <c r="QU6" s="1257"/>
      <c r="QV6" s="1257"/>
      <c r="QW6" s="1257"/>
      <c r="QX6" s="1257"/>
      <c r="QY6" s="1257"/>
      <c r="QZ6" s="1257"/>
      <c r="RA6" s="1257"/>
      <c r="RB6" s="1257"/>
      <c r="RC6" s="1257"/>
      <c r="RD6" s="1257"/>
      <c r="RE6" s="1257"/>
      <c r="RF6" s="1257"/>
      <c r="RG6" s="1257"/>
      <c r="RH6" s="1257"/>
      <c r="RI6" s="1257"/>
      <c r="RJ6" s="1257"/>
      <c r="RK6" s="1257"/>
      <c r="RL6" s="1257"/>
      <c r="RM6" s="1257"/>
      <c r="RN6" s="1257"/>
      <c r="RO6" s="1257"/>
      <c r="RP6" s="1257"/>
      <c r="RQ6" s="1257"/>
      <c r="RR6" s="1257"/>
      <c r="RS6" s="1257"/>
      <c r="RT6" s="1257"/>
      <c r="RU6" s="1257"/>
      <c r="RV6" s="1257"/>
      <c r="RW6" s="1257"/>
      <c r="RX6" s="1257"/>
      <c r="RY6" s="1257"/>
      <c r="RZ6" s="1257"/>
      <c r="SA6" s="1257"/>
      <c r="SB6" s="1257"/>
      <c r="SC6" s="1257"/>
      <c r="SD6" s="1257"/>
      <c r="SE6" s="1257"/>
      <c r="SF6" s="1257"/>
      <c r="SG6" s="1257"/>
      <c r="SH6" s="1257"/>
      <c r="SI6" s="1257"/>
      <c r="SJ6" s="1257"/>
      <c r="SK6" s="1257"/>
      <c r="SL6" s="1257"/>
      <c r="SM6" s="1257"/>
    </row>
    <row r="7" spans="1:507" s="1257" customFormat="1">
      <c r="A7" s="1256" t="s">
        <v>1269</v>
      </c>
      <c r="B7" s="1032">
        <v>1.9003465645499997</v>
      </c>
      <c r="C7" s="1032">
        <v>0.17297671355999997</v>
      </c>
      <c r="D7" s="1032">
        <v>0.18200308833000001</v>
      </c>
      <c r="E7" s="1032">
        <v>0.74956575875999998</v>
      </c>
      <c r="F7" s="1032">
        <v>0.16288684838999998</v>
      </c>
      <c r="G7" s="1032">
        <v>0.17062374105</v>
      </c>
      <c r="H7" s="1032">
        <v>0.18370467296999998</v>
      </c>
      <c r="I7" s="1032">
        <v>0.17624694654000003</v>
      </c>
      <c r="J7" s="1032">
        <v>0.17140806521999999</v>
      </c>
      <c r="K7" s="1032">
        <v>0.18540625760999996</v>
      </c>
      <c r="L7" s="1032">
        <v>0.71269809156000008</v>
      </c>
      <c r="M7" s="1032">
        <v>0.80740191167999997</v>
      </c>
      <c r="N7" s="1032">
        <v>7.3346252005949992</v>
      </c>
      <c r="O7" s="1056">
        <v>6.8469107187599985</v>
      </c>
      <c r="P7" s="1056">
        <v>14.241696241920001</v>
      </c>
      <c r="Q7" s="1056">
        <v>7.0059601392899991</v>
      </c>
      <c r="R7" s="1056">
        <v>39.618974470529992</v>
      </c>
      <c r="S7" s="1056">
        <v>0.17140806521999999</v>
      </c>
      <c r="T7" s="1056">
        <v>0.77053424447999996</v>
      </c>
      <c r="U7" s="1056">
        <v>19.48338341334</v>
      </c>
      <c r="V7" s="1056">
        <v>7.0938266023799992</v>
      </c>
      <c r="W7" s="1056">
        <v>7.301814306149998</v>
      </c>
      <c r="X7" s="1056">
        <v>20.687684373509999</v>
      </c>
      <c r="Y7" s="1056">
        <v>0.75636323490000001</v>
      </c>
      <c r="Z7" s="1056">
        <v>0.16288684838999998</v>
      </c>
      <c r="AA7" s="1056">
        <v>0.7563632348999999</v>
      </c>
      <c r="AB7" s="1056">
        <v>0.77790777791999988</v>
      </c>
      <c r="AC7" s="1056">
        <v>7.0938266023799992</v>
      </c>
      <c r="AD7" s="1056">
        <v>0.74616702069000007</v>
      </c>
      <c r="AE7" s="1056">
        <v>0.16288684839000001</v>
      </c>
      <c r="AF7" s="1056">
        <v>0.17454536189999995</v>
      </c>
      <c r="AG7" s="1056">
        <v>13.536150123299999</v>
      </c>
      <c r="AH7" s="1056">
        <v>0.73936954455000004</v>
      </c>
      <c r="AI7" s="1056">
        <v>13.536150123299999</v>
      </c>
      <c r="AJ7" s="1056">
        <v>0.74616702069000007</v>
      </c>
      <c r="AK7" s="1056">
        <v>0.16825747491000001</v>
      </c>
      <c r="AL7" s="1056">
        <v>7.3018143061499989</v>
      </c>
      <c r="AM7" s="1056">
        <v>0.16825747491000001</v>
      </c>
      <c r="AN7" s="1056">
        <v>0.73936954454999992</v>
      </c>
      <c r="AO7" s="1056">
        <v>6.9731492448449988</v>
      </c>
      <c r="AP7" s="1056">
        <v>7.2690034117049995</v>
      </c>
      <c r="AQ7" s="1056">
        <v>7.1377598339249984</v>
      </c>
      <c r="AR7" s="1056">
        <v>0.74276828261999994</v>
      </c>
      <c r="AS7" s="1056">
        <v>2.0653648249499996</v>
      </c>
      <c r="AT7" s="1056">
        <v>0.74956575875999998</v>
      </c>
      <c r="AU7" s="1056">
        <v>0.75296449682999989</v>
      </c>
      <c r="AV7" s="1056">
        <v>0.72231824846999992</v>
      </c>
      <c r="AW7" s="1056">
        <v>0.76373676834000004</v>
      </c>
      <c r="AX7" s="1056">
        <v>3.0968840447999999</v>
      </c>
      <c r="AY7" s="1056">
        <v>3.0968840448000003</v>
      </c>
      <c r="AZ7" s="1056">
        <v>6.8140998243149991</v>
      </c>
      <c r="BA7" s="1056">
        <v>6.8140998243149991</v>
      </c>
      <c r="BB7" s="1056">
        <v>6.8140998243149982</v>
      </c>
      <c r="BC7" s="1056">
        <v>7.0387710337349993</v>
      </c>
      <c r="BD7" s="1056">
        <v>0.73936954455000004</v>
      </c>
      <c r="BE7" s="1056">
        <v>0.17624694654</v>
      </c>
      <c r="BF7" s="1056">
        <v>2.1128230840499995</v>
      </c>
      <c r="BG7" s="1056">
        <v>19.274859533159997</v>
      </c>
      <c r="BH7" s="1056">
        <v>2.1829248262499998</v>
      </c>
      <c r="BI7" s="1056">
        <v>7.0715819281799988</v>
      </c>
      <c r="BJ7" s="1056">
        <v>0.17140806521999996</v>
      </c>
      <c r="BK7" s="1056">
        <v>19.274859533159997</v>
      </c>
      <c r="BL7" s="1056">
        <v>0.79605358286999994</v>
      </c>
      <c r="BM7" s="1056">
        <v>7.3018143061499989</v>
      </c>
      <c r="BN7" s="1056">
        <v>41.645938429619996</v>
      </c>
      <c r="BO7" s="1056">
        <v>21.565600129919996</v>
      </c>
      <c r="BP7" s="1056">
        <f>3.4*5.88*1055.05/1000</f>
        <v>21.092559600000001</v>
      </c>
      <c r="BQ7" s="1056">
        <v>41.647390000000001</v>
      </c>
      <c r="BR7" s="1056">
        <f>2.9*5.47*1055.05/1000</f>
        <v>16.736258149999998</v>
      </c>
      <c r="BS7" s="1056">
        <f>2.9*5.47*1055.05/1000</f>
        <v>16.736258149999998</v>
      </c>
      <c r="BT7" s="1056">
        <v>0.17454536189999997</v>
      </c>
      <c r="BU7" s="1056">
        <f>135824341/(1000*750000)</f>
        <v>0.18109912133333333</v>
      </c>
      <c r="BV7" s="1056">
        <f>42393386/(1000*250000)</f>
        <v>0.16957354399999999</v>
      </c>
      <c r="BW7" s="1056">
        <f>7918648/(1000*46410)</f>
        <v>0.1706237448825684</v>
      </c>
      <c r="BX7" s="1056">
        <f>5764849649.3952/(1000*390000)</f>
        <v>14.78166576768</v>
      </c>
    </row>
    <row r="8" spans="1:507" s="1275" customFormat="1">
      <c r="A8" s="1273" t="s">
        <v>1305</v>
      </c>
      <c r="B8" s="1274">
        <f>B7/B$32</f>
        <v>3.9334329340134774E-3</v>
      </c>
      <c r="C8" s="1274">
        <f t="shared" ref="C8:BN8" si="2">C7/C$32</f>
        <v>3.4450399457709344E-4</v>
      </c>
      <c r="D8" s="1274">
        <f t="shared" si="2"/>
        <v>3.0828572517075894E-4</v>
      </c>
      <c r="E8" s="1274">
        <f t="shared" si="2"/>
        <v>1.4790277047183637E-3</v>
      </c>
      <c r="F8" s="1274">
        <f t="shared" si="2"/>
        <v>3.4057669051476791E-4</v>
      </c>
      <c r="G8" s="1274">
        <f t="shared" si="2"/>
        <v>3.4444297148854996E-4</v>
      </c>
      <c r="H8" s="1274">
        <f t="shared" si="2"/>
        <v>3.0653441514472466E-4</v>
      </c>
      <c r="I8" s="1274">
        <f t="shared" si="2"/>
        <v>3.2338852555711131E-4</v>
      </c>
      <c r="J8" s="1274">
        <f t="shared" si="2"/>
        <v>3.5288168019448617E-4</v>
      </c>
      <c r="K8" s="1274">
        <f t="shared" si="2"/>
        <v>3.04154418271263E-4</v>
      </c>
      <c r="L8" s="1274">
        <f t="shared" si="2"/>
        <v>1.3886563017350665E-3</v>
      </c>
      <c r="M8" s="1274">
        <f t="shared" si="2"/>
        <v>1.3859074217333807E-3</v>
      </c>
      <c r="N8" s="1274">
        <f t="shared" si="2"/>
        <v>1.477555885649655E-2</v>
      </c>
      <c r="O8" s="1274">
        <f t="shared" si="2"/>
        <v>1.3640794413176222E-2</v>
      </c>
      <c r="P8" s="1274">
        <f t="shared" si="2"/>
        <v>2.7068946601053183E-2</v>
      </c>
      <c r="Q8" s="1274">
        <f t="shared" si="2"/>
        <v>1.276741821023899E-2</v>
      </c>
      <c r="R8" s="1274">
        <f t="shared" si="2"/>
        <v>5.4943437227574755E-2</v>
      </c>
      <c r="S8" s="1274">
        <f t="shared" si="2"/>
        <v>3.3646466627401043E-4</v>
      </c>
      <c r="T8" s="1274">
        <f t="shared" si="2"/>
        <v>1.493512319819197E-3</v>
      </c>
      <c r="U8" s="1274">
        <f t="shared" si="2"/>
        <v>3.5500191279447549E-2</v>
      </c>
      <c r="V8" s="1274">
        <f>V7/V$32</f>
        <v>1.308357934828093E-2</v>
      </c>
      <c r="W8" s="1274">
        <f t="shared" si="2"/>
        <v>1.3722111308337547E-2</v>
      </c>
      <c r="X8" s="1274">
        <f t="shared" si="2"/>
        <v>3.802567482001961E-2</v>
      </c>
      <c r="Y8" s="1274">
        <f t="shared" si="2"/>
        <v>1.2844368630612576E-3</v>
      </c>
      <c r="Z8" s="1274">
        <f t="shared" si="2"/>
        <v>3.3699169965195451E-4</v>
      </c>
      <c r="AA8" s="1274">
        <f t="shared" si="2"/>
        <v>1.462815766260559E-3</v>
      </c>
      <c r="AB8" s="1274">
        <f t="shared" si="2"/>
        <v>1.4980869856200661E-3</v>
      </c>
      <c r="AC8" s="1274">
        <f t="shared" si="2"/>
        <v>1.3548830147161904E-2</v>
      </c>
      <c r="AD8" s="1274">
        <f t="shared" si="2"/>
        <v>1.5384739289434929E-3</v>
      </c>
      <c r="AE8" s="1274">
        <f t="shared" si="2"/>
        <v>3.3234078215496117E-4</v>
      </c>
      <c r="AF8" s="1274">
        <f t="shared" si="2"/>
        <v>3.5967165925656394E-4</v>
      </c>
      <c r="AG8" s="1274">
        <f t="shared" si="2"/>
        <v>2.2021219450538733E-2</v>
      </c>
      <c r="AH8" s="1274">
        <f t="shared" si="2"/>
        <v>1.2343234703938661E-3</v>
      </c>
      <c r="AI8" s="1274">
        <f t="shared" si="2"/>
        <v>2.1120535679591913E-2</v>
      </c>
      <c r="AJ8" s="1274">
        <f t="shared" si="2"/>
        <v>1.3479692180545773E-3</v>
      </c>
      <c r="AK8" s="1274">
        <f t="shared" si="2"/>
        <v>3.3952675676522865E-4</v>
      </c>
      <c r="AL8" s="1274">
        <f t="shared" si="2"/>
        <v>1.3786612555268363E-2</v>
      </c>
      <c r="AM8" s="1274">
        <f t="shared" si="2"/>
        <v>3.455516423382968E-4</v>
      </c>
      <c r="AN8" s="1274">
        <f>AN7/AN$32</f>
        <v>1.3978640622944937E-3</v>
      </c>
      <c r="AO8" s="1274">
        <f t="shared" si="2"/>
        <v>1.3224625259783554E-2</v>
      </c>
      <c r="AP8" s="1274">
        <f t="shared" si="2"/>
        <v>1.4598403296447876E-2</v>
      </c>
      <c r="AQ8" s="1274">
        <f t="shared" si="2"/>
        <v>1.429722050003087E-2</v>
      </c>
      <c r="AR8" s="1274">
        <f t="shared" si="2"/>
        <v>1.5252177002693455E-3</v>
      </c>
      <c r="AS8" s="1274">
        <f t="shared" si="2"/>
        <v>4.2426783717386509E-3</v>
      </c>
      <c r="AT8" s="1274">
        <f t="shared" si="2"/>
        <v>1.5161461054687298E-3</v>
      </c>
      <c r="AU8" s="1274">
        <f t="shared" si="2"/>
        <v>1.426905198325996E-3</v>
      </c>
      <c r="AV8" s="1274">
        <f t="shared" si="2"/>
        <v>1.500803674599753E-3</v>
      </c>
      <c r="AW8" s="1274">
        <f t="shared" si="2"/>
        <v>1.3664989820676733E-3</v>
      </c>
      <c r="AX8" s="1274">
        <f t="shared" si="2"/>
        <v>5.8276655018407297E-3</v>
      </c>
      <c r="AY8" s="1274">
        <f t="shared" si="2"/>
        <v>6.5781143301805959E-3</v>
      </c>
      <c r="AZ8" s="1274">
        <f t="shared" si="2"/>
        <v>1.4259122726990233E-2</v>
      </c>
      <c r="BA8" s="1274">
        <f t="shared" si="2"/>
        <v>1.48601071961356E-2</v>
      </c>
      <c r="BB8" s="1274">
        <f t="shared" si="2"/>
        <v>1.1856849065446975E-2</v>
      </c>
      <c r="BC8" s="1274">
        <f t="shared" si="2"/>
        <v>1.3794874872625746E-2</v>
      </c>
      <c r="BD8" s="1274">
        <f t="shared" si="2"/>
        <v>1.2651021199456473E-3</v>
      </c>
      <c r="BE8" s="1274">
        <f t="shared" si="2"/>
        <v>3.5024726657887327E-4</v>
      </c>
      <c r="BF8" s="1274">
        <f t="shared" si="2"/>
        <v>2.9166191972009856E-3</v>
      </c>
      <c r="BG8" s="1274">
        <f t="shared" si="2"/>
        <v>3.7098273250719523E-2</v>
      </c>
      <c r="BH8" s="1274">
        <f t="shared" si="2"/>
        <v>3.1334976055856149E-3</v>
      </c>
      <c r="BI8" s="1274">
        <f t="shared" si="2"/>
        <v>1.4663299945892517E-2</v>
      </c>
      <c r="BJ8" s="1274">
        <f>BJ7/BJ$32</f>
        <v>3.4171966811653826E-4</v>
      </c>
      <c r="BK8" s="1274">
        <f t="shared" si="2"/>
        <v>4.1136737776293127E-2</v>
      </c>
      <c r="BL8" s="1274">
        <f t="shared" si="2"/>
        <v>1.2804547111506131E-3</v>
      </c>
      <c r="BM8" s="1274">
        <f>BM7/BM$32</f>
        <v>1.4948979011612464E-2</v>
      </c>
      <c r="BN8" s="1274">
        <f t="shared" si="2"/>
        <v>6.7173133647711963E-2</v>
      </c>
      <c r="BO8" s="1274">
        <f t="shared" ref="BO8:BX8" si="3">BO7/BO$32</f>
        <v>3.2608660376088089E-2</v>
      </c>
      <c r="BP8" s="1274">
        <f t="shared" si="3"/>
        <v>3.349494558839413E-2</v>
      </c>
      <c r="BQ8" s="1274">
        <f t="shared" si="3"/>
        <v>5.5385842713564976E-2</v>
      </c>
      <c r="BR8" s="1274">
        <f t="shared" si="3"/>
        <v>2.2773117741749938E-2</v>
      </c>
      <c r="BS8" s="1274">
        <f t="shared" si="3"/>
        <v>3.236356711073704E-2</v>
      </c>
      <c r="BT8" s="1274">
        <f t="shared" si="3"/>
        <v>3.4827476590460458E-4</v>
      </c>
      <c r="BU8" s="1274">
        <f t="shared" si="3"/>
        <v>3.5170180417731447E-4</v>
      </c>
      <c r="BV8" s="1274">
        <f t="shared" si="3"/>
        <v>3.2609951753142862E-4</v>
      </c>
      <c r="BW8" s="1274">
        <f t="shared" si="3"/>
        <v>2.7975495612940086E-4</v>
      </c>
      <c r="BX8" s="1274">
        <f t="shared" si="3"/>
        <v>2.1123817707927824E-2</v>
      </c>
      <c r="BY8" s="1257"/>
      <c r="BZ8" s="1257"/>
      <c r="CA8" s="1257"/>
      <c r="CB8" s="1257"/>
      <c r="CC8" s="1257"/>
      <c r="CD8" s="1257"/>
      <c r="CE8" s="1257"/>
      <c r="CF8" s="1257"/>
      <c r="CG8" s="1257"/>
      <c r="CH8" s="1257"/>
      <c r="CI8" s="1257"/>
      <c r="CJ8" s="1257"/>
      <c r="CK8" s="1257"/>
      <c r="CL8" s="1257"/>
      <c r="CM8" s="1257"/>
      <c r="CN8" s="1257"/>
      <c r="CO8" s="1257"/>
      <c r="CP8" s="1257"/>
      <c r="CQ8" s="1257"/>
      <c r="CR8" s="1257"/>
      <c r="CS8" s="1257"/>
      <c r="CT8" s="1257"/>
      <c r="CU8" s="1257"/>
      <c r="CV8" s="1257"/>
      <c r="CW8" s="1257"/>
      <c r="CX8" s="1257"/>
      <c r="CY8" s="1257"/>
      <c r="CZ8" s="1257"/>
      <c r="DA8" s="1257"/>
      <c r="DB8" s="1257"/>
      <c r="DC8" s="1257"/>
      <c r="DD8" s="1257"/>
      <c r="DE8" s="1257"/>
      <c r="DF8" s="1257"/>
      <c r="DG8" s="1257"/>
      <c r="DH8" s="1257"/>
      <c r="DI8" s="1257"/>
      <c r="DJ8" s="1257"/>
      <c r="DK8" s="1257"/>
      <c r="DL8" s="1257"/>
      <c r="DM8" s="1257"/>
      <c r="DN8" s="1257"/>
      <c r="DO8" s="1257"/>
      <c r="DP8" s="1257"/>
      <c r="DQ8" s="1257"/>
      <c r="DR8" s="1257"/>
      <c r="DS8" s="1257"/>
      <c r="DT8" s="1257"/>
      <c r="DU8" s="1257"/>
      <c r="DV8" s="1257"/>
      <c r="DW8" s="1257"/>
      <c r="DX8" s="1257"/>
      <c r="DY8" s="1257"/>
      <c r="DZ8" s="1257"/>
      <c r="EA8" s="1257"/>
      <c r="EB8" s="1257"/>
      <c r="EC8" s="1257"/>
      <c r="ED8" s="1257"/>
      <c r="EE8" s="1257"/>
      <c r="EF8" s="1257"/>
      <c r="EG8" s="1257"/>
      <c r="EH8" s="1257"/>
      <c r="EI8" s="1257"/>
      <c r="EJ8" s="1257"/>
      <c r="EK8" s="1257"/>
      <c r="EL8" s="1257"/>
      <c r="EM8" s="1257"/>
      <c r="EN8" s="1257"/>
      <c r="EO8" s="1257"/>
      <c r="EP8" s="1257"/>
      <c r="EQ8" s="1257"/>
      <c r="ER8" s="1257"/>
      <c r="ES8" s="1257"/>
      <c r="ET8" s="1257"/>
      <c r="EU8" s="1257"/>
      <c r="EV8" s="1257"/>
      <c r="EW8" s="1257"/>
      <c r="EX8" s="1257"/>
      <c r="EY8" s="1257"/>
      <c r="EZ8" s="1257"/>
      <c r="FA8" s="1257"/>
      <c r="FB8" s="1257"/>
      <c r="FC8" s="1257"/>
      <c r="FD8" s="1257"/>
      <c r="FE8" s="1257"/>
      <c r="FF8" s="1257"/>
      <c r="FG8" s="1257"/>
      <c r="FH8" s="1257"/>
      <c r="FI8" s="1257"/>
      <c r="FJ8" s="1257"/>
      <c r="FK8" s="1257"/>
      <c r="FL8" s="1257"/>
      <c r="FM8" s="1257"/>
      <c r="FN8" s="1257"/>
      <c r="FO8" s="1257"/>
      <c r="FP8" s="1257"/>
      <c r="FQ8" s="1257"/>
      <c r="FR8" s="1257"/>
      <c r="FS8" s="1257"/>
      <c r="FT8" s="1257"/>
      <c r="FU8" s="1257"/>
      <c r="FV8" s="1257"/>
      <c r="FW8" s="1257"/>
      <c r="FX8" s="1257"/>
      <c r="FY8" s="1257"/>
      <c r="FZ8" s="1257"/>
      <c r="GA8" s="1257"/>
      <c r="GB8" s="1257"/>
      <c r="GC8" s="1257"/>
      <c r="GD8" s="1257"/>
      <c r="GE8" s="1257"/>
      <c r="GF8" s="1257"/>
      <c r="GG8" s="1257"/>
      <c r="GH8" s="1257"/>
      <c r="GI8" s="1257"/>
      <c r="GJ8" s="1257"/>
      <c r="GK8" s="1257"/>
      <c r="GL8" s="1257"/>
      <c r="GM8" s="1257"/>
      <c r="GN8" s="1257"/>
      <c r="GO8" s="1257"/>
      <c r="GP8" s="1257"/>
      <c r="GQ8" s="1257"/>
      <c r="GR8" s="1257"/>
      <c r="GS8" s="1257"/>
      <c r="GT8" s="1257"/>
      <c r="GU8" s="1257"/>
      <c r="GV8" s="1257"/>
      <c r="GW8" s="1257"/>
      <c r="GX8" s="1257"/>
      <c r="GY8" s="1257"/>
      <c r="GZ8" s="1257"/>
      <c r="HA8" s="1257"/>
      <c r="HB8" s="1257"/>
      <c r="HC8" s="1257"/>
      <c r="HD8" s="1257"/>
      <c r="HE8" s="1257"/>
      <c r="HF8" s="1257"/>
      <c r="HG8" s="1257"/>
      <c r="HH8" s="1257"/>
      <c r="HI8" s="1257"/>
      <c r="HJ8" s="1257"/>
      <c r="HK8" s="1257"/>
      <c r="HL8" s="1257"/>
      <c r="HM8" s="1257"/>
      <c r="HN8" s="1257"/>
      <c r="HO8" s="1257"/>
      <c r="HP8" s="1257"/>
      <c r="HQ8" s="1257"/>
      <c r="HR8" s="1257"/>
      <c r="HS8" s="1257"/>
      <c r="HT8" s="1257"/>
      <c r="HU8" s="1257"/>
      <c r="HV8" s="1257"/>
      <c r="HW8" s="1257"/>
      <c r="HX8" s="1257"/>
      <c r="HY8" s="1257"/>
      <c r="HZ8" s="1257"/>
      <c r="IA8" s="1257"/>
      <c r="IB8" s="1257"/>
      <c r="IC8" s="1257"/>
      <c r="ID8" s="1257"/>
      <c r="IE8" s="1257"/>
      <c r="IF8" s="1257"/>
      <c r="IG8" s="1257"/>
      <c r="IH8" s="1257"/>
      <c r="II8" s="1257"/>
      <c r="IJ8" s="1257"/>
      <c r="IK8" s="1257"/>
      <c r="IL8" s="1257"/>
      <c r="IM8" s="1257"/>
      <c r="IN8" s="1257"/>
      <c r="IO8" s="1257"/>
      <c r="IP8" s="1257"/>
      <c r="IQ8" s="1257"/>
      <c r="IR8" s="1257"/>
      <c r="IS8" s="1257"/>
      <c r="IT8" s="1257"/>
      <c r="IU8" s="1257"/>
      <c r="IV8" s="1257"/>
      <c r="IW8" s="1257"/>
      <c r="IX8" s="1257"/>
      <c r="IY8" s="1257"/>
      <c r="IZ8" s="1257"/>
      <c r="JA8" s="1257"/>
      <c r="JB8" s="1257"/>
      <c r="JC8" s="1257"/>
      <c r="JD8" s="1257"/>
      <c r="JE8" s="1257"/>
      <c r="JF8" s="1257"/>
      <c r="JG8" s="1257"/>
      <c r="JH8" s="1257"/>
      <c r="JI8" s="1257"/>
      <c r="JJ8" s="1257"/>
      <c r="JK8" s="1257"/>
      <c r="JL8" s="1257"/>
      <c r="JM8" s="1257"/>
      <c r="JN8" s="1257"/>
      <c r="JO8" s="1257"/>
      <c r="JP8" s="1257"/>
      <c r="JQ8" s="1257"/>
      <c r="JR8" s="1257"/>
      <c r="JS8" s="1257"/>
      <c r="JT8" s="1257"/>
      <c r="JU8" s="1257"/>
      <c r="JV8" s="1257"/>
      <c r="JW8" s="1257"/>
      <c r="JX8" s="1257"/>
      <c r="JY8" s="1257"/>
      <c r="JZ8" s="1257"/>
      <c r="KA8" s="1257"/>
      <c r="KB8" s="1257"/>
      <c r="KC8" s="1257"/>
      <c r="KD8" s="1257"/>
      <c r="KE8" s="1257"/>
      <c r="KF8" s="1257"/>
      <c r="KG8" s="1257"/>
      <c r="KH8" s="1257"/>
      <c r="KI8" s="1257"/>
      <c r="KJ8" s="1257"/>
      <c r="KK8" s="1257"/>
      <c r="KL8" s="1257"/>
      <c r="KM8" s="1257"/>
      <c r="KN8" s="1257"/>
      <c r="KO8" s="1257"/>
      <c r="KP8" s="1257"/>
      <c r="KQ8" s="1257"/>
      <c r="KR8" s="1257"/>
      <c r="KS8" s="1257"/>
      <c r="KT8" s="1257"/>
      <c r="KU8" s="1257"/>
      <c r="KV8" s="1257"/>
      <c r="KW8" s="1257"/>
      <c r="KX8" s="1257"/>
      <c r="KY8" s="1257"/>
      <c r="KZ8" s="1257"/>
      <c r="LA8" s="1257"/>
      <c r="LB8" s="1257"/>
      <c r="LC8" s="1257"/>
      <c r="LD8" s="1257"/>
      <c r="LE8" s="1257"/>
      <c r="LF8" s="1257"/>
      <c r="LG8" s="1257"/>
      <c r="LH8" s="1257"/>
      <c r="LI8" s="1257"/>
      <c r="LJ8" s="1257"/>
      <c r="LK8" s="1257"/>
      <c r="LL8" s="1257"/>
      <c r="LM8" s="1257"/>
      <c r="LN8" s="1257"/>
      <c r="LO8" s="1257"/>
      <c r="LP8" s="1257"/>
      <c r="LQ8" s="1257"/>
      <c r="LR8" s="1257"/>
      <c r="LS8" s="1257"/>
      <c r="LT8" s="1257"/>
      <c r="LU8" s="1257"/>
      <c r="LV8" s="1257"/>
      <c r="LW8" s="1257"/>
      <c r="LX8" s="1257"/>
      <c r="LY8" s="1257"/>
      <c r="LZ8" s="1257"/>
      <c r="MA8" s="1257"/>
      <c r="MB8" s="1257"/>
      <c r="MC8" s="1257"/>
      <c r="MD8" s="1257"/>
      <c r="ME8" s="1257"/>
      <c r="MF8" s="1257"/>
      <c r="MG8" s="1257"/>
      <c r="MH8" s="1257"/>
      <c r="MI8" s="1257"/>
      <c r="MJ8" s="1257"/>
      <c r="MK8" s="1257"/>
      <c r="ML8" s="1257"/>
      <c r="MM8" s="1257"/>
      <c r="MN8" s="1257"/>
      <c r="MO8" s="1257"/>
      <c r="MP8" s="1257"/>
      <c r="MQ8" s="1257"/>
      <c r="MR8" s="1257"/>
      <c r="MS8" s="1257"/>
      <c r="MT8" s="1257"/>
      <c r="MU8" s="1257"/>
      <c r="MV8" s="1257"/>
      <c r="MW8" s="1257"/>
      <c r="MX8" s="1257"/>
      <c r="MY8" s="1257"/>
      <c r="MZ8" s="1257"/>
      <c r="NA8" s="1257"/>
      <c r="NB8" s="1257"/>
      <c r="NC8" s="1257"/>
      <c r="ND8" s="1257"/>
      <c r="NE8" s="1257"/>
      <c r="NF8" s="1257"/>
      <c r="NG8" s="1257"/>
      <c r="NH8" s="1257"/>
      <c r="NI8" s="1257"/>
      <c r="NJ8" s="1257"/>
      <c r="NK8" s="1257"/>
      <c r="NL8" s="1257"/>
      <c r="NM8" s="1257"/>
      <c r="NN8" s="1257"/>
      <c r="NO8" s="1257"/>
      <c r="NP8" s="1257"/>
      <c r="NQ8" s="1257"/>
      <c r="NR8" s="1257"/>
      <c r="NS8" s="1257"/>
      <c r="NT8" s="1257"/>
      <c r="NU8" s="1257"/>
      <c r="NV8" s="1257"/>
      <c r="NW8" s="1257"/>
      <c r="NX8" s="1257"/>
      <c r="NY8" s="1257"/>
      <c r="NZ8" s="1257"/>
      <c r="OA8" s="1257"/>
      <c r="OB8" s="1257"/>
      <c r="OC8" s="1257"/>
      <c r="OD8" s="1257"/>
      <c r="OE8" s="1257"/>
      <c r="OF8" s="1257"/>
      <c r="OG8" s="1257"/>
      <c r="OH8" s="1257"/>
      <c r="OI8" s="1257"/>
      <c r="OJ8" s="1257"/>
      <c r="OK8" s="1257"/>
      <c r="OL8" s="1257"/>
      <c r="OM8" s="1257"/>
      <c r="ON8" s="1257"/>
      <c r="OO8" s="1257"/>
      <c r="OP8" s="1257"/>
      <c r="OQ8" s="1257"/>
      <c r="OR8" s="1257"/>
      <c r="OS8" s="1257"/>
      <c r="OT8" s="1257"/>
      <c r="OU8" s="1257"/>
      <c r="OV8" s="1257"/>
      <c r="OW8" s="1257"/>
      <c r="OX8" s="1257"/>
      <c r="OY8" s="1257"/>
      <c r="OZ8" s="1257"/>
      <c r="PA8" s="1257"/>
      <c r="PB8" s="1257"/>
      <c r="PC8" s="1257"/>
      <c r="PD8" s="1257"/>
      <c r="PE8" s="1257"/>
      <c r="PF8" s="1257"/>
      <c r="PG8" s="1257"/>
      <c r="PH8" s="1257"/>
      <c r="PI8" s="1257"/>
      <c r="PJ8" s="1257"/>
      <c r="PK8" s="1257"/>
      <c r="PL8" s="1257"/>
      <c r="PM8" s="1257"/>
      <c r="PN8" s="1257"/>
      <c r="PO8" s="1257"/>
      <c r="PP8" s="1257"/>
      <c r="PQ8" s="1257"/>
      <c r="PR8" s="1257"/>
      <c r="PS8" s="1257"/>
      <c r="PT8" s="1257"/>
      <c r="PU8" s="1257"/>
      <c r="PV8" s="1257"/>
      <c r="PW8" s="1257"/>
      <c r="PX8" s="1257"/>
      <c r="PY8" s="1257"/>
      <c r="PZ8" s="1257"/>
      <c r="QA8" s="1257"/>
      <c r="QB8" s="1257"/>
      <c r="QC8" s="1257"/>
      <c r="QD8" s="1257"/>
      <c r="QE8" s="1257"/>
      <c r="QF8" s="1257"/>
      <c r="QG8" s="1257"/>
      <c r="QH8" s="1257"/>
      <c r="QI8" s="1257"/>
      <c r="QJ8" s="1257"/>
      <c r="QK8" s="1257"/>
      <c r="QL8" s="1257"/>
      <c r="QM8" s="1257"/>
      <c r="QN8" s="1257"/>
      <c r="QO8" s="1257"/>
      <c r="QP8" s="1257"/>
      <c r="QQ8" s="1257"/>
      <c r="QR8" s="1257"/>
      <c r="QS8" s="1257"/>
      <c r="QT8" s="1257"/>
      <c r="QU8" s="1257"/>
      <c r="QV8" s="1257"/>
      <c r="QW8" s="1257"/>
      <c r="QX8" s="1257"/>
      <c r="QY8" s="1257"/>
      <c r="QZ8" s="1257"/>
      <c r="RA8" s="1257"/>
      <c r="RB8" s="1257"/>
      <c r="RC8" s="1257"/>
      <c r="RD8" s="1257"/>
      <c r="RE8" s="1257"/>
      <c r="RF8" s="1257"/>
      <c r="RG8" s="1257"/>
      <c r="RH8" s="1257"/>
      <c r="RI8" s="1257"/>
      <c r="RJ8" s="1257"/>
      <c r="RK8" s="1257"/>
      <c r="RL8" s="1257"/>
      <c r="RM8" s="1257"/>
      <c r="RN8" s="1257"/>
      <c r="RO8" s="1257"/>
      <c r="RP8" s="1257"/>
      <c r="RQ8" s="1257"/>
      <c r="RR8" s="1257"/>
      <c r="RS8" s="1257"/>
      <c r="RT8" s="1257"/>
      <c r="RU8" s="1257"/>
      <c r="RV8" s="1257"/>
      <c r="RW8" s="1257"/>
      <c r="RX8" s="1257"/>
      <c r="RY8" s="1257"/>
      <c r="RZ8" s="1257"/>
      <c r="SA8" s="1257"/>
      <c r="SB8" s="1257"/>
      <c r="SC8" s="1257"/>
      <c r="SD8" s="1257"/>
      <c r="SE8" s="1257"/>
      <c r="SF8" s="1257"/>
      <c r="SG8" s="1257"/>
      <c r="SH8" s="1257"/>
      <c r="SI8" s="1257"/>
      <c r="SJ8" s="1257"/>
      <c r="SK8" s="1257"/>
      <c r="SL8" s="1257"/>
      <c r="SM8" s="1257"/>
    </row>
    <row r="9" spans="1:507" s="1257" customFormat="1">
      <c r="A9" s="1256" t="s">
        <v>19</v>
      </c>
      <c r="B9" s="1032">
        <v>0</v>
      </c>
      <c r="C9" s="1032">
        <v>0</v>
      </c>
      <c r="D9" s="1032">
        <v>0</v>
      </c>
      <c r="E9" s="1032">
        <v>0</v>
      </c>
      <c r="F9" s="1032">
        <v>0</v>
      </c>
      <c r="G9" s="1032">
        <v>0</v>
      </c>
      <c r="H9" s="1032">
        <v>0</v>
      </c>
      <c r="I9" s="1032">
        <v>0</v>
      </c>
      <c r="J9" s="1032">
        <v>0</v>
      </c>
      <c r="K9" s="1032">
        <v>0</v>
      </c>
      <c r="L9" s="1032">
        <v>0</v>
      </c>
      <c r="M9" s="1032">
        <v>0</v>
      </c>
      <c r="N9" s="1032">
        <v>0</v>
      </c>
      <c r="O9" s="1056">
        <v>0</v>
      </c>
      <c r="P9" s="1056">
        <v>0</v>
      </c>
      <c r="Q9" s="1056">
        <v>0</v>
      </c>
      <c r="R9" s="1056">
        <v>188.31455996419106</v>
      </c>
      <c r="S9" s="1056">
        <v>0</v>
      </c>
      <c r="T9" s="1056">
        <v>0</v>
      </c>
      <c r="U9" s="1056">
        <v>0</v>
      </c>
      <c r="V9" s="1056">
        <v>0</v>
      </c>
      <c r="W9" s="1056">
        <v>0</v>
      </c>
      <c r="X9" s="1056">
        <v>0</v>
      </c>
      <c r="Y9" s="1056">
        <v>0</v>
      </c>
      <c r="Z9" s="1056">
        <v>0</v>
      </c>
      <c r="AA9" s="1056">
        <v>0</v>
      </c>
      <c r="AB9" s="1056">
        <v>0</v>
      </c>
      <c r="AC9" s="1056">
        <v>0</v>
      </c>
      <c r="AD9" s="1056">
        <v>0</v>
      </c>
      <c r="AE9" s="1056">
        <v>0</v>
      </c>
      <c r="AF9" s="1056">
        <v>0</v>
      </c>
      <c r="AG9" s="1056">
        <v>0</v>
      </c>
      <c r="AH9" s="1056">
        <v>0</v>
      </c>
      <c r="AI9" s="1056">
        <v>0</v>
      </c>
      <c r="AJ9" s="1056">
        <v>0</v>
      </c>
      <c r="AK9" s="1056">
        <v>0</v>
      </c>
      <c r="AL9" s="1056">
        <v>0</v>
      </c>
      <c r="AM9" s="1056">
        <v>0</v>
      </c>
      <c r="AN9" s="1056">
        <v>0</v>
      </c>
      <c r="AO9" s="1056">
        <v>0</v>
      </c>
      <c r="AP9" s="1056">
        <v>0</v>
      </c>
      <c r="AQ9" s="1056">
        <v>0</v>
      </c>
      <c r="AR9" s="1056">
        <v>0</v>
      </c>
      <c r="AS9" s="1056">
        <v>0</v>
      </c>
      <c r="AT9" s="1056">
        <v>0</v>
      </c>
      <c r="AU9" s="1056">
        <v>0</v>
      </c>
      <c r="AV9" s="1056">
        <v>0</v>
      </c>
      <c r="AW9" s="1056">
        <v>0</v>
      </c>
      <c r="AX9" s="1056">
        <v>0</v>
      </c>
      <c r="AY9" s="1056">
        <v>0</v>
      </c>
      <c r="AZ9" s="1056">
        <v>0</v>
      </c>
      <c r="BA9" s="1056">
        <v>0</v>
      </c>
      <c r="BB9" s="1056">
        <v>0</v>
      </c>
      <c r="BC9" s="1056">
        <v>0</v>
      </c>
      <c r="BD9" s="1056">
        <v>0</v>
      </c>
      <c r="BE9" s="1056">
        <v>0</v>
      </c>
      <c r="BF9" s="1056">
        <v>168.30152763820635</v>
      </c>
      <c r="BG9" s="1056">
        <v>0</v>
      </c>
      <c r="BH9" s="1056">
        <v>71.697747541915248</v>
      </c>
      <c r="BI9" s="1056">
        <v>0</v>
      </c>
      <c r="BJ9" s="1056">
        <v>0</v>
      </c>
      <c r="BK9" s="1056">
        <v>0</v>
      </c>
      <c r="BL9" s="1056">
        <v>0</v>
      </c>
      <c r="BM9" s="1056">
        <v>0</v>
      </c>
      <c r="BN9" s="1056">
        <v>0</v>
      </c>
      <c r="BO9" s="1056">
        <v>4.3086355595103756</v>
      </c>
      <c r="BP9" s="1056">
        <v>53.200014420725466</v>
      </c>
      <c r="BQ9" s="1056">
        <v>34.406999999999996</v>
      </c>
      <c r="BR9" s="1056">
        <v>0</v>
      </c>
      <c r="BS9" s="1056">
        <v>0</v>
      </c>
      <c r="BT9" s="1056">
        <v>0</v>
      </c>
      <c r="BU9" s="1056">
        <v>0</v>
      </c>
      <c r="BV9" s="1056">
        <v>0</v>
      </c>
      <c r="BW9" s="1056">
        <f>0</f>
        <v>0</v>
      </c>
      <c r="BX9" s="1056">
        <f>14212122387.4372/(1000*390000)</f>
        <v>36.441339454967178</v>
      </c>
    </row>
    <row r="10" spans="1:507" s="1275" customFormat="1">
      <c r="A10" s="1273" t="s">
        <v>1305</v>
      </c>
      <c r="B10" s="1274">
        <f t="shared" ref="B10:AG10" si="4">B9/B$32</f>
        <v>0</v>
      </c>
      <c r="C10" s="1274">
        <f t="shared" si="4"/>
        <v>0</v>
      </c>
      <c r="D10" s="1274">
        <f t="shared" si="4"/>
        <v>0</v>
      </c>
      <c r="E10" s="1274">
        <f t="shared" si="4"/>
        <v>0</v>
      </c>
      <c r="F10" s="1274">
        <f t="shared" si="4"/>
        <v>0</v>
      </c>
      <c r="G10" s="1274">
        <f t="shared" si="4"/>
        <v>0</v>
      </c>
      <c r="H10" s="1274">
        <f t="shared" si="4"/>
        <v>0</v>
      </c>
      <c r="I10" s="1274">
        <f t="shared" si="4"/>
        <v>0</v>
      </c>
      <c r="J10" s="1274">
        <f t="shared" si="4"/>
        <v>0</v>
      </c>
      <c r="K10" s="1274">
        <f t="shared" si="4"/>
        <v>0</v>
      </c>
      <c r="L10" s="1274">
        <f t="shared" si="4"/>
        <v>0</v>
      </c>
      <c r="M10" s="1274">
        <f t="shared" si="4"/>
        <v>0</v>
      </c>
      <c r="N10" s="1274">
        <f t="shared" si="4"/>
        <v>0</v>
      </c>
      <c r="O10" s="1274">
        <f t="shared" si="4"/>
        <v>0</v>
      </c>
      <c r="P10" s="1274">
        <f t="shared" si="4"/>
        <v>0</v>
      </c>
      <c r="Q10" s="1274">
        <f t="shared" si="4"/>
        <v>0</v>
      </c>
      <c r="R10" s="1274">
        <f t="shared" si="4"/>
        <v>0.26115388756786478</v>
      </c>
      <c r="S10" s="1274">
        <f t="shared" si="4"/>
        <v>0</v>
      </c>
      <c r="T10" s="1274">
        <f t="shared" si="4"/>
        <v>0</v>
      </c>
      <c r="U10" s="1274">
        <f t="shared" si="4"/>
        <v>0</v>
      </c>
      <c r="V10" s="1274">
        <f t="shared" si="4"/>
        <v>0</v>
      </c>
      <c r="W10" s="1274">
        <f t="shared" si="4"/>
        <v>0</v>
      </c>
      <c r="X10" s="1274">
        <f t="shared" si="4"/>
        <v>0</v>
      </c>
      <c r="Y10" s="1274">
        <f t="shared" si="4"/>
        <v>0</v>
      </c>
      <c r="Z10" s="1274">
        <f t="shared" si="4"/>
        <v>0</v>
      </c>
      <c r="AA10" s="1274">
        <f t="shared" si="4"/>
        <v>0</v>
      </c>
      <c r="AB10" s="1274">
        <f t="shared" si="4"/>
        <v>0</v>
      </c>
      <c r="AC10" s="1274">
        <f t="shared" si="4"/>
        <v>0</v>
      </c>
      <c r="AD10" s="1274">
        <f t="shared" si="4"/>
        <v>0</v>
      </c>
      <c r="AE10" s="1274">
        <f t="shared" si="4"/>
        <v>0</v>
      </c>
      <c r="AF10" s="1274">
        <f t="shared" si="4"/>
        <v>0</v>
      </c>
      <c r="AG10" s="1274">
        <f t="shared" si="4"/>
        <v>0</v>
      </c>
      <c r="AH10" s="1274">
        <f t="shared" ref="AH10:BM10" si="5">AH9/AH$32</f>
        <v>0</v>
      </c>
      <c r="AI10" s="1274">
        <f t="shared" si="5"/>
        <v>0</v>
      </c>
      <c r="AJ10" s="1274">
        <f t="shared" si="5"/>
        <v>0</v>
      </c>
      <c r="AK10" s="1274">
        <f t="shared" si="5"/>
        <v>0</v>
      </c>
      <c r="AL10" s="1274">
        <f t="shared" si="5"/>
        <v>0</v>
      </c>
      <c r="AM10" s="1274">
        <f t="shared" si="5"/>
        <v>0</v>
      </c>
      <c r="AN10" s="1274">
        <f t="shared" si="5"/>
        <v>0</v>
      </c>
      <c r="AO10" s="1274">
        <f t="shared" si="5"/>
        <v>0</v>
      </c>
      <c r="AP10" s="1274">
        <f t="shared" si="5"/>
        <v>0</v>
      </c>
      <c r="AQ10" s="1274">
        <f t="shared" si="5"/>
        <v>0</v>
      </c>
      <c r="AR10" s="1274">
        <f t="shared" si="5"/>
        <v>0</v>
      </c>
      <c r="AS10" s="1274">
        <f t="shared" si="5"/>
        <v>0</v>
      </c>
      <c r="AT10" s="1274">
        <f t="shared" si="5"/>
        <v>0</v>
      </c>
      <c r="AU10" s="1274">
        <f t="shared" si="5"/>
        <v>0</v>
      </c>
      <c r="AV10" s="1274">
        <f t="shared" si="5"/>
        <v>0</v>
      </c>
      <c r="AW10" s="1274">
        <f t="shared" si="5"/>
        <v>0</v>
      </c>
      <c r="AX10" s="1274">
        <f t="shared" si="5"/>
        <v>0</v>
      </c>
      <c r="AY10" s="1274">
        <f t="shared" si="5"/>
        <v>0</v>
      </c>
      <c r="AZ10" s="1274">
        <f t="shared" si="5"/>
        <v>0</v>
      </c>
      <c r="BA10" s="1274">
        <f t="shared" si="5"/>
        <v>0</v>
      </c>
      <c r="BB10" s="1274">
        <f t="shared" si="5"/>
        <v>0</v>
      </c>
      <c r="BC10" s="1274">
        <f t="shared" si="5"/>
        <v>0</v>
      </c>
      <c r="BD10" s="1274">
        <f t="shared" si="5"/>
        <v>0</v>
      </c>
      <c r="BE10" s="1274">
        <f t="shared" si="5"/>
        <v>0</v>
      </c>
      <c r="BF10" s="1274">
        <f t="shared" si="5"/>
        <v>0.23232965889737911</v>
      </c>
      <c r="BG10" s="1274">
        <f t="shared" si="5"/>
        <v>0</v>
      </c>
      <c r="BH10" s="1274">
        <f t="shared" si="5"/>
        <v>0.10291912829376726</v>
      </c>
      <c r="BI10" s="1274">
        <f t="shared" si="5"/>
        <v>0</v>
      </c>
      <c r="BJ10" s="1274">
        <f t="shared" si="5"/>
        <v>0</v>
      </c>
      <c r="BK10" s="1274">
        <f t="shared" si="5"/>
        <v>0</v>
      </c>
      <c r="BL10" s="1274">
        <f t="shared" si="5"/>
        <v>0</v>
      </c>
      <c r="BM10" s="1274">
        <f t="shared" si="5"/>
        <v>0</v>
      </c>
      <c r="BN10" s="1274">
        <f t="shared" ref="BN10:BX10" si="6">BN9/BN$32</f>
        <v>0</v>
      </c>
      <c r="BO10" s="1274">
        <f t="shared" si="6"/>
        <v>6.5149512556102167E-3</v>
      </c>
      <c r="BP10" s="1274">
        <f t="shared" si="6"/>
        <v>8.4481524391377447E-2</v>
      </c>
      <c r="BQ10" s="1274">
        <f t="shared" si="6"/>
        <v>4.5757025596216951E-2</v>
      </c>
      <c r="BR10" s="1274">
        <f t="shared" si="6"/>
        <v>0</v>
      </c>
      <c r="BS10" s="1274">
        <f t="shared" si="6"/>
        <v>0</v>
      </c>
      <c r="BT10" s="1274">
        <f t="shared" si="6"/>
        <v>0</v>
      </c>
      <c r="BU10" s="1274">
        <f t="shared" si="6"/>
        <v>0</v>
      </c>
      <c r="BV10" s="1274">
        <f t="shared" si="6"/>
        <v>0</v>
      </c>
      <c r="BW10" s="1274">
        <f t="shared" si="6"/>
        <v>0</v>
      </c>
      <c r="BX10" s="1274">
        <f t="shared" si="6"/>
        <v>5.2076689040186738E-2</v>
      </c>
      <c r="BY10" s="1257"/>
      <c r="BZ10" s="1257"/>
      <c r="CA10" s="1257"/>
      <c r="CB10" s="1257"/>
      <c r="CC10" s="1257"/>
      <c r="CD10" s="1257"/>
      <c r="CE10" s="1257"/>
      <c r="CF10" s="1257"/>
      <c r="CG10" s="1257"/>
      <c r="CH10" s="1257"/>
      <c r="CI10" s="1257"/>
      <c r="CJ10" s="1257"/>
      <c r="CK10" s="1257"/>
      <c r="CL10" s="1257"/>
      <c r="CM10" s="1257"/>
      <c r="CN10" s="1257"/>
      <c r="CO10" s="1257"/>
      <c r="CP10" s="1257"/>
      <c r="CQ10" s="1257"/>
      <c r="CR10" s="1257"/>
      <c r="CS10" s="1257"/>
      <c r="CT10" s="1257"/>
      <c r="CU10" s="1257"/>
      <c r="CV10" s="1257"/>
      <c r="CW10" s="1257"/>
      <c r="CX10" s="1257"/>
      <c r="CY10" s="1257"/>
      <c r="CZ10" s="1257"/>
      <c r="DA10" s="1257"/>
      <c r="DB10" s="1257"/>
      <c r="DC10" s="1257"/>
      <c r="DD10" s="1257"/>
      <c r="DE10" s="1257"/>
      <c r="DF10" s="1257"/>
      <c r="DG10" s="1257"/>
      <c r="DH10" s="1257"/>
      <c r="DI10" s="1257"/>
      <c r="DJ10" s="1257"/>
      <c r="DK10" s="1257"/>
      <c r="DL10" s="1257"/>
      <c r="DM10" s="1257"/>
      <c r="DN10" s="1257"/>
      <c r="DO10" s="1257"/>
      <c r="DP10" s="1257"/>
      <c r="DQ10" s="1257"/>
      <c r="DR10" s="1257"/>
      <c r="DS10" s="1257"/>
      <c r="DT10" s="1257"/>
      <c r="DU10" s="1257"/>
      <c r="DV10" s="1257"/>
      <c r="DW10" s="1257"/>
      <c r="DX10" s="1257"/>
      <c r="DY10" s="1257"/>
      <c r="DZ10" s="1257"/>
      <c r="EA10" s="1257"/>
      <c r="EB10" s="1257"/>
      <c r="EC10" s="1257"/>
      <c r="ED10" s="1257"/>
      <c r="EE10" s="1257"/>
      <c r="EF10" s="1257"/>
      <c r="EG10" s="1257"/>
      <c r="EH10" s="1257"/>
      <c r="EI10" s="1257"/>
      <c r="EJ10" s="1257"/>
      <c r="EK10" s="1257"/>
      <c r="EL10" s="1257"/>
      <c r="EM10" s="1257"/>
      <c r="EN10" s="1257"/>
      <c r="EO10" s="1257"/>
      <c r="EP10" s="1257"/>
      <c r="EQ10" s="1257"/>
      <c r="ER10" s="1257"/>
      <c r="ES10" s="1257"/>
      <c r="ET10" s="1257"/>
      <c r="EU10" s="1257"/>
      <c r="EV10" s="1257"/>
      <c r="EW10" s="1257"/>
      <c r="EX10" s="1257"/>
      <c r="EY10" s="1257"/>
      <c r="EZ10" s="1257"/>
      <c r="FA10" s="1257"/>
      <c r="FB10" s="1257"/>
      <c r="FC10" s="1257"/>
      <c r="FD10" s="1257"/>
      <c r="FE10" s="1257"/>
      <c r="FF10" s="1257"/>
      <c r="FG10" s="1257"/>
      <c r="FH10" s="1257"/>
      <c r="FI10" s="1257"/>
      <c r="FJ10" s="1257"/>
      <c r="FK10" s="1257"/>
      <c r="FL10" s="1257"/>
      <c r="FM10" s="1257"/>
      <c r="FN10" s="1257"/>
      <c r="FO10" s="1257"/>
      <c r="FP10" s="1257"/>
      <c r="FQ10" s="1257"/>
      <c r="FR10" s="1257"/>
      <c r="FS10" s="1257"/>
      <c r="FT10" s="1257"/>
      <c r="FU10" s="1257"/>
      <c r="FV10" s="1257"/>
      <c r="FW10" s="1257"/>
      <c r="FX10" s="1257"/>
      <c r="FY10" s="1257"/>
      <c r="FZ10" s="1257"/>
      <c r="GA10" s="1257"/>
      <c r="GB10" s="1257"/>
      <c r="GC10" s="1257"/>
      <c r="GD10" s="1257"/>
      <c r="GE10" s="1257"/>
      <c r="GF10" s="1257"/>
      <c r="GG10" s="1257"/>
      <c r="GH10" s="1257"/>
      <c r="GI10" s="1257"/>
      <c r="GJ10" s="1257"/>
      <c r="GK10" s="1257"/>
      <c r="GL10" s="1257"/>
      <c r="GM10" s="1257"/>
      <c r="GN10" s="1257"/>
      <c r="GO10" s="1257"/>
      <c r="GP10" s="1257"/>
      <c r="GQ10" s="1257"/>
      <c r="GR10" s="1257"/>
      <c r="GS10" s="1257"/>
      <c r="GT10" s="1257"/>
      <c r="GU10" s="1257"/>
      <c r="GV10" s="1257"/>
      <c r="GW10" s="1257"/>
      <c r="GX10" s="1257"/>
      <c r="GY10" s="1257"/>
      <c r="GZ10" s="1257"/>
      <c r="HA10" s="1257"/>
      <c r="HB10" s="1257"/>
      <c r="HC10" s="1257"/>
      <c r="HD10" s="1257"/>
      <c r="HE10" s="1257"/>
      <c r="HF10" s="1257"/>
      <c r="HG10" s="1257"/>
      <c r="HH10" s="1257"/>
      <c r="HI10" s="1257"/>
      <c r="HJ10" s="1257"/>
      <c r="HK10" s="1257"/>
      <c r="HL10" s="1257"/>
      <c r="HM10" s="1257"/>
      <c r="HN10" s="1257"/>
      <c r="HO10" s="1257"/>
      <c r="HP10" s="1257"/>
      <c r="HQ10" s="1257"/>
      <c r="HR10" s="1257"/>
      <c r="HS10" s="1257"/>
      <c r="HT10" s="1257"/>
      <c r="HU10" s="1257"/>
      <c r="HV10" s="1257"/>
      <c r="HW10" s="1257"/>
      <c r="HX10" s="1257"/>
      <c r="HY10" s="1257"/>
      <c r="HZ10" s="1257"/>
      <c r="IA10" s="1257"/>
      <c r="IB10" s="1257"/>
      <c r="IC10" s="1257"/>
      <c r="ID10" s="1257"/>
      <c r="IE10" s="1257"/>
      <c r="IF10" s="1257"/>
      <c r="IG10" s="1257"/>
      <c r="IH10" s="1257"/>
      <c r="II10" s="1257"/>
      <c r="IJ10" s="1257"/>
      <c r="IK10" s="1257"/>
      <c r="IL10" s="1257"/>
      <c r="IM10" s="1257"/>
      <c r="IN10" s="1257"/>
      <c r="IO10" s="1257"/>
      <c r="IP10" s="1257"/>
      <c r="IQ10" s="1257"/>
      <c r="IR10" s="1257"/>
      <c r="IS10" s="1257"/>
      <c r="IT10" s="1257"/>
      <c r="IU10" s="1257"/>
      <c r="IV10" s="1257"/>
      <c r="IW10" s="1257"/>
      <c r="IX10" s="1257"/>
      <c r="IY10" s="1257"/>
      <c r="IZ10" s="1257"/>
      <c r="JA10" s="1257"/>
      <c r="JB10" s="1257"/>
      <c r="JC10" s="1257"/>
      <c r="JD10" s="1257"/>
      <c r="JE10" s="1257"/>
      <c r="JF10" s="1257"/>
      <c r="JG10" s="1257"/>
      <c r="JH10" s="1257"/>
      <c r="JI10" s="1257"/>
      <c r="JJ10" s="1257"/>
      <c r="JK10" s="1257"/>
      <c r="JL10" s="1257"/>
      <c r="JM10" s="1257"/>
      <c r="JN10" s="1257"/>
      <c r="JO10" s="1257"/>
      <c r="JP10" s="1257"/>
      <c r="JQ10" s="1257"/>
      <c r="JR10" s="1257"/>
      <c r="JS10" s="1257"/>
      <c r="JT10" s="1257"/>
      <c r="JU10" s="1257"/>
      <c r="JV10" s="1257"/>
      <c r="JW10" s="1257"/>
      <c r="JX10" s="1257"/>
      <c r="JY10" s="1257"/>
      <c r="JZ10" s="1257"/>
      <c r="KA10" s="1257"/>
      <c r="KB10" s="1257"/>
      <c r="KC10" s="1257"/>
      <c r="KD10" s="1257"/>
      <c r="KE10" s="1257"/>
      <c r="KF10" s="1257"/>
      <c r="KG10" s="1257"/>
      <c r="KH10" s="1257"/>
      <c r="KI10" s="1257"/>
      <c r="KJ10" s="1257"/>
      <c r="KK10" s="1257"/>
      <c r="KL10" s="1257"/>
      <c r="KM10" s="1257"/>
      <c r="KN10" s="1257"/>
      <c r="KO10" s="1257"/>
      <c r="KP10" s="1257"/>
      <c r="KQ10" s="1257"/>
      <c r="KR10" s="1257"/>
      <c r="KS10" s="1257"/>
      <c r="KT10" s="1257"/>
      <c r="KU10" s="1257"/>
      <c r="KV10" s="1257"/>
      <c r="KW10" s="1257"/>
      <c r="KX10" s="1257"/>
      <c r="KY10" s="1257"/>
      <c r="KZ10" s="1257"/>
      <c r="LA10" s="1257"/>
      <c r="LB10" s="1257"/>
      <c r="LC10" s="1257"/>
      <c r="LD10" s="1257"/>
      <c r="LE10" s="1257"/>
      <c r="LF10" s="1257"/>
      <c r="LG10" s="1257"/>
      <c r="LH10" s="1257"/>
      <c r="LI10" s="1257"/>
      <c r="LJ10" s="1257"/>
      <c r="LK10" s="1257"/>
      <c r="LL10" s="1257"/>
      <c r="LM10" s="1257"/>
      <c r="LN10" s="1257"/>
      <c r="LO10" s="1257"/>
      <c r="LP10" s="1257"/>
      <c r="LQ10" s="1257"/>
      <c r="LR10" s="1257"/>
      <c r="LS10" s="1257"/>
      <c r="LT10" s="1257"/>
      <c r="LU10" s="1257"/>
      <c r="LV10" s="1257"/>
      <c r="LW10" s="1257"/>
      <c r="LX10" s="1257"/>
      <c r="LY10" s="1257"/>
      <c r="LZ10" s="1257"/>
      <c r="MA10" s="1257"/>
      <c r="MB10" s="1257"/>
      <c r="MC10" s="1257"/>
      <c r="MD10" s="1257"/>
      <c r="ME10" s="1257"/>
      <c r="MF10" s="1257"/>
      <c r="MG10" s="1257"/>
      <c r="MH10" s="1257"/>
      <c r="MI10" s="1257"/>
      <c r="MJ10" s="1257"/>
      <c r="MK10" s="1257"/>
      <c r="ML10" s="1257"/>
      <c r="MM10" s="1257"/>
      <c r="MN10" s="1257"/>
      <c r="MO10" s="1257"/>
      <c r="MP10" s="1257"/>
      <c r="MQ10" s="1257"/>
      <c r="MR10" s="1257"/>
      <c r="MS10" s="1257"/>
      <c r="MT10" s="1257"/>
      <c r="MU10" s="1257"/>
      <c r="MV10" s="1257"/>
      <c r="MW10" s="1257"/>
      <c r="MX10" s="1257"/>
      <c r="MY10" s="1257"/>
      <c r="MZ10" s="1257"/>
      <c r="NA10" s="1257"/>
      <c r="NB10" s="1257"/>
      <c r="NC10" s="1257"/>
      <c r="ND10" s="1257"/>
      <c r="NE10" s="1257"/>
      <c r="NF10" s="1257"/>
      <c r="NG10" s="1257"/>
      <c r="NH10" s="1257"/>
      <c r="NI10" s="1257"/>
      <c r="NJ10" s="1257"/>
      <c r="NK10" s="1257"/>
      <c r="NL10" s="1257"/>
      <c r="NM10" s="1257"/>
      <c r="NN10" s="1257"/>
      <c r="NO10" s="1257"/>
      <c r="NP10" s="1257"/>
      <c r="NQ10" s="1257"/>
      <c r="NR10" s="1257"/>
      <c r="NS10" s="1257"/>
      <c r="NT10" s="1257"/>
      <c r="NU10" s="1257"/>
      <c r="NV10" s="1257"/>
      <c r="NW10" s="1257"/>
      <c r="NX10" s="1257"/>
      <c r="NY10" s="1257"/>
      <c r="NZ10" s="1257"/>
      <c r="OA10" s="1257"/>
      <c r="OB10" s="1257"/>
      <c r="OC10" s="1257"/>
      <c r="OD10" s="1257"/>
      <c r="OE10" s="1257"/>
      <c r="OF10" s="1257"/>
      <c r="OG10" s="1257"/>
      <c r="OH10" s="1257"/>
      <c r="OI10" s="1257"/>
      <c r="OJ10" s="1257"/>
      <c r="OK10" s="1257"/>
      <c r="OL10" s="1257"/>
      <c r="OM10" s="1257"/>
      <c r="ON10" s="1257"/>
      <c r="OO10" s="1257"/>
      <c r="OP10" s="1257"/>
      <c r="OQ10" s="1257"/>
      <c r="OR10" s="1257"/>
      <c r="OS10" s="1257"/>
      <c r="OT10" s="1257"/>
      <c r="OU10" s="1257"/>
      <c r="OV10" s="1257"/>
      <c r="OW10" s="1257"/>
      <c r="OX10" s="1257"/>
      <c r="OY10" s="1257"/>
      <c r="OZ10" s="1257"/>
      <c r="PA10" s="1257"/>
      <c r="PB10" s="1257"/>
      <c r="PC10" s="1257"/>
      <c r="PD10" s="1257"/>
      <c r="PE10" s="1257"/>
      <c r="PF10" s="1257"/>
      <c r="PG10" s="1257"/>
      <c r="PH10" s="1257"/>
      <c r="PI10" s="1257"/>
      <c r="PJ10" s="1257"/>
      <c r="PK10" s="1257"/>
      <c r="PL10" s="1257"/>
      <c r="PM10" s="1257"/>
      <c r="PN10" s="1257"/>
      <c r="PO10" s="1257"/>
      <c r="PP10" s="1257"/>
      <c r="PQ10" s="1257"/>
      <c r="PR10" s="1257"/>
      <c r="PS10" s="1257"/>
      <c r="PT10" s="1257"/>
      <c r="PU10" s="1257"/>
      <c r="PV10" s="1257"/>
      <c r="PW10" s="1257"/>
      <c r="PX10" s="1257"/>
      <c r="PY10" s="1257"/>
      <c r="PZ10" s="1257"/>
      <c r="QA10" s="1257"/>
      <c r="QB10" s="1257"/>
      <c r="QC10" s="1257"/>
      <c r="QD10" s="1257"/>
      <c r="QE10" s="1257"/>
      <c r="QF10" s="1257"/>
      <c r="QG10" s="1257"/>
      <c r="QH10" s="1257"/>
      <c r="QI10" s="1257"/>
      <c r="QJ10" s="1257"/>
      <c r="QK10" s="1257"/>
      <c r="QL10" s="1257"/>
      <c r="QM10" s="1257"/>
      <c r="QN10" s="1257"/>
      <c r="QO10" s="1257"/>
      <c r="QP10" s="1257"/>
      <c r="QQ10" s="1257"/>
      <c r="QR10" s="1257"/>
      <c r="QS10" s="1257"/>
      <c r="QT10" s="1257"/>
      <c r="QU10" s="1257"/>
      <c r="QV10" s="1257"/>
      <c r="QW10" s="1257"/>
      <c r="QX10" s="1257"/>
      <c r="QY10" s="1257"/>
      <c r="QZ10" s="1257"/>
      <c r="RA10" s="1257"/>
      <c r="RB10" s="1257"/>
      <c r="RC10" s="1257"/>
      <c r="RD10" s="1257"/>
      <c r="RE10" s="1257"/>
      <c r="RF10" s="1257"/>
      <c r="RG10" s="1257"/>
      <c r="RH10" s="1257"/>
      <c r="RI10" s="1257"/>
      <c r="RJ10" s="1257"/>
      <c r="RK10" s="1257"/>
      <c r="RL10" s="1257"/>
      <c r="RM10" s="1257"/>
      <c r="RN10" s="1257"/>
      <c r="RO10" s="1257"/>
      <c r="RP10" s="1257"/>
      <c r="RQ10" s="1257"/>
      <c r="RR10" s="1257"/>
      <c r="RS10" s="1257"/>
      <c r="RT10" s="1257"/>
      <c r="RU10" s="1257"/>
      <c r="RV10" s="1257"/>
      <c r="RW10" s="1257"/>
      <c r="RX10" s="1257"/>
      <c r="RY10" s="1257"/>
      <c r="RZ10" s="1257"/>
      <c r="SA10" s="1257"/>
      <c r="SB10" s="1257"/>
      <c r="SC10" s="1257"/>
      <c r="SD10" s="1257"/>
      <c r="SE10" s="1257"/>
      <c r="SF10" s="1257"/>
      <c r="SG10" s="1257"/>
      <c r="SH10" s="1257"/>
      <c r="SI10" s="1257"/>
      <c r="SJ10" s="1257"/>
      <c r="SK10" s="1257"/>
      <c r="SL10" s="1257"/>
      <c r="SM10" s="1257"/>
    </row>
    <row r="11" spans="1:507" s="1257" customFormat="1" hidden="1">
      <c r="A11" s="1256" t="s">
        <v>1270</v>
      </c>
      <c r="B11" s="1247">
        <v>132.31379490435972</v>
      </c>
      <c r="C11" s="1247">
        <v>18.752930286013335</v>
      </c>
      <c r="D11" s="1247">
        <v>16.136878169672688</v>
      </c>
      <c r="E11" s="1247">
        <v>14.729810785032258</v>
      </c>
      <c r="F11" s="1247">
        <v>22.342750033407601</v>
      </c>
      <c r="G11" s="1247">
        <v>18.989227471163279</v>
      </c>
      <c r="H11" s="1247">
        <v>16.516166892596793</v>
      </c>
      <c r="I11" s="1247">
        <v>20.644474952933859</v>
      </c>
      <c r="J11" s="1247">
        <v>15.195700476692092</v>
      </c>
      <c r="K11" s="1247">
        <v>39.932203776884769</v>
      </c>
      <c r="L11" s="1247">
        <v>18.416840837501148</v>
      </c>
      <c r="M11" s="1247">
        <v>14.143176368409636</v>
      </c>
      <c r="N11" s="1247">
        <v>14.2525835876916</v>
      </c>
      <c r="O11" s="1248">
        <v>20.564012814593418</v>
      </c>
      <c r="P11" s="1248">
        <v>16.912152196489615</v>
      </c>
      <c r="Q11" s="1248">
        <v>23.853988457922778</v>
      </c>
      <c r="R11" s="1248">
        <v>14.151599242093667</v>
      </c>
      <c r="S11" s="1248">
        <v>18.582130438198714</v>
      </c>
      <c r="T11" s="1248">
        <v>16.909169832059547</v>
      </c>
      <c r="U11" s="1248">
        <v>18.214113245001407</v>
      </c>
      <c r="V11" s="1248">
        <v>17.533688519064619</v>
      </c>
      <c r="W11" s="1248">
        <v>14.934174418294067</v>
      </c>
      <c r="X11" s="1248">
        <v>15.940448179291103</v>
      </c>
      <c r="Y11" s="1248">
        <v>14.005786613813441</v>
      </c>
      <c r="Z11" s="1248">
        <v>14.850921123811908</v>
      </c>
      <c r="AA11" s="1248">
        <v>15.828504755231748</v>
      </c>
      <c r="AB11" s="1248">
        <v>16.902463110051912</v>
      </c>
      <c r="AC11" s="1248">
        <v>28.553696901182629</v>
      </c>
      <c r="AD11" s="1248">
        <v>18.981376105487239</v>
      </c>
      <c r="AE11" s="1248">
        <v>20.585682259319579</v>
      </c>
      <c r="AF11" s="1248">
        <v>17.448981657035919</v>
      </c>
      <c r="AG11" s="1248">
        <v>92.810420930852928</v>
      </c>
      <c r="AH11" s="1248">
        <v>14.003164813574195</v>
      </c>
      <c r="AI11" s="1248">
        <v>88.343008130523984</v>
      </c>
      <c r="AJ11" s="1248">
        <v>16.210315130398481</v>
      </c>
      <c r="AK11" s="1248">
        <v>16.301324407961626</v>
      </c>
      <c r="AL11" s="1248">
        <v>31.956208978828538</v>
      </c>
      <c r="AM11" s="1248">
        <v>35.027024207113193</v>
      </c>
      <c r="AN11" s="1248">
        <v>18.425102595685328</v>
      </c>
      <c r="AO11" s="1248">
        <v>22.941474303532519</v>
      </c>
      <c r="AP11" s="1248">
        <v>14.004361498477811</v>
      </c>
      <c r="AQ11" s="1248">
        <v>15.77203303094476</v>
      </c>
      <c r="AR11" s="1248">
        <v>16.108838993708208</v>
      </c>
      <c r="AS11" s="1248">
        <v>15.018271927804573</v>
      </c>
      <c r="AT11" s="1248">
        <v>18.980236837117832</v>
      </c>
      <c r="AU11" s="1248">
        <v>18.169016074407679</v>
      </c>
      <c r="AV11" s="1248">
        <v>18.858729845228424</v>
      </c>
      <c r="AW11" s="1248">
        <v>30.396627913204284</v>
      </c>
      <c r="AX11" s="1248">
        <v>14.771194390914365</v>
      </c>
      <c r="AY11" s="1248">
        <v>15.345873757642378</v>
      </c>
      <c r="AZ11" s="1248">
        <v>15.873303506622772</v>
      </c>
      <c r="BA11" s="1248">
        <v>18.744306734544178</v>
      </c>
      <c r="BB11" s="1248">
        <v>26.832882903893339</v>
      </c>
      <c r="BC11" s="1248">
        <v>15.164262091561197</v>
      </c>
      <c r="BD11" s="1248">
        <v>18.981382054789965</v>
      </c>
      <c r="BE11" s="1248">
        <v>21.98890279845163</v>
      </c>
      <c r="BF11" s="1248">
        <v>14.794424297419459</v>
      </c>
      <c r="BG11" s="1248">
        <v>14.195037453742005</v>
      </c>
      <c r="BH11" s="1248">
        <v>15.533941393744488</v>
      </c>
      <c r="BI11" s="1248">
        <v>17.193837110151925</v>
      </c>
      <c r="BJ11" s="1248">
        <v>24.606581745022069</v>
      </c>
      <c r="BK11" s="1248">
        <v>18.718275001524578</v>
      </c>
      <c r="BL11" s="1248">
        <v>15.1821867456735</v>
      </c>
      <c r="BM11" s="1248">
        <v>15.851656641255316</v>
      </c>
      <c r="BN11" s="1248">
        <v>14.60322901134</v>
      </c>
      <c r="BO11" s="1249" t="s">
        <v>981</v>
      </c>
      <c r="BP11" s="1249" t="s">
        <v>981</v>
      </c>
      <c r="BQ11" s="1249" t="s">
        <v>981</v>
      </c>
      <c r="BR11" s="1249" t="s">
        <v>981</v>
      </c>
      <c r="BS11" s="1248">
        <f>773135385/(1000*8964.054795)</f>
        <v>86.248400158290195</v>
      </c>
      <c r="BT11" s="1248">
        <f>12400566991/(1000*750000)</f>
        <v>16.534089321333333</v>
      </c>
      <c r="BU11" s="1248">
        <f>7363059635/(1000*250000)</f>
        <v>29.45223854</v>
      </c>
      <c r="BV11" s="1248">
        <f>677425955/(1000*46410)</f>
        <v>14.596551497522086</v>
      </c>
      <c r="BW11" s="1248">
        <f>11804015638.6974/(1000*390000)</f>
        <v>30.266706765890767</v>
      </c>
      <c r="BX11" s="1248">
        <v>14.130917536640615</v>
      </c>
    </row>
    <row r="12" spans="1:507" s="1257" customFormat="1" hidden="1">
      <c r="A12" s="1262" t="s">
        <v>1305</v>
      </c>
      <c r="B12" s="1261">
        <f>B11/B$32</f>
        <v>0.27386974997602853</v>
      </c>
      <c r="C12" s="1247"/>
      <c r="D12" s="1247"/>
      <c r="E12" s="1247"/>
      <c r="F12" s="1247"/>
      <c r="G12" s="1247"/>
      <c r="H12" s="1247"/>
      <c r="I12" s="1247"/>
      <c r="J12" s="1247"/>
      <c r="K12" s="1247"/>
      <c r="L12" s="1247"/>
      <c r="M12" s="1247"/>
      <c r="N12" s="1247"/>
      <c r="O12" s="1248"/>
      <c r="P12" s="1248"/>
      <c r="Q12" s="1248"/>
      <c r="R12" s="1248"/>
      <c r="S12" s="1248"/>
      <c r="T12" s="1248"/>
      <c r="U12" s="1248"/>
      <c r="V12" s="1248"/>
      <c r="W12" s="1248"/>
      <c r="X12" s="1248"/>
      <c r="Y12" s="1248"/>
      <c r="Z12" s="1248"/>
      <c r="AA12" s="1248"/>
      <c r="AB12" s="1248"/>
      <c r="AC12" s="1248"/>
      <c r="AD12" s="1248"/>
      <c r="AE12" s="1248"/>
      <c r="AF12" s="1248"/>
      <c r="AG12" s="1248"/>
      <c r="AH12" s="1248"/>
      <c r="AI12" s="1248"/>
      <c r="AJ12" s="1248"/>
      <c r="AK12" s="1248"/>
      <c r="AL12" s="1248"/>
      <c r="AM12" s="1248"/>
      <c r="AN12" s="1248"/>
      <c r="AO12" s="1248"/>
      <c r="AP12" s="1248"/>
      <c r="AQ12" s="1248"/>
      <c r="AR12" s="1248"/>
      <c r="AS12" s="1248"/>
      <c r="AT12" s="1248"/>
      <c r="AU12" s="1248"/>
      <c r="AV12" s="1248"/>
      <c r="AW12" s="1248"/>
      <c r="AX12" s="1248"/>
      <c r="AY12" s="1248"/>
      <c r="AZ12" s="1248"/>
      <c r="BA12" s="1248"/>
      <c r="BB12" s="1248"/>
      <c r="BC12" s="1248"/>
      <c r="BD12" s="1248"/>
      <c r="BE12" s="1248"/>
      <c r="BF12" s="1248"/>
      <c r="BG12" s="1248"/>
      <c r="BH12" s="1248"/>
      <c r="BI12" s="1248"/>
      <c r="BJ12" s="1248"/>
      <c r="BK12" s="1248"/>
      <c r="BL12" s="1248"/>
      <c r="BM12" s="1248"/>
      <c r="BN12" s="1248"/>
      <c r="BO12" s="1250"/>
      <c r="BP12" s="1250"/>
      <c r="BQ12" s="1250"/>
      <c r="BR12" s="1250"/>
      <c r="BS12" s="1248"/>
      <c r="BT12" s="1248"/>
      <c r="BU12" s="1248"/>
      <c r="BV12" s="1248"/>
      <c r="BW12" s="1248"/>
      <c r="BX12" s="1248"/>
    </row>
    <row r="13" spans="1:507" s="1257" customFormat="1" hidden="1">
      <c r="A13" s="1256" t="s">
        <v>1271</v>
      </c>
      <c r="B13" s="1247">
        <v>24.719686087767666</v>
      </c>
      <c r="C13" s="1247">
        <v>2.620443944121766</v>
      </c>
      <c r="D13" s="1247">
        <v>2.1247673232437854</v>
      </c>
      <c r="E13" s="1247">
        <v>1.035005167712113</v>
      </c>
      <c r="F13" s="1247">
        <v>3.7906915877647216</v>
      </c>
      <c r="G13" s="1247">
        <v>2.6525760971039567</v>
      </c>
      <c r="H13" s="1247">
        <v>1.928672533104433</v>
      </c>
      <c r="I13" s="1247">
        <v>3.9015647368770403</v>
      </c>
      <c r="J13" s="1247">
        <v>2.0517755078863709</v>
      </c>
      <c r="K13" s="1247">
        <v>6.1109264571287643</v>
      </c>
      <c r="L13" s="1247">
        <v>4.3449048326379227</v>
      </c>
      <c r="M13" s="1247">
        <v>0.67265752253811462</v>
      </c>
      <c r="N13" s="1247">
        <v>1.6961241684555004</v>
      </c>
      <c r="O13" s="1248">
        <v>2.9664338551953886</v>
      </c>
      <c r="P13" s="1248">
        <v>1.4693852140752806</v>
      </c>
      <c r="Q13" s="1248">
        <v>10.331213658501891</v>
      </c>
      <c r="R13" s="1248">
        <v>0.82361829536383802</v>
      </c>
      <c r="S13" s="1248">
        <v>3.083955829477163</v>
      </c>
      <c r="T13" s="1248">
        <v>2.2130837467893256</v>
      </c>
      <c r="U13" s="1248">
        <v>2.5170331680898275</v>
      </c>
      <c r="V13" s="1248">
        <v>2.3818026076867498</v>
      </c>
      <c r="W13" s="1248">
        <v>1.8654942867191795</v>
      </c>
      <c r="X13" s="1248">
        <v>1.2652019613924637</v>
      </c>
      <c r="Y13" s="1248">
        <v>1.6861892381500758</v>
      </c>
      <c r="Z13" s="1248">
        <v>1.9141265891471648</v>
      </c>
      <c r="AA13" s="1248">
        <v>2.0529854594566035</v>
      </c>
      <c r="AB13" s="1248">
        <v>1.4872834784868145</v>
      </c>
      <c r="AC13" s="1248">
        <v>4.6506468313784923</v>
      </c>
      <c r="AD13" s="1248">
        <v>2.6551302227057874</v>
      </c>
      <c r="AE13" s="1248">
        <v>2.9625715541818596</v>
      </c>
      <c r="AF13" s="1248">
        <v>2.3740120535245857</v>
      </c>
      <c r="AG13" s="1248">
        <v>17.38991623894869</v>
      </c>
      <c r="AH13" s="1248">
        <v>1.818177707456196</v>
      </c>
      <c r="AI13" s="1248">
        <v>17.026637989377587</v>
      </c>
      <c r="AJ13" s="1248">
        <v>2.2001798509997603</v>
      </c>
      <c r="AK13" s="1248">
        <v>2.5493792762192067</v>
      </c>
      <c r="AL13" s="1248">
        <v>5.1857934928319347</v>
      </c>
      <c r="AM13" s="1248">
        <v>5.7757539908979618</v>
      </c>
      <c r="AN13" s="1248">
        <v>2.6802431758146681</v>
      </c>
      <c r="AO13" s="1248">
        <v>3.4414705343733063</v>
      </c>
      <c r="AP13" s="1248">
        <v>1.8200641588152509</v>
      </c>
      <c r="AQ13" s="1248">
        <v>2.4824836100329559</v>
      </c>
      <c r="AR13" s="1248">
        <v>2.106642969080101</v>
      </c>
      <c r="AS13" s="1248">
        <v>1.8374037205233924</v>
      </c>
      <c r="AT13" s="1248">
        <v>2.6632181371882053</v>
      </c>
      <c r="AU13" s="1248">
        <v>4.3611807550120076</v>
      </c>
      <c r="AV13" s="1248">
        <v>2.7644929464652126</v>
      </c>
      <c r="AW13" s="1248">
        <v>4.6147717947547546</v>
      </c>
      <c r="AX13" s="1248">
        <v>2.383979993450827</v>
      </c>
      <c r="AY13" s="1248">
        <v>2.8280713417252876</v>
      </c>
      <c r="AZ13" s="1248">
        <v>2.489713189245788</v>
      </c>
      <c r="BA13" s="1248">
        <v>3.6910358848088061</v>
      </c>
      <c r="BB13" s="1248">
        <v>7.3088833594202418</v>
      </c>
      <c r="BC13" s="1248">
        <v>9.9029302441676119</v>
      </c>
      <c r="BD13" s="1248">
        <v>2.7883565987721353</v>
      </c>
      <c r="BE13" s="1248">
        <v>3.193945549063486</v>
      </c>
      <c r="BF13" s="1248">
        <v>4.3744900943703637</v>
      </c>
      <c r="BG13" s="1248">
        <v>3.2139608564409827</v>
      </c>
      <c r="BH13" s="1248">
        <v>1.4092892632163363</v>
      </c>
      <c r="BI13" s="1248">
        <v>2.3037494098745248</v>
      </c>
      <c r="BJ13" s="1248">
        <v>6.9048406553392745</v>
      </c>
      <c r="BK13" s="1248">
        <v>2.7324341463412165</v>
      </c>
      <c r="BL13" s="1248">
        <v>1.2775949417709127</v>
      </c>
      <c r="BM13" s="1248">
        <v>2.4890288572215575</v>
      </c>
      <c r="BN13" s="1248">
        <v>0.48215189775192291</v>
      </c>
      <c r="BO13" s="1260"/>
      <c r="BP13" s="1260"/>
      <c r="BQ13" s="1260"/>
      <c r="BR13" s="1260"/>
      <c r="BS13" s="1248">
        <f>142384569/(1000*8964.054795)</f>
        <v>15.883946746891789</v>
      </c>
      <c r="BT13" s="1248">
        <f>1893944707/(1000*750000)</f>
        <v>2.5252596093333333</v>
      </c>
      <c r="BU13" s="1248">
        <f>1171955151/(1000*250000)</f>
        <v>4.6878206039999997</v>
      </c>
      <c r="BV13" s="1248">
        <f>86858672/(1000*46410)</f>
        <v>1.8715507864684335</v>
      </c>
      <c r="BW13" s="1248">
        <f>1478378114.42022/(1000*390000)</f>
        <v>3.7907131138979997</v>
      </c>
      <c r="BX13" s="1248">
        <v>0.25200908945401262</v>
      </c>
    </row>
    <row r="14" spans="1:507" s="1257" customFormat="1" hidden="1">
      <c r="A14" s="1262" t="s">
        <v>1305</v>
      </c>
      <c r="B14" s="1261">
        <f>B13/B$32</f>
        <v>5.1166050019473601E-2</v>
      </c>
      <c r="C14" s="1247"/>
      <c r="D14" s="1247"/>
      <c r="E14" s="1247"/>
      <c r="F14" s="1247"/>
      <c r="G14" s="1247"/>
      <c r="H14" s="1247"/>
      <c r="I14" s="1247"/>
      <c r="J14" s="1247"/>
      <c r="K14" s="1247"/>
      <c r="L14" s="1247"/>
      <c r="M14" s="1247"/>
      <c r="N14" s="1247"/>
      <c r="O14" s="1248"/>
      <c r="P14" s="1248"/>
      <c r="Q14" s="1248"/>
      <c r="R14" s="1248"/>
      <c r="S14" s="1248"/>
      <c r="T14" s="1248"/>
      <c r="U14" s="1248"/>
      <c r="V14" s="1248"/>
      <c r="W14" s="1248"/>
      <c r="X14" s="1248"/>
      <c r="Y14" s="1248"/>
      <c r="Z14" s="1248"/>
      <c r="AA14" s="1248"/>
      <c r="AB14" s="1248"/>
      <c r="AC14" s="1248"/>
      <c r="AD14" s="1248"/>
      <c r="AE14" s="1248"/>
      <c r="AF14" s="1248"/>
      <c r="AG14" s="1248"/>
      <c r="AH14" s="1248"/>
      <c r="AI14" s="1248"/>
      <c r="AJ14" s="1248"/>
      <c r="AK14" s="1248"/>
      <c r="AL14" s="1248"/>
      <c r="AM14" s="1248"/>
      <c r="AN14" s="1248"/>
      <c r="AO14" s="1248"/>
      <c r="AP14" s="1248"/>
      <c r="AQ14" s="1248"/>
      <c r="AR14" s="1248"/>
      <c r="AS14" s="1248"/>
      <c r="AT14" s="1248"/>
      <c r="AU14" s="1248"/>
      <c r="AV14" s="1248"/>
      <c r="AW14" s="1248"/>
      <c r="AX14" s="1248"/>
      <c r="AY14" s="1248"/>
      <c r="AZ14" s="1248"/>
      <c r="BA14" s="1248"/>
      <c r="BB14" s="1248"/>
      <c r="BC14" s="1248"/>
      <c r="BD14" s="1248"/>
      <c r="BE14" s="1248"/>
      <c r="BF14" s="1248"/>
      <c r="BG14" s="1248"/>
      <c r="BH14" s="1248"/>
      <c r="BI14" s="1248"/>
      <c r="BJ14" s="1248"/>
      <c r="BK14" s="1248"/>
      <c r="BL14" s="1248"/>
      <c r="BM14" s="1248"/>
      <c r="BN14" s="1248"/>
      <c r="BO14" s="1260"/>
      <c r="BP14" s="1260"/>
      <c r="BQ14" s="1260"/>
      <c r="BR14" s="1260"/>
      <c r="BS14" s="1248"/>
      <c r="BT14" s="1248"/>
      <c r="BU14" s="1248"/>
      <c r="BV14" s="1248"/>
      <c r="BW14" s="1248"/>
      <c r="BX14" s="1248"/>
    </row>
    <row r="15" spans="1:507" s="1257" customFormat="1">
      <c r="A15" s="1256" t="s">
        <v>1272</v>
      </c>
      <c r="B15" s="1032">
        <v>157.03348099212738</v>
      </c>
      <c r="C15" s="1032">
        <v>18.261645492916472</v>
      </c>
      <c r="D15" s="1032">
        <v>15.764815952744371</v>
      </c>
      <c r="E15" s="1032">
        <v>21.373374230135102</v>
      </c>
      <c r="F15" s="1032">
        <v>26.133441621172324</v>
      </c>
      <c r="G15" s="1032">
        <v>21.641803568267235</v>
      </c>
      <c r="H15" s="1032">
        <v>18.444839425701225</v>
      </c>
      <c r="I15" s="1032">
        <v>24.5460396898109</v>
      </c>
      <c r="J15" s="1032">
        <v>17.247475984578465</v>
      </c>
      <c r="K15" s="1032">
        <v>46.043130234013532</v>
      </c>
      <c r="L15" s="1032">
        <v>22.761745670139071</v>
      </c>
      <c r="M15" s="1032">
        <v>14.815833890947751</v>
      </c>
      <c r="N15" s="1032">
        <v>15.948707756147101</v>
      </c>
      <c r="O15" s="1032">
        <v>23.530446669788809</v>
      </c>
      <c r="P15" s="1032">
        <v>18.381537410564896</v>
      </c>
      <c r="Q15" s="1032">
        <v>34.185270756530095</v>
      </c>
      <c r="R15" s="1032">
        <v>14.975217537457505</v>
      </c>
      <c r="S15" s="1032">
        <v>21.666086267675876</v>
      </c>
      <c r="T15" s="1032">
        <v>19.122253578848873</v>
      </c>
      <c r="U15" s="1032">
        <v>20.731146413091235</v>
      </c>
      <c r="V15" s="1032">
        <v>19.91549112675137</v>
      </c>
      <c r="W15" s="1032">
        <v>16.799668705013246</v>
      </c>
      <c r="X15" s="1032">
        <v>17.205650140683566</v>
      </c>
      <c r="Y15" s="1032">
        <v>15.691975851963518</v>
      </c>
      <c r="Z15" s="1032">
        <v>16.765047712959074</v>
      </c>
      <c r="AA15" s="1032">
        <v>17.881490214688352</v>
      </c>
      <c r="AB15" s="1032">
        <v>18.389746588538728</v>
      </c>
      <c r="AC15" s="1032">
        <v>33.204343732561121</v>
      </c>
      <c r="AD15" s="1032">
        <v>21.636506328193025</v>
      </c>
      <c r="AE15" s="1032">
        <v>23.548253813501439</v>
      </c>
      <c r="AF15" s="1032">
        <v>19.822993710560503</v>
      </c>
      <c r="AG15" s="1032">
        <v>110.20033716980161</v>
      </c>
      <c r="AH15" s="1032">
        <v>15.905594154175503</v>
      </c>
      <c r="AI15" s="1032">
        <v>105.36964611990157</v>
      </c>
      <c r="AJ15" s="1032">
        <v>18.410494981398241</v>
      </c>
      <c r="AK15" s="1032">
        <v>18.850703684180832</v>
      </c>
      <c r="AL15" s="1032">
        <v>37.08117670613845</v>
      </c>
      <c r="AM15" s="1032">
        <v>40.802778198011154</v>
      </c>
      <c r="AN15" s="1032">
        <v>21.105345771499994</v>
      </c>
      <c r="AO15" s="1032">
        <v>26.382944837905825</v>
      </c>
      <c r="AP15" s="1032">
        <v>15.824425657293062</v>
      </c>
      <c r="AQ15" s="1032">
        <v>18.254516640977716</v>
      </c>
      <c r="AR15" s="1032">
        <v>18.21548196278831</v>
      </c>
      <c r="AS15" s="1032">
        <v>16.855675648327967</v>
      </c>
      <c r="AT15" s="1032">
        <v>21.643454974306039</v>
      </c>
      <c r="AU15" s="1032">
        <v>22.530196829419687</v>
      </c>
      <c r="AV15" s="1032">
        <v>21.623222791693635</v>
      </c>
      <c r="AW15" s="1032">
        <v>35.011399707959036</v>
      </c>
      <c r="AX15" s="1032">
        <v>17.155174384365193</v>
      </c>
      <c r="AY15" s="1032">
        <v>18.173945099367664</v>
      </c>
      <c r="AZ15" s="1032">
        <v>18.363016695868559</v>
      </c>
      <c r="BA15" s="1032">
        <v>22.435342619352983</v>
      </c>
      <c r="BB15" s="1032">
        <v>34.141766263313578</v>
      </c>
      <c r="BC15" s="1032">
        <v>25.067192335728809</v>
      </c>
      <c r="BD15" s="1032">
        <v>21.769738653562101</v>
      </c>
      <c r="BE15" s="1032">
        <v>25.182848347515115</v>
      </c>
      <c r="BF15" s="1032">
        <v>19.168914391789823</v>
      </c>
      <c r="BG15" s="1032">
        <v>17.408998310182987</v>
      </c>
      <c r="BH15" s="1032">
        <v>16.943230656960825</v>
      </c>
      <c r="BI15" s="1032">
        <v>21.450709147865794</v>
      </c>
      <c r="BJ15" s="1032">
        <v>19.497586520026449</v>
      </c>
      <c r="BK15" s="1032">
        <v>31.511422400361344</v>
      </c>
      <c r="BL15" s="1032">
        <v>16.459781687444412</v>
      </c>
      <c r="BM15" s="1032">
        <v>18.340685498476873</v>
      </c>
      <c r="BN15" s="1032">
        <v>14.382926626094628</v>
      </c>
      <c r="BO15" s="1032">
        <v>15.085380909091922</v>
      </c>
      <c r="BP15" s="1056">
        <f>17723/1000</f>
        <v>17.722999999999999</v>
      </c>
      <c r="BQ15" s="1056">
        <v>0</v>
      </c>
      <c r="BR15" s="1056">
        <f>18613.5657795229/1000</f>
        <v>18.613565779522901</v>
      </c>
      <c r="BS15" s="1056">
        <f>18682/1000</f>
        <v>18.681999999999999</v>
      </c>
      <c r="BT15" s="1032">
        <v>34.633536099723479</v>
      </c>
      <c r="BU15" s="1032">
        <v>19.059348930666665</v>
      </c>
      <c r="BV15" s="1032">
        <v>34.140059143999999</v>
      </c>
      <c r="BW15" s="1032">
        <v>16.468102283990518</v>
      </c>
      <c r="BX15" s="1032">
        <f>SUM(BX13:BX14)</f>
        <v>0.25200908945401262</v>
      </c>
    </row>
    <row r="16" spans="1:507" s="1275" customFormat="1">
      <c r="A16" s="1273" t="s">
        <v>1305</v>
      </c>
      <c r="B16" s="1274">
        <f>B15/B$32</f>
        <v>0.32503579999550208</v>
      </c>
      <c r="C16" s="1274">
        <f t="shared" ref="C16:BN16" si="7">C15/C$32</f>
        <v>3.6370270254199762E-2</v>
      </c>
      <c r="D16" s="1274">
        <f t="shared" si="7"/>
        <v>2.6703215658424904E-2</v>
      </c>
      <c r="E16" s="1274">
        <f t="shared" si="7"/>
        <v>4.2173501471009678E-2</v>
      </c>
      <c r="F16" s="1274">
        <f t="shared" si="7"/>
        <v>5.4641864257754164E-2</v>
      </c>
      <c r="G16" s="1274">
        <f t="shared" si="7"/>
        <v>4.3688920917758001E-2</v>
      </c>
      <c r="H16" s="1274">
        <f t="shared" si="7"/>
        <v>3.0777540790805094E-2</v>
      </c>
      <c r="I16" s="1274">
        <f t="shared" si="7"/>
        <v>4.5038553798449704E-2</v>
      </c>
      <c r="J16" s="1274">
        <f t="shared" si="7"/>
        <v>3.5507770866793166E-2</v>
      </c>
      <c r="K16" s="1274">
        <f t="shared" si="7"/>
        <v>7.553262587917671E-2</v>
      </c>
      <c r="L16" s="1274">
        <f t="shared" si="7"/>
        <v>4.435011393694531E-2</v>
      </c>
      <c r="M16" s="1274">
        <f t="shared" si="7"/>
        <v>2.5431416313975105E-2</v>
      </c>
      <c r="N16" s="1274">
        <f t="shared" si="7"/>
        <v>3.212857694717626E-2</v>
      </c>
      <c r="O16" s="1274">
        <f t="shared" si="7"/>
        <v>4.6878657931576743E-2</v>
      </c>
      <c r="P16" s="1274">
        <f t="shared" si="7"/>
        <v>3.4937471362945074E-2</v>
      </c>
      <c r="Q16" s="1274">
        <f t="shared" si="7"/>
        <v>6.2298049047008197E-2</v>
      </c>
      <c r="R16" s="1274">
        <f t="shared" si="7"/>
        <v>2.0767572501165916E-2</v>
      </c>
      <c r="S16" s="1274">
        <f t="shared" si="7"/>
        <v>4.2529343506450691E-2</v>
      </c>
      <c r="T16" s="1274">
        <f t="shared" si="7"/>
        <v>3.706431155696522E-2</v>
      </c>
      <c r="U16" s="1274">
        <f t="shared" si="7"/>
        <v>3.7773709396031821E-2</v>
      </c>
      <c r="V16" s="1274">
        <f>V15/V$32</f>
        <v>3.6731361368406677E-2</v>
      </c>
      <c r="W16" s="1274">
        <f t="shared" si="7"/>
        <v>3.1571184126008782E-2</v>
      </c>
      <c r="X16" s="1274">
        <f t="shared" si="7"/>
        <v>3.1625407924069794E-2</v>
      </c>
      <c r="Y16" s="1274">
        <f t="shared" si="7"/>
        <v>2.6647715421009056E-2</v>
      </c>
      <c r="Z16" s="1274">
        <f t="shared" si="7"/>
        <v>3.4684702782198581E-2</v>
      </c>
      <c r="AA16" s="1274">
        <f t="shared" si="7"/>
        <v>3.4583021230187548E-2</v>
      </c>
      <c r="AB16" s="1274">
        <f t="shared" si="7"/>
        <v>3.5414789278497311E-2</v>
      </c>
      <c r="AC16" s="1274">
        <f t="shared" si="7"/>
        <v>6.3418524105102098E-2</v>
      </c>
      <c r="AD16" s="1274">
        <f t="shared" si="7"/>
        <v>4.4610924868489006E-2</v>
      </c>
      <c r="AE16" s="1274">
        <f t="shared" si="7"/>
        <v>4.8045899150953635E-2</v>
      </c>
      <c r="AF16" s="1274">
        <f t="shared" si="7"/>
        <v>4.0847656802215658E-2</v>
      </c>
      <c r="AG16" s="1274">
        <f t="shared" si="7"/>
        <v>0.17927887813259136</v>
      </c>
      <c r="AH16" s="1274">
        <f t="shared" si="7"/>
        <v>2.65532281114003E-2</v>
      </c>
      <c r="AI16" s="1274">
        <f t="shared" si="7"/>
        <v>0.1644088865851619</v>
      </c>
      <c r="AJ16" s="1274">
        <f t="shared" si="7"/>
        <v>3.325901552325964E-2</v>
      </c>
      <c r="AK16" s="1274">
        <f t="shared" si="7"/>
        <v>3.8038834756409845E-2</v>
      </c>
      <c r="AL16" s="1274">
        <f t="shared" si="7"/>
        <v>7.001325902117117E-2</v>
      </c>
      <c r="AM16" s="1274">
        <f t="shared" si="7"/>
        <v>8.3796972620858196E-2</v>
      </c>
      <c r="AN16" s="1274">
        <f>AN15/AN$32</f>
        <v>3.990210929533871E-2</v>
      </c>
      <c r="AO16" s="1274">
        <f t="shared" si="7"/>
        <v>5.003543542234927E-2</v>
      </c>
      <c r="AP16" s="1274">
        <f t="shared" si="7"/>
        <v>3.1780332818090659E-2</v>
      </c>
      <c r="AQ16" s="1274">
        <f t="shared" si="7"/>
        <v>3.656453223560277E-2</v>
      </c>
      <c r="AR16" s="1274">
        <f t="shared" si="7"/>
        <v>3.7404095137965505E-2</v>
      </c>
      <c r="AS16" s="1274">
        <f t="shared" si="7"/>
        <v>3.4624977461758695E-2</v>
      </c>
      <c r="AT16" s="1274">
        <f t="shared" si="7"/>
        <v>4.3778200357586873E-2</v>
      </c>
      <c r="AU16" s="1274">
        <f t="shared" si="7"/>
        <v>4.2695844373211035E-2</v>
      </c>
      <c r="AV16" s="1274">
        <f t="shared" si="7"/>
        <v>4.4927858725987563E-2</v>
      </c>
      <c r="AW16" s="1274">
        <f t="shared" si="7"/>
        <v>6.2643366202832479E-2</v>
      </c>
      <c r="AX16" s="1274">
        <f t="shared" si="7"/>
        <v>3.2282325231290113E-2</v>
      </c>
      <c r="AY16" s="1274">
        <f t="shared" si="7"/>
        <v>3.8603411353035182E-2</v>
      </c>
      <c r="AZ16" s="1274">
        <f t="shared" si="7"/>
        <v>3.8426280133118315E-2</v>
      </c>
      <c r="BA16" s="1274">
        <f t="shared" si="7"/>
        <v>4.8926726185601462E-2</v>
      </c>
      <c r="BB16" s="1274">
        <f t="shared" si="7"/>
        <v>5.9408253452256025E-2</v>
      </c>
      <c r="BC16" s="1274">
        <f t="shared" si="7"/>
        <v>4.9127721305622589E-2</v>
      </c>
      <c r="BD16" s="1274">
        <f t="shared" si="7"/>
        <v>3.7249224997556889E-2</v>
      </c>
      <c r="BE16" s="1274">
        <f t="shared" si="7"/>
        <v>5.0044689973597227E-2</v>
      </c>
      <c r="BF16" s="1274">
        <f t="shared" si="7"/>
        <v>2.6461479016703791E-2</v>
      </c>
      <c r="BG16" s="1274">
        <f t="shared" si="7"/>
        <v>3.3507054887813269E-2</v>
      </c>
      <c r="BH16" s="1274">
        <f t="shared" si="7"/>
        <v>2.4321301428266044E-2</v>
      </c>
      <c r="BI16" s="1274">
        <f t="shared" si="7"/>
        <v>4.4479182378391643E-2</v>
      </c>
      <c r="BJ16" s="1274">
        <f>BJ15/BJ$32</f>
        <v>3.8870450968251875E-2</v>
      </c>
      <c r="BK16" s="1274">
        <f t="shared" si="7"/>
        <v>6.7252221372176041E-2</v>
      </c>
      <c r="BL16" s="1274">
        <f t="shared" si="7"/>
        <v>2.6475611013788522E-2</v>
      </c>
      <c r="BM16" s="1274">
        <f>BM15/BM$32</f>
        <v>3.7548821577726328E-2</v>
      </c>
      <c r="BN16" s="1274">
        <f t="shared" si="7"/>
        <v>2.3199051070313583E-2</v>
      </c>
      <c r="BO16" s="1274">
        <f t="shared" ref="BO16:BW16" si="8">BO15/BO$32</f>
        <v>2.2810126300451181E-2</v>
      </c>
      <c r="BP16" s="1274">
        <f t="shared" si="8"/>
        <v>2.8144091182897929E-2</v>
      </c>
      <c r="BQ16" s="1274">
        <f t="shared" si="8"/>
        <v>0</v>
      </c>
      <c r="BR16" s="1274">
        <f t="shared" si="8"/>
        <v>2.5327580471796351E-2</v>
      </c>
      <c r="BS16" s="1274">
        <f t="shared" si="8"/>
        <v>3.6126125406519827E-2</v>
      </c>
      <c r="BT16" s="1274">
        <f t="shared" si="8"/>
        <v>6.910516868669582E-2</v>
      </c>
      <c r="BU16" s="1274">
        <f t="shared" si="8"/>
        <v>3.7014025004695784E-2</v>
      </c>
      <c r="BV16" s="1274">
        <f t="shared" si="8"/>
        <v>6.5653264965393643E-2</v>
      </c>
      <c r="BW16" s="1274">
        <f t="shared" si="8"/>
        <v>2.7001125987259504E-2</v>
      </c>
      <c r="BX16" s="1274">
        <f>BX15/BX$32</f>
        <v>3.6013492322407934E-4</v>
      </c>
      <c r="BY16" s="1257"/>
      <c r="BZ16" s="1257"/>
      <c r="CA16" s="1257"/>
      <c r="CB16" s="1257"/>
      <c r="CC16" s="1257"/>
      <c r="CD16" s="1257"/>
      <c r="CE16" s="1257"/>
      <c r="CF16" s="1257"/>
      <c r="CG16" s="1257"/>
      <c r="CH16" s="1257"/>
      <c r="CI16" s="1257"/>
      <c r="CJ16" s="1257"/>
      <c r="CK16" s="1257"/>
      <c r="CL16" s="1257"/>
      <c r="CM16" s="1257"/>
      <c r="CN16" s="1257"/>
      <c r="CO16" s="1257"/>
      <c r="CP16" s="1257"/>
      <c r="CQ16" s="1257"/>
      <c r="CR16" s="1257"/>
      <c r="CS16" s="1257"/>
      <c r="CT16" s="1257"/>
      <c r="CU16" s="1257"/>
      <c r="CV16" s="1257"/>
      <c r="CW16" s="1257"/>
      <c r="CX16" s="1257"/>
      <c r="CY16" s="1257"/>
      <c r="CZ16" s="1257"/>
      <c r="DA16" s="1257"/>
      <c r="DB16" s="1257"/>
      <c r="DC16" s="1257"/>
      <c r="DD16" s="1257"/>
      <c r="DE16" s="1257"/>
      <c r="DF16" s="1257"/>
      <c r="DG16" s="1257"/>
      <c r="DH16" s="1257"/>
      <c r="DI16" s="1257"/>
      <c r="DJ16" s="1257"/>
      <c r="DK16" s="1257"/>
      <c r="DL16" s="1257"/>
      <c r="DM16" s="1257"/>
      <c r="DN16" s="1257"/>
      <c r="DO16" s="1257"/>
      <c r="DP16" s="1257"/>
      <c r="DQ16" s="1257"/>
      <c r="DR16" s="1257"/>
      <c r="DS16" s="1257"/>
      <c r="DT16" s="1257"/>
      <c r="DU16" s="1257"/>
      <c r="DV16" s="1257"/>
      <c r="DW16" s="1257"/>
      <c r="DX16" s="1257"/>
      <c r="DY16" s="1257"/>
      <c r="DZ16" s="1257"/>
      <c r="EA16" s="1257"/>
      <c r="EB16" s="1257"/>
      <c r="EC16" s="1257"/>
      <c r="ED16" s="1257"/>
      <c r="EE16" s="1257"/>
      <c r="EF16" s="1257"/>
      <c r="EG16" s="1257"/>
      <c r="EH16" s="1257"/>
      <c r="EI16" s="1257"/>
      <c r="EJ16" s="1257"/>
      <c r="EK16" s="1257"/>
      <c r="EL16" s="1257"/>
      <c r="EM16" s="1257"/>
      <c r="EN16" s="1257"/>
      <c r="EO16" s="1257"/>
      <c r="EP16" s="1257"/>
      <c r="EQ16" s="1257"/>
      <c r="ER16" s="1257"/>
      <c r="ES16" s="1257"/>
      <c r="ET16" s="1257"/>
      <c r="EU16" s="1257"/>
      <c r="EV16" s="1257"/>
      <c r="EW16" s="1257"/>
      <c r="EX16" s="1257"/>
      <c r="EY16" s="1257"/>
      <c r="EZ16" s="1257"/>
      <c r="FA16" s="1257"/>
      <c r="FB16" s="1257"/>
      <c r="FC16" s="1257"/>
      <c r="FD16" s="1257"/>
      <c r="FE16" s="1257"/>
      <c r="FF16" s="1257"/>
      <c r="FG16" s="1257"/>
      <c r="FH16" s="1257"/>
      <c r="FI16" s="1257"/>
      <c r="FJ16" s="1257"/>
      <c r="FK16" s="1257"/>
      <c r="FL16" s="1257"/>
      <c r="FM16" s="1257"/>
      <c r="FN16" s="1257"/>
      <c r="FO16" s="1257"/>
      <c r="FP16" s="1257"/>
      <c r="FQ16" s="1257"/>
      <c r="FR16" s="1257"/>
      <c r="FS16" s="1257"/>
      <c r="FT16" s="1257"/>
      <c r="FU16" s="1257"/>
      <c r="FV16" s="1257"/>
      <c r="FW16" s="1257"/>
      <c r="FX16" s="1257"/>
      <c r="FY16" s="1257"/>
      <c r="FZ16" s="1257"/>
      <c r="GA16" s="1257"/>
      <c r="GB16" s="1257"/>
      <c r="GC16" s="1257"/>
      <c r="GD16" s="1257"/>
      <c r="GE16" s="1257"/>
      <c r="GF16" s="1257"/>
      <c r="GG16" s="1257"/>
      <c r="GH16" s="1257"/>
      <c r="GI16" s="1257"/>
      <c r="GJ16" s="1257"/>
      <c r="GK16" s="1257"/>
      <c r="GL16" s="1257"/>
      <c r="GM16" s="1257"/>
      <c r="GN16" s="1257"/>
      <c r="GO16" s="1257"/>
      <c r="GP16" s="1257"/>
      <c r="GQ16" s="1257"/>
      <c r="GR16" s="1257"/>
      <c r="GS16" s="1257"/>
      <c r="GT16" s="1257"/>
      <c r="GU16" s="1257"/>
      <c r="GV16" s="1257"/>
      <c r="GW16" s="1257"/>
      <c r="GX16" s="1257"/>
      <c r="GY16" s="1257"/>
      <c r="GZ16" s="1257"/>
      <c r="HA16" s="1257"/>
      <c r="HB16" s="1257"/>
      <c r="HC16" s="1257"/>
      <c r="HD16" s="1257"/>
      <c r="HE16" s="1257"/>
      <c r="HF16" s="1257"/>
      <c r="HG16" s="1257"/>
      <c r="HH16" s="1257"/>
      <c r="HI16" s="1257"/>
      <c r="HJ16" s="1257"/>
      <c r="HK16" s="1257"/>
      <c r="HL16" s="1257"/>
      <c r="HM16" s="1257"/>
      <c r="HN16" s="1257"/>
      <c r="HO16" s="1257"/>
      <c r="HP16" s="1257"/>
      <c r="HQ16" s="1257"/>
      <c r="HR16" s="1257"/>
      <c r="HS16" s="1257"/>
      <c r="HT16" s="1257"/>
      <c r="HU16" s="1257"/>
      <c r="HV16" s="1257"/>
      <c r="HW16" s="1257"/>
      <c r="HX16" s="1257"/>
      <c r="HY16" s="1257"/>
      <c r="HZ16" s="1257"/>
      <c r="IA16" s="1257"/>
      <c r="IB16" s="1257"/>
      <c r="IC16" s="1257"/>
      <c r="ID16" s="1257"/>
      <c r="IE16" s="1257"/>
      <c r="IF16" s="1257"/>
      <c r="IG16" s="1257"/>
      <c r="IH16" s="1257"/>
      <c r="II16" s="1257"/>
      <c r="IJ16" s="1257"/>
      <c r="IK16" s="1257"/>
      <c r="IL16" s="1257"/>
      <c r="IM16" s="1257"/>
      <c r="IN16" s="1257"/>
      <c r="IO16" s="1257"/>
      <c r="IP16" s="1257"/>
      <c r="IQ16" s="1257"/>
      <c r="IR16" s="1257"/>
      <c r="IS16" s="1257"/>
      <c r="IT16" s="1257"/>
      <c r="IU16" s="1257"/>
      <c r="IV16" s="1257"/>
      <c r="IW16" s="1257"/>
      <c r="IX16" s="1257"/>
      <c r="IY16" s="1257"/>
      <c r="IZ16" s="1257"/>
      <c r="JA16" s="1257"/>
      <c r="JB16" s="1257"/>
      <c r="JC16" s="1257"/>
      <c r="JD16" s="1257"/>
      <c r="JE16" s="1257"/>
      <c r="JF16" s="1257"/>
      <c r="JG16" s="1257"/>
      <c r="JH16" s="1257"/>
      <c r="JI16" s="1257"/>
      <c r="JJ16" s="1257"/>
      <c r="JK16" s="1257"/>
      <c r="JL16" s="1257"/>
      <c r="JM16" s="1257"/>
      <c r="JN16" s="1257"/>
      <c r="JO16" s="1257"/>
      <c r="JP16" s="1257"/>
      <c r="JQ16" s="1257"/>
      <c r="JR16" s="1257"/>
      <c r="JS16" s="1257"/>
      <c r="JT16" s="1257"/>
      <c r="JU16" s="1257"/>
      <c r="JV16" s="1257"/>
      <c r="JW16" s="1257"/>
      <c r="JX16" s="1257"/>
      <c r="JY16" s="1257"/>
      <c r="JZ16" s="1257"/>
      <c r="KA16" s="1257"/>
      <c r="KB16" s="1257"/>
      <c r="KC16" s="1257"/>
      <c r="KD16" s="1257"/>
      <c r="KE16" s="1257"/>
      <c r="KF16" s="1257"/>
      <c r="KG16" s="1257"/>
      <c r="KH16" s="1257"/>
      <c r="KI16" s="1257"/>
      <c r="KJ16" s="1257"/>
      <c r="KK16" s="1257"/>
      <c r="KL16" s="1257"/>
      <c r="KM16" s="1257"/>
      <c r="KN16" s="1257"/>
      <c r="KO16" s="1257"/>
      <c r="KP16" s="1257"/>
      <c r="KQ16" s="1257"/>
      <c r="KR16" s="1257"/>
      <c r="KS16" s="1257"/>
      <c r="KT16" s="1257"/>
      <c r="KU16" s="1257"/>
      <c r="KV16" s="1257"/>
      <c r="KW16" s="1257"/>
      <c r="KX16" s="1257"/>
      <c r="KY16" s="1257"/>
      <c r="KZ16" s="1257"/>
      <c r="LA16" s="1257"/>
      <c r="LB16" s="1257"/>
      <c r="LC16" s="1257"/>
      <c r="LD16" s="1257"/>
      <c r="LE16" s="1257"/>
      <c r="LF16" s="1257"/>
      <c r="LG16" s="1257"/>
      <c r="LH16" s="1257"/>
      <c r="LI16" s="1257"/>
      <c r="LJ16" s="1257"/>
      <c r="LK16" s="1257"/>
      <c r="LL16" s="1257"/>
      <c r="LM16" s="1257"/>
      <c r="LN16" s="1257"/>
      <c r="LO16" s="1257"/>
      <c r="LP16" s="1257"/>
      <c r="LQ16" s="1257"/>
      <c r="LR16" s="1257"/>
      <c r="LS16" s="1257"/>
      <c r="LT16" s="1257"/>
      <c r="LU16" s="1257"/>
      <c r="LV16" s="1257"/>
      <c r="LW16" s="1257"/>
      <c r="LX16" s="1257"/>
      <c r="LY16" s="1257"/>
      <c r="LZ16" s="1257"/>
      <c r="MA16" s="1257"/>
      <c r="MB16" s="1257"/>
      <c r="MC16" s="1257"/>
      <c r="MD16" s="1257"/>
      <c r="ME16" s="1257"/>
      <c r="MF16" s="1257"/>
      <c r="MG16" s="1257"/>
      <c r="MH16" s="1257"/>
      <c r="MI16" s="1257"/>
      <c r="MJ16" s="1257"/>
      <c r="MK16" s="1257"/>
      <c r="ML16" s="1257"/>
      <c r="MM16" s="1257"/>
      <c r="MN16" s="1257"/>
      <c r="MO16" s="1257"/>
      <c r="MP16" s="1257"/>
      <c r="MQ16" s="1257"/>
      <c r="MR16" s="1257"/>
      <c r="MS16" s="1257"/>
      <c r="MT16" s="1257"/>
      <c r="MU16" s="1257"/>
      <c r="MV16" s="1257"/>
      <c r="MW16" s="1257"/>
      <c r="MX16" s="1257"/>
      <c r="MY16" s="1257"/>
      <c r="MZ16" s="1257"/>
      <c r="NA16" s="1257"/>
      <c r="NB16" s="1257"/>
      <c r="NC16" s="1257"/>
      <c r="ND16" s="1257"/>
      <c r="NE16" s="1257"/>
      <c r="NF16" s="1257"/>
      <c r="NG16" s="1257"/>
      <c r="NH16" s="1257"/>
      <c r="NI16" s="1257"/>
      <c r="NJ16" s="1257"/>
      <c r="NK16" s="1257"/>
      <c r="NL16" s="1257"/>
      <c r="NM16" s="1257"/>
      <c r="NN16" s="1257"/>
      <c r="NO16" s="1257"/>
      <c r="NP16" s="1257"/>
      <c r="NQ16" s="1257"/>
      <c r="NR16" s="1257"/>
      <c r="NS16" s="1257"/>
      <c r="NT16" s="1257"/>
      <c r="NU16" s="1257"/>
      <c r="NV16" s="1257"/>
      <c r="NW16" s="1257"/>
      <c r="NX16" s="1257"/>
      <c r="NY16" s="1257"/>
      <c r="NZ16" s="1257"/>
      <c r="OA16" s="1257"/>
      <c r="OB16" s="1257"/>
      <c r="OC16" s="1257"/>
      <c r="OD16" s="1257"/>
      <c r="OE16" s="1257"/>
      <c r="OF16" s="1257"/>
      <c r="OG16" s="1257"/>
      <c r="OH16" s="1257"/>
      <c r="OI16" s="1257"/>
      <c r="OJ16" s="1257"/>
      <c r="OK16" s="1257"/>
      <c r="OL16" s="1257"/>
      <c r="OM16" s="1257"/>
      <c r="ON16" s="1257"/>
      <c r="OO16" s="1257"/>
      <c r="OP16" s="1257"/>
      <c r="OQ16" s="1257"/>
      <c r="OR16" s="1257"/>
      <c r="OS16" s="1257"/>
      <c r="OT16" s="1257"/>
      <c r="OU16" s="1257"/>
      <c r="OV16" s="1257"/>
      <c r="OW16" s="1257"/>
      <c r="OX16" s="1257"/>
      <c r="OY16" s="1257"/>
      <c r="OZ16" s="1257"/>
      <c r="PA16" s="1257"/>
      <c r="PB16" s="1257"/>
      <c r="PC16" s="1257"/>
      <c r="PD16" s="1257"/>
      <c r="PE16" s="1257"/>
      <c r="PF16" s="1257"/>
      <c r="PG16" s="1257"/>
      <c r="PH16" s="1257"/>
      <c r="PI16" s="1257"/>
      <c r="PJ16" s="1257"/>
      <c r="PK16" s="1257"/>
      <c r="PL16" s="1257"/>
      <c r="PM16" s="1257"/>
      <c r="PN16" s="1257"/>
      <c r="PO16" s="1257"/>
      <c r="PP16" s="1257"/>
      <c r="PQ16" s="1257"/>
      <c r="PR16" s="1257"/>
      <c r="PS16" s="1257"/>
      <c r="PT16" s="1257"/>
      <c r="PU16" s="1257"/>
      <c r="PV16" s="1257"/>
      <c r="PW16" s="1257"/>
      <c r="PX16" s="1257"/>
      <c r="PY16" s="1257"/>
      <c r="PZ16" s="1257"/>
      <c r="QA16" s="1257"/>
      <c r="QB16" s="1257"/>
      <c r="QC16" s="1257"/>
      <c r="QD16" s="1257"/>
      <c r="QE16" s="1257"/>
      <c r="QF16" s="1257"/>
      <c r="QG16" s="1257"/>
      <c r="QH16" s="1257"/>
      <c r="QI16" s="1257"/>
      <c r="QJ16" s="1257"/>
      <c r="QK16" s="1257"/>
      <c r="QL16" s="1257"/>
      <c r="QM16" s="1257"/>
      <c r="QN16" s="1257"/>
      <c r="QO16" s="1257"/>
      <c r="QP16" s="1257"/>
      <c r="QQ16" s="1257"/>
      <c r="QR16" s="1257"/>
      <c r="QS16" s="1257"/>
      <c r="QT16" s="1257"/>
      <c r="QU16" s="1257"/>
      <c r="QV16" s="1257"/>
      <c r="QW16" s="1257"/>
      <c r="QX16" s="1257"/>
      <c r="QY16" s="1257"/>
      <c r="QZ16" s="1257"/>
      <c r="RA16" s="1257"/>
      <c r="RB16" s="1257"/>
      <c r="RC16" s="1257"/>
      <c r="RD16" s="1257"/>
      <c r="RE16" s="1257"/>
      <c r="RF16" s="1257"/>
      <c r="RG16" s="1257"/>
      <c r="RH16" s="1257"/>
      <c r="RI16" s="1257"/>
      <c r="RJ16" s="1257"/>
      <c r="RK16" s="1257"/>
      <c r="RL16" s="1257"/>
      <c r="RM16" s="1257"/>
      <c r="RN16" s="1257"/>
      <c r="RO16" s="1257"/>
      <c r="RP16" s="1257"/>
      <c r="RQ16" s="1257"/>
      <c r="RR16" s="1257"/>
      <c r="RS16" s="1257"/>
      <c r="RT16" s="1257"/>
      <c r="RU16" s="1257"/>
      <c r="RV16" s="1257"/>
      <c r="RW16" s="1257"/>
      <c r="RX16" s="1257"/>
      <c r="RY16" s="1257"/>
      <c r="RZ16" s="1257"/>
      <c r="SA16" s="1257"/>
      <c r="SB16" s="1257"/>
      <c r="SC16" s="1257"/>
      <c r="SD16" s="1257"/>
      <c r="SE16" s="1257"/>
      <c r="SF16" s="1257"/>
      <c r="SG16" s="1257"/>
      <c r="SH16" s="1257"/>
      <c r="SI16" s="1257"/>
      <c r="SJ16" s="1257"/>
      <c r="SK16" s="1257"/>
      <c r="SL16" s="1257"/>
      <c r="SM16" s="1257"/>
    </row>
    <row r="17" spans="1:507" s="1257" customFormat="1">
      <c r="A17" s="1256" t="s">
        <v>1273</v>
      </c>
      <c r="B17" s="1032">
        <v>7.8965743861947484</v>
      </c>
      <c r="C17" s="1032">
        <v>0.36812179350498264</v>
      </c>
      <c r="D17" s="1032">
        <v>3.1789222480113213</v>
      </c>
      <c r="E17" s="1032">
        <v>7.5408084300525982</v>
      </c>
      <c r="F17" s="1032">
        <v>0</v>
      </c>
      <c r="G17" s="1032">
        <v>5.5009951441466036</v>
      </c>
      <c r="H17" s="1032">
        <v>0.55096356457815998</v>
      </c>
      <c r="I17" s="1032">
        <v>0.1264201155104806</v>
      </c>
      <c r="J17" s="1032">
        <v>0</v>
      </c>
      <c r="K17" s="1032">
        <v>3.422646357868202</v>
      </c>
      <c r="L17" s="1032">
        <v>3.2156414841613836</v>
      </c>
      <c r="M17" s="1032">
        <v>3.3925002191316542</v>
      </c>
      <c r="N17" s="1032">
        <v>1.0335134267278192</v>
      </c>
      <c r="O17" s="1056">
        <v>8.2178986031486918</v>
      </c>
      <c r="P17" s="1056">
        <v>2.0952831006384174</v>
      </c>
      <c r="Q17" s="1032">
        <v>11.499749665643805</v>
      </c>
      <c r="R17" s="1056">
        <v>1.8547294120651656</v>
      </c>
      <c r="S17" s="1056">
        <v>9.6381451701049876</v>
      </c>
      <c r="T17" s="1056">
        <v>0.6570518559333407</v>
      </c>
      <c r="U17" s="1056">
        <v>17.654184486776892</v>
      </c>
      <c r="V17" s="1056">
        <v>2.0376948975775742</v>
      </c>
      <c r="W17" s="1056">
        <v>4.3984856552580753</v>
      </c>
      <c r="X17" s="1056">
        <v>0.22567084956157674</v>
      </c>
      <c r="Y17" s="1056">
        <v>2.5300247432711633</v>
      </c>
      <c r="Z17" s="1056">
        <v>0</v>
      </c>
      <c r="AA17" s="1056">
        <v>0.49489401846220288</v>
      </c>
      <c r="AB17" s="1056">
        <v>4.5694130832985707</v>
      </c>
      <c r="AC17" s="1056">
        <v>13.584528598395954</v>
      </c>
      <c r="AD17" s="1056">
        <v>11.012261273867141</v>
      </c>
      <c r="AE17" s="1056">
        <v>4.4158636680228289</v>
      </c>
      <c r="AF17" s="1056">
        <v>0</v>
      </c>
      <c r="AG17" s="1056">
        <v>0</v>
      </c>
      <c r="AH17" s="1056">
        <v>2.0514651919609181</v>
      </c>
      <c r="AI17" s="1056">
        <v>4.0405753890946698</v>
      </c>
      <c r="AJ17" s="1056">
        <v>7.3792193269660071</v>
      </c>
      <c r="AK17" s="1056">
        <v>0.15511930631865051</v>
      </c>
      <c r="AL17" s="1056">
        <v>2.7668473776423737</v>
      </c>
      <c r="AM17" s="1056">
        <v>0</v>
      </c>
      <c r="AN17" s="1056">
        <v>9.0911171566029552</v>
      </c>
      <c r="AO17" s="1056">
        <v>33.877330505976332</v>
      </c>
      <c r="AP17" s="1056">
        <v>3.1058472992509469</v>
      </c>
      <c r="AQ17" s="1056">
        <v>9.5815076993845132</v>
      </c>
      <c r="AR17" s="1056">
        <v>0.86830893150408284</v>
      </c>
      <c r="AS17" s="1056">
        <v>0</v>
      </c>
      <c r="AT17" s="1056">
        <v>4.0640433258378037</v>
      </c>
      <c r="AU17" s="1056">
        <v>0</v>
      </c>
      <c r="AV17" s="1056">
        <v>0</v>
      </c>
      <c r="AW17" s="1056">
        <v>2.5981933615258868</v>
      </c>
      <c r="AX17" s="1056">
        <v>2.1028048251849132</v>
      </c>
      <c r="AY17" s="1056">
        <v>2.0851527637443072</v>
      </c>
      <c r="AZ17" s="1056">
        <v>1.1587349295928746</v>
      </c>
      <c r="BA17" s="1056">
        <v>1.1626687855853672</v>
      </c>
      <c r="BB17" s="1056">
        <v>1.0526436062766773</v>
      </c>
      <c r="BC17" s="1056">
        <v>21.260596182513567</v>
      </c>
      <c r="BD17" s="1056">
        <v>96.069556031660809</v>
      </c>
      <c r="BE17" s="1056">
        <v>8.5561703330524139</v>
      </c>
      <c r="BF17" s="1056">
        <v>5.3791573259468368</v>
      </c>
      <c r="BG17" s="1056">
        <v>20.009961427916782</v>
      </c>
      <c r="BH17" s="1056">
        <v>6.6923937079630456</v>
      </c>
      <c r="BI17" s="1056">
        <v>34.405889351876759</v>
      </c>
      <c r="BJ17" s="1056">
        <v>6.1395919260806879</v>
      </c>
      <c r="BK17" s="1056">
        <v>8.6100996653724362</v>
      </c>
      <c r="BL17" s="1056">
        <v>29.838669493417861</v>
      </c>
      <c r="BM17" s="1056">
        <v>2.0830878643041353</v>
      </c>
      <c r="BN17" s="1056">
        <v>0.45885153897018682</v>
      </c>
      <c r="BO17" s="1056">
        <v>5.237840924293339</v>
      </c>
      <c r="BP17" s="1056">
        <v>0</v>
      </c>
      <c r="BQ17" s="1056">
        <v>0</v>
      </c>
      <c r="BR17" s="1056">
        <v>0</v>
      </c>
      <c r="BS17" s="1056">
        <v>0</v>
      </c>
      <c r="BT17" s="1056">
        <v>0</v>
      </c>
      <c r="BU17" s="1056">
        <v>0</v>
      </c>
      <c r="BV17" s="1056">
        <f>1724524545/(1000*250000)</f>
        <v>6.8980981799999999</v>
      </c>
      <c r="BW17" s="1056">
        <f>703663891/(1000*46410)</f>
        <v>15.161902413273001</v>
      </c>
      <c r="BX17" s="1056">
        <f>21681813703.8427/(1000*390000)</f>
        <v>55.594394112417184</v>
      </c>
    </row>
    <row r="18" spans="1:507" s="1275" customFormat="1">
      <c r="A18" s="1273" t="s">
        <v>1305</v>
      </c>
      <c r="B18" s="1274">
        <f>B17/B$32</f>
        <v>1.6344726975577116E-2</v>
      </c>
      <c r="C18" s="1274">
        <f t="shared" ref="C18:BN18" si="9">C17/C$32</f>
        <v>7.3315896540814408E-4</v>
      </c>
      <c r="D18" s="1274">
        <f t="shared" si="9"/>
        <v>5.3846138517864416E-3</v>
      </c>
      <c r="E18" s="1274">
        <f t="shared" si="9"/>
        <v>1.4879367758836793E-2</v>
      </c>
      <c r="F18" s="1274">
        <f t="shared" si="9"/>
        <v>0</v>
      </c>
      <c r="G18" s="1274">
        <f t="shared" si="9"/>
        <v>1.1105014471806063E-2</v>
      </c>
      <c r="H18" s="1274">
        <f t="shared" si="9"/>
        <v>9.1935219340664011E-4</v>
      </c>
      <c r="I18" s="1274">
        <f t="shared" si="9"/>
        <v>2.3196325132597676E-4</v>
      </c>
      <c r="J18" s="1274">
        <f t="shared" si="9"/>
        <v>0</v>
      </c>
      <c r="K18" s="1274">
        <f t="shared" si="9"/>
        <v>5.6147674050755049E-3</v>
      </c>
      <c r="L18" s="1274">
        <f t="shared" si="9"/>
        <v>6.2655153198561296E-3</v>
      </c>
      <c r="M18" s="1274">
        <f t="shared" si="9"/>
        <v>5.8232351991137164E-3</v>
      </c>
      <c r="N18" s="1274">
        <f t="shared" si="9"/>
        <v>2.0820066530949032E-3</v>
      </c>
      <c r="O18" s="1274">
        <f t="shared" si="9"/>
        <v>1.6372152341162828E-2</v>
      </c>
      <c r="P18" s="1274">
        <f t="shared" si="9"/>
        <v>3.9824684786019639E-3</v>
      </c>
      <c r="Q18" s="1274">
        <f t="shared" si="9"/>
        <v>2.0956744025838799E-2</v>
      </c>
      <c r="R18" s="1274">
        <f t="shared" si="9"/>
        <v>2.5721314190436653E-3</v>
      </c>
      <c r="S18" s="1274">
        <f t="shared" si="9"/>
        <v>1.8919152339754997E-2</v>
      </c>
      <c r="T18" s="1274">
        <f t="shared" si="9"/>
        <v>1.2735514983617106E-3</v>
      </c>
      <c r="U18" s="1274">
        <f t="shared" si="9"/>
        <v>3.2167253133976927E-2</v>
      </c>
      <c r="V18" s="1274">
        <f>V17/V$32</f>
        <v>3.7582456372839382E-3</v>
      </c>
      <c r="W18" s="1274">
        <f t="shared" si="9"/>
        <v>8.2659606529217923E-3</v>
      </c>
      <c r="X18" s="1274">
        <f t="shared" si="9"/>
        <v>4.1480168523714422E-4</v>
      </c>
      <c r="Y18" s="1274">
        <f t="shared" si="9"/>
        <v>4.29642385400213E-3</v>
      </c>
      <c r="Z18" s="1274">
        <f t="shared" si="9"/>
        <v>0</v>
      </c>
      <c r="AA18" s="1274">
        <f t="shared" si="9"/>
        <v>9.5713109711138692E-4</v>
      </c>
      <c r="AB18" s="1274">
        <f t="shared" si="9"/>
        <v>8.7997298218499467E-3</v>
      </c>
      <c r="AC18" s="1274">
        <f t="shared" si="9"/>
        <v>2.5945724490528049E-2</v>
      </c>
      <c r="AD18" s="1274">
        <f t="shared" si="9"/>
        <v>2.2705475314215677E-2</v>
      </c>
      <c r="AE18" s="1274">
        <f t="shared" si="9"/>
        <v>9.0097610692704659E-3</v>
      </c>
      <c r="AF18" s="1274">
        <f t="shared" si="9"/>
        <v>0</v>
      </c>
      <c r="AG18" s="1274">
        <f t="shared" si="9"/>
        <v>0</v>
      </c>
      <c r="AH18" s="1274">
        <f t="shared" si="9"/>
        <v>3.4247713525643883E-3</v>
      </c>
      <c r="AI18" s="1274">
        <f t="shared" si="9"/>
        <v>6.3045338515091759E-3</v>
      </c>
      <c r="AJ18" s="1274">
        <f t="shared" si="9"/>
        <v>1.3330742622242108E-2</v>
      </c>
      <c r="AK18" s="1274">
        <f t="shared" si="9"/>
        <v>3.1301524650964135E-4</v>
      </c>
      <c r="AL18" s="1274">
        <f t="shared" si="9"/>
        <v>5.224106118802206E-3</v>
      </c>
      <c r="AM18" s="1274">
        <f t="shared" si="9"/>
        <v>0</v>
      </c>
      <c r="AN18" s="1274">
        <f>AN17/AN$32</f>
        <v>1.7187813662325909E-2</v>
      </c>
      <c r="AO18" s="1274">
        <f t="shared" si="9"/>
        <v>6.424858912557653E-2</v>
      </c>
      <c r="AP18" s="1274">
        <f t="shared" si="9"/>
        <v>6.2375003674697439E-3</v>
      </c>
      <c r="AQ18" s="1274">
        <f t="shared" si="9"/>
        <v>1.9192145923676272E-2</v>
      </c>
      <c r="AR18" s="1274">
        <f t="shared" si="9"/>
        <v>1.7830057941630394E-3</v>
      </c>
      <c r="AS18" s="1274">
        <f t="shared" si="9"/>
        <v>0</v>
      </c>
      <c r="AT18" s="1274">
        <f t="shared" si="9"/>
        <v>8.2203374272570677E-3</v>
      </c>
      <c r="AU18" s="1274">
        <f t="shared" si="9"/>
        <v>0</v>
      </c>
      <c r="AV18" s="1274">
        <f t="shared" si="9"/>
        <v>0</v>
      </c>
      <c r="AW18" s="1274">
        <f t="shared" si="9"/>
        <v>4.6487595345933797E-3</v>
      </c>
      <c r="AX18" s="1274">
        <f t="shared" si="9"/>
        <v>3.9570235628973152E-3</v>
      </c>
      <c r="AY18" s="1274">
        <f t="shared" si="9"/>
        <v>4.4290884248098855E-3</v>
      </c>
      <c r="AZ18" s="1274">
        <f t="shared" si="9"/>
        <v>2.4247580744498629E-3</v>
      </c>
      <c r="BA18" s="1274">
        <f t="shared" si="9"/>
        <v>2.5355341472615128E-3</v>
      </c>
      <c r="BB18" s="1274">
        <f t="shared" si="9"/>
        <v>1.8316485935227749E-3</v>
      </c>
      <c r="BC18" s="1274">
        <f t="shared" si="9"/>
        <v>4.1667396573854966E-2</v>
      </c>
      <c r="BD18" s="1274">
        <f t="shared" si="9"/>
        <v>0.16438031549143992</v>
      </c>
      <c r="BE18" s="1274">
        <f t="shared" si="9"/>
        <v>1.700327483889047E-2</v>
      </c>
      <c r="BF18" s="1274">
        <f t="shared" si="9"/>
        <v>7.4255878970932278E-3</v>
      </c>
      <c r="BG18" s="1274">
        <f t="shared" si="9"/>
        <v>3.8513122002892919E-2</v>
      </c>
      <c r="BH18" s="1274">
        <f t="shared" si="9"/>
        <v>9.6066522343618149E-3</v>
      </c>
      <c r="BI18" s="1274">
        <f t="shared" si="9"/>
        <v>7.1342435199870713E-2</v>
      </c>
      <c r="BJ18" s="1274">
        <f>BJ17/BJ$32</f>
        <v>1.2239910138758586E-2</v>
      </c>
      <c r="BK18" s="1274">
        <f t="shared" si="9"/>
        <v>1.8375823261011726E-2</v>
      </c>
      <c r="BL18" s="1274">
        <f t="shared" si="9"/>
        <v>4.7995594454289907E-2</v>
      </c>
      <c r="BM18" s="1274">
        <f>BM17/BM$32</f>
        <v>4.2646985334315142E-3</v>
      </c>
      <c r="BN18" s="1274">
        <f t="shared" si="9"/>
        <v>7.4010808530083872E-4</v>
      </c>
      <c r="BO18" s="1274">
        <f t="shared" ref="BO18:BX18" si="10">BO17/BO$32</f>
        <v>7.9199732340066564E-3</v>
      </c>
      <c r="BP18" s="1274">
        <f t="shared" si="10"/>
        <v>0</v>
      </c>
      <c r="BQ18" s="1274">
        <f t="shared" si="10"/>
        <v>0</v>
      </c>
      <c r="BR18" s="1274">
        <f t="shared" si="10"/>
        <v>0</v>
      </c>
      <c r="BS18" s="1274">
        <f t="shared" si="10"/>
        <v>0</v>
      </c>
      <c r="BT18" s="1274">
        <f t="shared" si="10"/>
        <v>0</v>
      </c>
      <c r="BU18" s="1274">
        <f t="shared" si="10"/>
        <v>0</v>
      </c>
      <c r="BV18" s="1274">
        <f t="shared" si="10"/>
        <v>1.3265433011074097E-2</v>
      </c>
      <c r="BW18" s="1274">
        <f t="shared" si="10"/>
        <v>2.4859478658042194E-2</v>
      </c>
      <c r="BX18" s="1274">
        <f t="shared" si="10"/>
        <v>7.9447463179768169E-2</v>
      </c>
      <c r="BY18" s="1257"/>
      <c r="BZ18" s="1257"/>
      <c r="CA18" s="1257"/>
      <c r="CB18" s="1257"/>
      <c r="CC18" s="1257"/>
      <c r="CD18" s="1257"/>
      <c r="CE18" s="1257"/>
      <c r="CF18" s="1257"/>
      <c r="CG18" s="1257"/>
      <c r="CH18" s="1257"/>
      <c r="CI18" s="1257"/>
      <c r="CJ18" s="1257"/>
      <c r="CK18" s="1257"/>
      <c r="CL18" s="1257"/>
      <c r="CM18" s="1257"/>
      <c r="CN18" s="1257"/>
      <c r="CO18" s="1257"/>
      <c r="CP18" s="1257"/>
      <c r="CQ18" s="1257"/>
      <c r="CR18" s="1257"/>
      <c r="CS18" s="1257"/>
      <c r="CT18" s="1257"/>
      <c r="CU18" s="1257"/>
      <c r="CV18" s="1257"/>
      <c r="CW18" s="1257"/>
      <c r="CX18" s="1257"/>
      <c r="CY18" s="1257"/>
      <c r="CZ18" s="1257"/>
      <c r="DA18" s="1257"/>
      <c r="DB18" s="1257"/>
      <c r="DC18" s="1257"/>
      <c r="DD18" s="1257"/>
      <c r="DE18" s="1257"/>
      <c r="DF18" s="1257"/>
      <c r="DG18" s="1257"/>
      <c r="DH18" s="1257"/>
      <c r="DI18" s="1257"/>
      <c r="DJ18" s="1257"/>
      <c r="DK18" s="1257"/>
      <c r="DL18" s="1257"/>
      <c r="DM18" s="1257"/>
      <c r="DN18" s="1257"/>
      <c r="DO18" s="1257"/>
      <c r="DP18" s="1257"/>
      <c r="DQ18" s="1257"/>
      <c r="DR18" s="1257"/>
      <c r="DS18" s="1257"/>
      <c r="DT18" s="1257"/>
      <c r="DU18" s="1257"/>
      <c r="DV18" s="1257"/>
      <c r="DW18" s="1257"/>
      <c r="DX18" s="1257"/>
      <c r="DY18" s="1257"/>
      <c r="DZ18" s="1257"/>
      <c r="EA18" s="1257"/>
      <c r="EB18" s="1257"/>
      <c r="EC18" s="1257"/>
      <c r="ED18" s="1257"/>
      <c r="EE18" s="1257"/>
      <c r="EF18" s="1257"/>
      <c r="EG18" s="1257"/>
      <c r="EH18" s="1257"/>
      <c r="EI18" s="1257"/>
      <c r="EJ18" s="1257"/>
      <c r="EK18" s="1257"/>
      <c r="EL18" s="1257"/>
      <c r="EM18" s="1257"/>
      <c r="EN18" s="1257"/>
      <c r="EO18" s="1257"/>
      <c r="EP18" s="1257"/>
      <c r="EQ18" s="1257"/>
      <c r="ER18" s="1257"/>
      <c r="ES18" s="1257"/>
      <c r="ET18" s="1257"/>
      <c r="EU18" s="1257"/>
      <c r="EV18" s="1257"/>
      <c r="EW18" s="1257"/>
      <c r="EX18" s="1257"/>
      <c r="EY18" s="1257"/>
      <c r="EZ18" s="1257"/>
      <c r="FA18" s="1257"/>
      <c r="FB18" s="1257"/>
      <c r="FC18" s="1257"/>
      <c r="FD18" s="1257"/>
      <c r="FE18" s="1257"/>
      <c r="FF18" s="1257"/>
      <c r="FG18" s="1257"/>
      <c r="FH18" s="1257"/>
      <c r="FI18" s="1257"/>
      <c r="FJ18" s="1257"/>
      <c r="FK18" s="1257"/>
      <c r="FL18" s="1257"/>
      <c r="FM18" s="1257"/>
      <c r="FN18" s="1257"/>
      <c r="FO18" s="1257"/>
      <c r="FP18" s="1257"/>
      <c r="FQ18" s="1257"/>
      <c r="FR18" s="1257"/>
      <c r="FS18" s="1257"/>
      <c r="FT18" s="1257"/>
      <c r="FU18" s="1257"/>
      <c r="FV18" s="1257"/>
      <c r="FW18" s="1257"/>
      <c r="FX18" s="1257"/>
      <c r="FY18" s="1257"/>
      <c r="FZ18" s="1257"/>
      <c r="GA18" s="1257"/>
      <c r="GB18" s="1257"/>
      <c r="GC18" s="1257"/>
      <c r="GD18" s="1257"/>
      <c r="GE18" s="1257"/>
      <c r="GF18" s="1257"/>
      <c r="GG18" s="1257"/>
      <c r="GH18" s="1257"/>
      <c r="GI18" s="1257"/>
      <c r="GJ18" s="1257"/>
      <c r="GK18" s="1257"/>
      <c r="GL18" s="1257"/>
      <c r="GM18" s="1257"/>
      <c r="GN18" s="1257"/>
      <c r="GO18" s="1257"/>
      <c r="GP18" s="1257"/>
      <c r="GQ18" s="1257"/>
      <c r="GR18" s="1257"/>
      <c r="GS18" s="1257"/>
      <c r="GT18" s="1257"/>
      <c r="GU18" s="1257"/>
      <c r="GV18" s="1257"/>
      <c r="GW18" s="1257"/>
      <c r="GX18" s="1257"/>
      <c r="GY18" s="1257"/>
      <c r="GZ18" s="1257"/>
      <c r="HA18" s="1257"/>
      <c r="HB18" s="1257"/>
      <c r="HC18" s="1257"/>
      <c r="HD18" s="1257"/>
      <c r="HE18" s="1257"/>
      <c r="HF18" s="1257"/>
      <c r="HG18" s="1257"/>
      <c r="HH18" s="1257"/>
      <c r="HI18" s="1257"/>
      <c r="HJ18" s="1257"/>
      <c r="HK18" s="1257"/>
      <c r="HL18" s="1257"/>
      <c r="HM18" s="1257"/>
      <c r="HN18" s="1257"/>
      <c r="HO18" s="1257"/>
      <c r="HP18" s="1257"/>
      <c r="HQ18" s="1257"/>
      <c r="HR18" s="1257"/>
      <c r="HS18" s="1257"/>
      <c r="HT18" s="1257"/>
      <c r="HU18" s="1257"/>
      <c r="HV18" s="1257"/>
      <c r="HW18" s="1257"/>
      <c r="HX18" s="1257"/>
      <c r="HY18" s="1257"/>
      <c r="HZ18" s="1257"/>
      <c r="IA18" s="1257"/>
      <c r="IB18" s="1257"/>
      <c r="IC18" s="1257"/>
      <c r="ID18" s="1257"/>
      <c r="IE18" s="1257"/>
      <c r="IF18" s="1257"/>
      <c r="IG18" s="1257"/>
      <c r="IH18" s="1257"/>
      <c r="II18" s="1257"/>
      <c r="IJ18" s="1257"/>
      <c r="IK18" s="1257"/>
      <c r="IL18" s="1257"/>
      <c r="IM18" s="1257"/>
      <c r="IN18" s="1257"/>
      <c r="IO18" s="1257"/>
      <c r="IP18" s="1257"/>
      <c r="IQ18" s="1257"/>
      <c r="IR18" s="1257"/>
      <c r="IS18" s="1257"/>
      <c r="IT18" s="1257"/>
      <c r="IU18" s="1257"/>
      <c r="IV18" s="1257"/>
      <c r="IW18" s="1257"/>
      <c r="IX18" s="1257"/>
      <c r="IY18" s="1257"/>
      <c r="IZ18" s="1257"/>
      <c r="JA18" s="1257"/>
      <c r="JB18" s="1257"/>
      <c r="JC18" s="1257"/>
      <c r="JD18" s="1257"/>
      <c r="JE18" s="1257"/>
      <c r="JF18" s="1257"/>
      <c r="JG18" s="1257"/>
      <c r="JH18" s="1257"/>
      <c r="JI18" s="1257"/>
      <c r="JJ18" s="1257"/>
      <c r="JK18" s="1257"/>
      <c r="JL18" s="1257"/>
      <c r="JM18" s="1257"/>
      <c r="JN18" s="1257"/>
      <c r="JO18" s="1257"/>
      <c r="JP18" s="1257"/>
      <c r="JQ18" s="1257"/>
      <c r="JR18" s="1257"/>
      <c r="JS18" s="1257"/>
      <c r="JT18" s="1257"/>
      <c r="JU18" s="1257"/>
      <c r="JV18" s="1257"/>
      <c r="JW18" s="1257"/>
      <c r="JX18" s="1257"/>
      <c r="JY18" s="1257"/>
      <c r="JZ18" s="1257"/>
      <c r="KA18" s="1257"/>
      <c r="KB18" s="1257"/>
      <c r="KC18" s="1257"/>
      <c r="KD18" s="1257"/>
      <c r="KE18" s="1257"/>
      <c r="KF18" s="1257"/>
      <c r="KG18" s="1257"/>
      <c r="KH18" s="1257"/>
      <c r="KI18" s="1257"/>
      <c r="KJ18" s="1257"/>
      <c r="KK18" s="1257"/>
      <c r="KL18" s="1257"/>
      <c r="KM18" s="1257"/>
      <c r="KN18" s="1257"/>
      <c r="KO18" s="1257"/>
      <c r="KP18" s="1257"/>
      <c r="KQ18" s="1257"/>
      <c r="KR18" s="1257"/>
      <c r="KS18" s="1257"/>
      <c r="KT18" s="1257"/>
      <c r="KU18" s="1257"/>
      <c r="KV18" s="1257"/>
      <c r="KW18" s="1257"/>
      <c r="KX18" s="1257"/>
      <c r="KY18" s="1257"/>
      <c r="KZ18" s="1257"/>
      <c r="LA18" s="1257"/>
      <c r="LB18" s="1257"/>
      <c r="LC18" s="1257"/>
      <c r="LD18" s="1257"/>
      <c r="LE18" s="1257"/>
      <c r="LF18" s="1257"/>
      <c r="LG18" s="1257"/>
      <c r="LH18" s="1257"/>
      <c r="LI18" s="1257"/>
      <c r="LJ18" s="1257"/>
      <c r="LK18" s="1257"/>
      <c r="LL18" s="1257"/>
      <c r="LM18" s="1257"/>
      <c r="LN18" s="1257"/>
      <c r="LO18" s="1257"/>
      <c r="LP18" s="1257"/>
      <c r="LQ18" s="1257"/>
      <c r="LR18" s="1257"/>
      <c r="LS18" s="1257"/>
      <c r="LT18" s="1257"/>
      <c r="LU18" s="1257"/>
      <c r="LV18" s="1257"/>
      <c r="LW18" s="1257"/>
      <c r="LX18" s="1257"/>
      <c r="LY18" s="1257"/>
      <c r="LZ18" s="1257"/>
      <c r="MA18" s="1257"/>
      <c r="MB18" s="1257"/>
      <c r="MC18" s="1257"/>
      <c r="MD18" s="1257"/>
      <c r="ME18" s="1257"/>
      <c r="MF18" s="1257"/>
      <c r="MG18" s="1257"/>
      <c r="MH18" s="1257"/>
      <c r="MI18" s="1257"/>
      <c r="MJ18" s="1257"/>
      <c r="MK18" s="1257"/>
      <c r="ML18" s="1257"/>
      <c r="MM18" s="1257"/>
      <c r="MN18" s="1257"/>
      <c r="MO18" s="1257"/>
      <c r="MP18" s="1257"/>
      <c r="MQ18" s="1257"/>
      <c r="MR18" s="1257"/>
      <c r="MS18" s="1257"/>
      <c r="MT18" s="1257"/>
      <c r="MU18" s="1257"/>
      <c r="MV18" s="1257"/>
      <c r="MW18" s="1257"/>
      <c r="MX18" s="1257"/>
      <c r="MY18" s="1257"/>
      <c r="MZ18" s="1257"/>
      <c r="NA18" s="1257"/>
      <c r="NB18" s="1257"/>
      <c r="NC18" s="1257"/>
      <c r="ND18" s="1257"/>
      <c r="NE18" s="1257"/>
      <c r="NF18" s="1257"/>
      <c r="NG18" s="1257"/>
      <c r="NH18" s="1257"/>
      <c r="NI18" s="1257"/>
      <c r="NJ18" s="1257"/>
      <c r="NK18" s="1257"/>
      <c r="NL18" s="1257"/>
      <c r="NM18" s="1257"/>
      <c r="NN18" s="1257"/>
      <c r="NO18" s="1257"/>
      <c r="NP18" s="1257"/>
      <c r="NQ18" s="1257"/>
      <c r="NR18" s="1257"/>
      <c r="NS18" s="1257"/>
      <c r="NT18" s="1257"/>
      <c r="NU18" s="1257"/>
      <c r="NV18" s="1257"/>
      <c r="NW18" s="1257"/>
      <c r="NX18" s="1257"/>
      <c r="NY18" s="1257"/>
      <c r="NZ18" s="1257"/>
      <c r="OA18" s="1257"/>
      <c r="OB18" s="1257"/>
      <c r="OC18" s="1257"/>
      <c r="OD18" s="1257"/>
      <c r="OE18" s="1257"/>
      <c r="OF18" s="1257"/>
      <c r="OG18" s="1257"/>
      <c r="OH18" s="1257"/>
      <c r="OI18" s="1257"/>
      <c r="OJ18" s="1257"/>
      <c r="OK18" s="1257"/>
      <c r="OL18" s="1257"/>
      <c r="OM18" s="1257"/>
      <c r="ON18" s="1257"/>
      <c r="OO18" s="1257"/>
      <c r="OP18" s="1257"/>
      <c r="OQ18" s="1257"/>
      <c r="OR18" s="1257"/>
      <c r="OS18" s="1257"/>
      <c r="OT18" s="1257"/>
      <c r="OU18" s="1257"/>
      <c r="OV18" s="1257"/>
      <c r="OW18" s="1257"/>
      <c r="OX18" s="1257"/>
      <c r="OY18" s="1257"/>
      <c r="OZ18" s="1257"/>
      <c r="PA18" s="1257"/>
      <c r="PB18" s="1257"/>
      <c r="PC18" s="1257"/>
      <c r="PD18" s="1257"/>
      <c r="PE18" s="1257"/>
      <c r="PF18" s="1257"/>
      <c r="PG18" s="1257"/>
      <c r="PH18" s="1257"/>
      <c r="PI18" s="1257"/>
      <c r="PJ18" s="1257"/>
      <c r="PK18" s="1257"/>
      <c r="PL18" s="1257"/>
      <c r="PM18" s="1257"/>
      <c r="PN18" s="1257"/>
      <c r="PO18" s="1257"/>
      <c r="PP18" s="1257"/>
      <c r="PQ18" s="1257"/>
      <c r="PR18" s="1257"/>
      <c r="PS18" s="1257"/>
      <c r="PT18" s="1257"/>
      <c r="PU18" s="1257"/>
      <c r="PV18" s="1257"/>
      <c r="PW18" s="1257"/>
      <c r="PX18" s="1257"/>
      <c r="PY18" s="1257"/>
      <c r="PZ18" s="1257"/>
      <c r="QA18" s="1257"/>
      <c r="QB18" s="1257"/>
      <c r="QC18" s="1257"/>
      <c r="QD18" s="1257"/>
      <c r="QE18" s="1257"/>
      <c r="QF18" s="1257"/>
      <c r="QG18" s="1257"/>
      <c r="QH18" s="1257"/>
      <c r="QI18" s="1257"/>
      <c r="QJ18" s="1257"/>
      <c r="QK18" s="1257"/>
      <c r="QL18" s="1257"/>
      <c r="QM18" s="1257"/>
      <c r="QN18" s="1257"/>
      <c r="QO18" s="1257"/>
      <c r="QP18" s="1257"/>
      <c r="QQ18" s="1257"/>
      <c r="QR18" s="1257"/>
      <c r="QS18" s="1257"/>
      <c r="QT18" s="1257"/>
      <c r="QU18" s="1257"/>
      <c r="QV18" s="1257"/>
      <c r="QW18" s="1257"/>
      <c r="QX18" s="1257"/>
      <c r="QY18" s="1257"/>
      <c r="QZ18" s="1257"/>
      <c r="RA18" s="1257"/>
      <c r="RB18" s="1257"/>
      <c r="RC18" s="1257"/>
      <c r="RD18" s="1257"/>
      <c r="RE18" s="1257"/>
      <c r="RF18" s="1257"/>
      <c r="RG18" s="1257"/>
      <c r="RH18" s="1257"/>
      <c r="RI18" s="1257"/>
      <c r="RJ18" s="1257"/>
      <c r="RK18" s="1257"/>
      <c r="RL18" s="1257"/>
      <c r="RM18" s="1257"/>
      <c r="RN18" s="1257"/>
      <c r="RO18" s="1257"/>
      <c r="RP18" s="1257"/>
      <c r="RQ18" s="1257"/>
      <c r="RR18" s="1257"/>
      <c r="RS18" s="1257"/>
      <c r="RT18" s="1257"/>
      <c r="RU18" s="1257"/>
      <c r="RV18" s="1257"/>
      <c r="RW18" s="1257"/>
      <c r="RX18" s="1257"/>
      <c r="RY18" s="1257"/>
      <c r="RZ18" s="1257"/>
      <c r="SA18" s="1257"/>
      <c r="SB18" s="1257"/>
      <c r="SC18" s="1257"/>
      <c r="SD18" s="1257"/>
      <c r="SE18" s="1257"/>
      <c r="SF18" s="1257"/>
      <c r="SG18" s="1257"/>
      <c r="SH18" s="1257"/>
      <c r="SI18" s="1257"/>
      <c r="SJ18" s="1257"/>
      <c r="SK18" s="1257"/>
      <c r="SL18" s="1257"/>
      <c r="SM18" s="1257"/>
    </row>
    <row r="19" spans="1:507" s="1257" customFormat="1">
      <c r="A19" s="1256" t="s">
        <v>545</v>
      </c>
      <c r="B19" s="1032">
        <v>0</v>
      </c>
      <c r="C19" s="1032">
        <v>0</v>
      </c>
      <c r="D19" s="1032">
        <v>0</v>
      </c>
      <c r="E19" s="1032">
        <v>0</v>
      </c>
      <c r="F19" s="1032">
        <v>0</v>
      </c>
      <c r="G19" s="1032">
        <v>0</v>
      </c>
      <c r="H19" s="1032">
        <v>0</v>
      </c>
      <c r="I19" s="1032">
        <v>0</v>
      </c>
      <c r="J19" s="1032">
        <v>0</v>
      </c>
      <c r="K19" s="1032">
        <v>0</v>
      </c>
      <c r="L19" s="1032">
        <v>0</v>
      </c>
      <c r="M19" s="1032">
        <v>0</v>
      </c>
      <c r="N19" s="1032">
        <v>0</v>
      </c>
      <c r="O19" s="1056">
        <v>0</v>
      </c>
      <c r="P19" s="1056">
        <v>0</v>
      </c>
      <c r="Q19" s="1056">
        <v>0</v>
      </c>
      <c r="R19" s="1056">
        <v>0</v>
      </c>
      <c r="S19" s="1056">
        <v>0</v>
      </c>
      <c r="T19" s="1056">
        <v>0</v>
      </c>
      <c r="U19" s="1056">
        <v>0</v>
      </c>
      <c r="V19" s="1056">
        <v>0</v>
      </c>
      <c r="W19" s="1056">
        <v>0</v>
      </c>
      <c r="X19" s="1056">
        <v>0</v>
      </c>
      <c r="Y19" s="1056">
        <v>0</v>
      </c>
      <c r="Z19" s="1056">
        <v>0</v>
      </c>
      <c r="AA19" s="1056">
        <v>0</v>
      </c>
      <c r="AB19" s="1056">
        <v>0</v>
      </c>
      <c r="AC19" s="1056">
        <v>0</v>
      </c>
      <c r="AD19" s="1056">
        <v>0</v>
      </c>
      <c r="AE19" s="1056">
        <v>0</v>
      </c>
      <c r="AF19" s="1056">
        <v>0</v>
      </c>
      <c r="AG19" s="1056">
        <v>0</v>
      </c>
      <c r="AH19" s="1056">
        <v>0</v>
      </c>
      <c r="AI19" s="1056">
        <v>0</v>
      </c>
      <c r="AJ19" s="1056">
        <v>0</v>
      </c>
      <c r="AK19" s="1056">
        <v>0</v>
      </c>
      <c r="AL19" s="1056">
        <v>0</v>
      </c>
      <c r="AM19" s="1056">
        <v>0</v>
      </c>
      <c r="AN19" s="1056">
        <v>0</v>
      </c>
      <c r="AO19" s="1056">
        <v>0</v>
      </c>
      <c r="AP19" s="1056">
        <v>0</v>
      </c>
      <c r="AQ19" s="1056">
        <v>0</v>
      </c>
      <c r="AR19" s="1056">
        <v>0</v>
      </c>
      <c r="AS19" s="1056">
        <v>0</v>
      </c>
      <c r="AT19" s="1056">
        <v>0</v>
      </c>
      <c r="AU19" s="1056">
        <v>0</v>
      </c>
      <c r="AV19" s="1056">
        <v>0</v>
      </c>
      <c r="AW19" s="1056">
        <v>0</v>
      </c>
      <c r="AX19" s="1056">
        <v>0</v>
      </c>
      <c r="AY19" s="1056">
        <v>0</v>
      </c>
      <c r="AZ19" s="1056">
        <v>0</v>
      </c>
      <c r="BA19" s="1056">
        <v>0</v>
      </c>
      <c r="BB19" s="1056">
        <v>0</v>
      </c>
      <c r="BC19" s="1056">
        <v>0</v>
      </c>
      <c r="BD19" s="1056">
        <v>0</v>
      </c>
      <c r="BE19" s="1056">
        <v>0</v>
      </c>
      <c r="BF19" s="1056">
        <v>0</v>
      </c>
      <c r="BG19" s="1056">
        <v>0</v>
      </c>
      <c r="BH19" s="1056">
        <v>0</v>
      </c>
      <c r="BI19" s="1056">
        <v>0</v>
      </c>
      <c r="BJ19" s="1056">
        <v>0</v>
      </c>
      <c r="BK19" s="1056">
        <v>0</v>
      </c>
      <c r="BL19" s="1056">
        <v>0</v>
      </c>
      <c r="BM19" s="1056">
        <v>0</v>
      </c>
      <c r="BN19" s="1056">
        <v>108.62491908193468</v>
      </c>
      <c r="BO19" s="1056">
        <v>0</v>
      </c>
      <c r="BP19" s="1056">
        <v>0</v>
      </c>
      <c r="BQ19" s="1056">
        <v>0</v>
      </c>
      <c r="BR19" s="1056">
        <v>63.858541037039622</v>
      </c>
      <c r="BS19" s="1056">
        <v>97.648260055562986</v>
      </c>
      <c r="BT19" s="1056">
        <v>0</v>
      </c>
      <c r="BU19" s="1056">
        <v>0</v>
      </c>
      <c r="BV19" s="1056">
        <v>0</v>
      </c>
      <c r="BW19" s="1056">
        <v>0</v>
      </c>
      <c r="BX19" s="1056">
        <v>0</v>
      </c>
    </row>
    <row r="20" spans="1:507" s="1275" customFormat="1">
      <c r="A20" s="1273" t="s">
        <v>1305</v>
      </c>
      <c r="B20" s="1274">
        <f t="shared" ref="B20:AG20" si="11">B19/B$32</f>
        <v>0</v>
      </c>
      <c r="C20" s="1274">
        <f t="shared" si="11"/>
        <v>0</v>
      </c>
      <c r="D20" s="1274">
        <f t="shared" si="11"/>
        <v>0</v>
      </c>
      <c r="E20" s="1274">
        <f t="shared" si="11"/>
        <v>0</v>
      </c>
      <c r="F20" s="1274">
        <f t="shared" si="11"/>
        <v>0</v>
      </c>
      <c r="G20" s="1274">
        <f t="shared" si="11"/>
        <v>0</v>
      </c>
      <c r="H20" s="1274">
        <f t="shared" si="11"/>
        <v>0</v>
      </c>
      <c r="I20" s="1274">
        <f t="shared" si="11"/>
        <v>0</v>
      </c>
      <c r="J20" s="1274">
        <f t="shared" si="11"/>
        <v>0</v>
      </c>
      <c r="K20" s="1274">
        <f t="shared" si="11"/>
        <v>0</v>
      </c>
      <c r="L20" s="1274">
        <f t="shared" si="11"/>
        <v>0</v>
      </c>
      <c r="M20" s="1274">
        <f t="shared" si="11"/>
        <v>0</v>
      </c>
      <c r="N20" s="1274">
        <f t="shared" si="11"/>
        <v>0</v>
      </c>
      <c r="O20" s="1274">
        <f t="shared" si="11"/>
        <v>0</v>
      </c>
      <c r="P20" s="1274">
        <f t="shared" si="11"/>
        <v>0</v>
      </c>
      <c r="Q20" s="1274">
        <f t="shared" si="11"/>
        <v>0</v>
      </c>
      <c r="R20" s="1274">
        <f t="shared" si="11"/>
        <v>0</v>
      </c>
      <c r="S20" s="1274">
        <f t="shared" si="11"/>
        <v>0</v>
      </c>
      <c r="T20" s="1274">
        <f t="shared" si="11"/>
        <v>0</v>
      </c>
      <c r="U20" s="1274">
        <f t="shared" si="11"/>
        <v>0</v>
      </c>
      <c r="V20" s="1274">
        <f t="shared" si="11"/>
        <v>0</v>
      </c>
      <c r="W20" s="1274">
        <f t="shared" si="11"/>
        <v>0</v>
      </c>
      <c r="X20" s="1274">
        <f t="shared" si="11"/>
        <v>0</v>
      </c>
      <c r="Y20" s="1274">
        <f t="shared" si="11"/>
        <v>0</v>
      </c>
      <c r="Z20" s="1274">
        <f t="shared" si="11"/>
        <v>0</v>
      </c>
      <c r="AA20" s="1274">
        <f t="shared" si="11"/>
        <v>0</v>
      </c>
      <c r="AB20" s="1274">
        <f t="shared" si="11"/>
        <v>0</v>
      </c>
      <c r="AC20" s="1274">
        <f t="shared" si="11"/>
        <v>0</v>
      </c>
      <c r="AD20" s="1274">
        <f t="shared" si="11"/>
        <v>0</v>
      </c>
      <c r="AE20" s="1274">
        <f t="shared" si="11"/>
        <v>0</v>
      </c>
      <c r="AF20" s="1274">
        <f t="shared" si="11"/>
        <v>0</v>
      </c>
      <c r="AG20" s="1274">
        <f t="shared" si="11"/>
        <v>0</v>
      </c>
      <c r="AH20" s="1274">
        <f t="shared" ref="AH20:BM20" si="12">AH19/AH$32</f>
        <v>0</v>
      </c>
      <c r="AI20" s="1274">
        <f t="shared" si="12"/>
        <v>0</v>
      </c>
      <c r="AJ20" s="1274">
        <f t="shared" si="12"/>
        <v>0</v>
      </c>
      <c r="AK20" s="1274">
        <f t="shared" si="12"/>
        <v>0</v>
      </c>
      <c r="AL20" s="1274">
        <f t="shared" si="12"/>
        <v>0</v>
      </c>
      <c r="AM20" s="1274">
        <f t="shared" si="12"/>
        <v>0</v>
      </c>
      <c r="AN20" s="1274">
        <f t="shared" si="12"/>
        <v>0</v>
      </c>
      <c r="AO20" s="1274">
        <f t="shared" si="12"/>
        <v>0</v>
      </c>
      <c r="AP20" s="1274">
        <f t="shared" si="12"/>
        <v>0</v>
      </c>
      <c r="AQ20" s="1274">
        <f t="shared" si="12"/>
        <v>0</v>
      </c>
      <c r="AR20" s="1274">
        <f t="shared" si="12"/>
        <v>0</v>
      </c>
      <c r="AS20" s="1274">
        <f t="shared" si="12"/>
        <v>0</v>
      </c>
      <c r="AT20" s="1274">
        <f t="shared" si="12"/>
        <v>0</v>
      </c>
      <c r="AU20" s="1274">
        <f t="shared" si="12"/>
        <v>0</v>
      </c>
      <c r="AV20" s="1274">
        <f t="shared" si="12"/>
        <v>0</v>
      </c>
      <c r="AW20" s="1274">
        <f t="shared" si="12"/>
        <v>0</v>
      </c>
      <c r="AX20" s="1274">
        <f t="shared" si="12"/>
        <v>0</v>
      </c>
      <c r="AY20" s="1274">
        <f t="shared" si="12"/>
        <v>0</v>
      </c>
      <c r="AZ20" s="1274">
        <f t="shared" si="12"/>
        <v>0</v>
      </c>
      <c r="BA20" s="1274">
        <f t="shared" si="12"/>
        <v>0</v>
      </c>
      <c r="BB20" s="1274">
        <f t="shared" si="12"/>
        <v>0</v>
      </c>
      <c r="BC20" s="1274">
        <f t="shared" si="12"/>
        <v>0</v>
      </c>
      <c r="BD20" s="1274">
        <f t="shared" si="12"/>
        <v>0</v>
      </c>
      <c r="BE20" s="1274">
        <f t="shared" si="12"/>
        <v>0</v>
      </c>
      <c r="BF20" s="1274">
        <f t="shared" si="12"/>
        <v>0</v>
      </c>
      <c r="BG20" s="1274">
        <f t="shared" si="12"/>
        <v>0</v>
      </c>
      <c r="BH20" s="1274">
        <f t="shared" si="12"/>
        <v>0</v>
      </c>
      <c r="BI20" s="1274">
        <f t="shared" si="12"/>
        <v>0</v>
      </c>
      <c r="BJ20" s="1274">
        <f t="shared" si="12"/>
        <v>0</v>
      </c>
      <c r="BK20" s="1274">
        <f t="shared" si="12"/>
        <v>0</v>
      </c>
      <c r="BL20" s="1274">
        <f t="shared" si="12"/>
        <v>0</v>
      </c>
      <c r="BM20" s="1274">
        <f t="shared" si="12"/>
        <v>0</v>
      </c>
      <c r="BN20" s="1274">
        <f t="shared" ref="BN20:BX20" si="13">BN19/BN$32</f>
        <v>0.1752073907349643</v>
      </c>
      <c r="BO20" s="1274">
        <f t="shared" si="13"/>
        <v>0</v>
      </c>
      <c r="BP20" s="1274">
        <f t="shared" si="13"/>
        <v>0</v>
      </c>
      <c r="BQ20" s="1274">
        <f t="shared" si="13"/>
        <v>0</v>
      </c>
      <c r="BR20" s="1274">
        <f t="shared" si="13"/>
        <v>8.6892665064016938E-2</v>
      </c>
      <c r="BS20" s="1274">
        <f t="shared" si="13"/>
        <v>0.18882631883608442</v>
      </c>
      <c r="BT20" s="1274">
        <f t="shared" si="13"/>
        <v>0</v>
      </c>
      <c r="BU20" s="1274">
        <f t="shared" si="13"/>
        <v>0</v>
      </c>
      <c r="BV20" s="1274">
        <f t="shared" si="13"/>
        <v>0</v>
      </c>
      <c r="BW20" s="1274">
        <f t="shared" si="13"/>
        <v>0</v>
      </c>
      <c r="BX20" s="1274">
        <f t="shared" si="13"/>
        <v>0</v>
      </c>
      <c r="BY20" s="1257"/>
      <c r="BZ20" s="1257"/>
      <c r="CA20" s="1257"/>
      <c r="CB20" s="1257"/>
      <c r="CC20" s="1257"/>
      <c r="CD20" s="1257"/>
      <c r="CE20" s="1257"/>
      <c r="CF20" s="1257"/>
      <c r="CG20" s="1257"/>
      <c r="CH20" s="1257"/>
      <c r="CI20" s="1257"/>
      <c r="CJ20" s="1257"/>
      <c r="CK20" s="1257"/>
      <c r="CL20" s="1257"/>
      <c r="CM20" s="1257"/>
      <c r="CN20" s="1257"/>
      <c r="CO20" s="1257"/>
      <c r="CP20" s="1257"/>
      <c r="CQ20" s="1257"/>
      <c r="CR20" s="1257"/>
      <c r="CS20" s="1257"/>
      <c r="CT20" s="1257"/>
      <c r="CU20" s="1257"/>
      <c r="CV20" s="1257"/>
      <c r="CW20" s="1257"/>
      <c r="CX20" s="1257"/>
      <c r="CY20" s="1257"/>
      <c r="CZ20" s="1257"/>
      <c r="DA20" s="1257"/>
      <c r="DB20" s="1257"/>
      <c r="DC20" s="1257"/>
      <c r="DD20" s="1257"/>
      <c r="DE20" s="1257"/>
      <c r="DF20" s="1257"/>
      <c r="DG20" s="1257"/>
      <c r="DH20" s="1257"/>
      <c r="DI20" s="1257"/>
      <c r="DJ20" s="1257"/>
      <c r="DK20" s="1257"/>
      <c r="DL20" s="1257"/>
      <c r="DM20" s="1257"/>
      <c r="DN20" s="1257"/>
      <c r="DO20" s="1257"/>
      <c r="DP20" s="1257"/>
      <c r="DQ20" s="1257"/>
      <c r="DR20" s="1257"/>
      <c r="DS20" s="1257"/>
      <c r="DT20" s="1257"/>
      <c r="DU20" s="1257"/>
      <c r="DV20" s="1257"/>
      <c r="DW20" s="1257"/>
      <c r="DX20" s="1257"/>
      <c r="DY20" s="1257"/>
      <c r="DZ20" s="1257"/>
      <c r="EA20" s="1257"/>
      <c r="EB20" s="1257"/>
      <c r="EC20" s="1257"/>
      <c r="ED20" s="1257"/>
      <c r="EE20" s="1257"/>
      <c r="EF20" s="1257"/>
      <c r="EG20" s="1257"/>
      <c r="EH20" s="1257"/>
      <c r="EI20" s="1257"/>
      <c r="EJ20" s="1257"/>
      <c r="EK20" s="1257"/>
      <c r="EL20" s="1257"/>
      <c r="EM20" s="1257"/>
      <c r="EN20" s="1257"/>
      <c r="EO20" s="1257"/>
      <c r="EP20" s="1257"/>
      <c r="EQ20" s="1257"/>
      <c r="ER20" s="1257"/>
      <c r="ES20" s="1257"/>
      <c r="ET20" s="1257"/>
      <c r="EU20" s="1257"/>
      <c r="EV20" s="1257"/>
      <c r="EW20" s="1257"/>
      <c r="EX20" s="1257"/>
      <c r="EY20" s="1257"/>
      <c r="EZ20" s="1257"/>
      <c r="FA20" s="1257"/>
      <c r="FB20" s="1257"/>
      <c r="FC20" s="1257"/>
      <c r="FD20" s="1257"/>
      <c r="FE20" s="1257"/>
      <c r="FF20" s="1257"/>
      <c r="FG20" s="1257"/>
      <c r="FH20" s="1257"/>
      <c r="FI20" s="1257"/>
      <c r="FJ20" s="1257"/>
      <c r="FK20" s="1257"/>
      <c r="FL20" s="1257"/>
      <c r="FM20" s="1257"/>
      <c r="FN20" s="1257"/>
      <c r="FO20" s="1257"/>
      <c r="FP20" s="1257"/>
      <c r="FQ20" s="1257"/>
      <c r="FR20" s="1257"/>
      <c r="FS20" s="1257"/>
      <c r="FT20" s="1257"/>
      <c r="FU20" s="1257"/>
      <c r="FV20" s="1257"/>
      <c r="FW20" s="1257"/>
      <c r="FX20" s="1257"/>
      <c r="FY20" s="1257"/>
      <c r="FZ20" s="1257"/>
      <c r="GA20" s="1257"/>
      <c r="GB20" s="1257"/>
      <c r="GC20" s="1257"/>
      <c r="GD20" s="1257"/>
      <c r="GE20" s="1257"/>
      <c r="GF20" s="1257"/>
      <c r="GG20" s="1257"/>
      <c r="GH20" s="1257"/>
      <c r="GI20" s="1257"/>
      <c r="GJ20" s="1257"/>
      <c r="GK20" s="1257"/>
      <c r="GL20" s="1257"/>
      <c r="GM20" s="1257"/>
      <c r="GN20" s="1257"/>
      <c r="GO20" s="1257"/>
      <c r="GP20" s="1257"/>
      <c r="GQ20" s="1257"/>
      <c r="GR20" s="1257"/>
      <c r="GS20" s="1257"/>
      <c r="GT20" s="1257"/>
      <c r="GU20" s="1257"/>
      <c r="GV20" s="1257"/>
      <c r="GW20" s="1257"/>
      <c r="GX20" s="1257"/>
      <c r="GY20" s="1257"/>
      <c r="GZ20" s="1257"/>
      <c r="HA20" s="1257"/>
      <c r="HB20" s="1257"/>
      <c r="HC20" s="1257"/>
      <c r="HD20" s="1257"/>
      <c r="HE20" s="1257"/>
      <c r="HF20" s="1257"/>
      <c r="HG20" s="1257"/>
      <c r="HH20" s="1257"/>
      <c r="HI20" s="1257"/>
      <c r="HJ20" s="1257"/>
      <c r="HK20" s="1257"/>
      <c r="HL20" s="1257"/>
      <c r="HM20" s="1257"/>
      <c r="HN20" s="1257"/>
      <c r="HO20" s="1257"/>
      <c r="HP20" s="1257"/>
      <c r="HQ20" s="1257"/>
      <c r="HR20" s="1257"/>
      <c r="HS20" s="1257"/>
      <c r="HT20" s="1257"/>
      <c r="HU20" s="1257"/>
      <c r="HV20" s="1257"/>
      <c r="HW20" s="1257"/>
      <c r="HX20" s="1257"/>
      <c r="HY20" s="1257"/>
      <c r="HZ20" s="1257"/>
      <c r="IA20" s="1257"/>
      <c r="IB20" s="1257"/>
      <c r="IC20" s="1257"/>
      <c r="ID20" s="1257"/>
      <c r="IE20" s="1257"/>
      <c r="IF20" s="1257"/>
      <c r="IG20" s="1257"/>
      <c r="IH20" s="1257"/>
      <c r="II20" s="1257"/>
      <c r="IJ20" s="1257"/>
      <c r="IK20" s="1257"/>
      <c r="IL20" s="1257"/>
      <c r="IM20" s="1257"/>
      <c r="IN20" s="1257"/>
      <c r="IO20" s="1257"/>
      <c r="IP20" s="1257"/>
      <c r="IQ20" s="1257"/>
      <c r="IR20" s="1257"/>
      <c r="IS20" s="1257"/>
      <c r="IT20" s="1257"/>
      <c r="IU20" s="1257"/>
      <c r="IV20" s="1257"/>
      <c r="IW20" s="1257"/>
      <c r="IX20" s="1257"/>
      <c r="IY20" s="1257"/>
      <c r="IZ20" s="1257"/>
      <c r="JA20" s="1257"/>
      <c r="JB20" s="1257"/>
      <c r="JC20" s="1257"/>
      <c r="JD20" s="1257"/>
      <c r="JE20" s="1257"/>
      <c r="JF20" s="1257"/>
      <c r="JG20" s="1257"/>
      <c r="JH20" s="1257"/>
      <c r="JI20" s="1257"/>
      <c r="JJ20" s="1257"/>
      <c r="JK20" s="1257"/>
      <c r="JL20" s="1257"/>
      <c r="JM20" s="1257"/>
      <c r="JN20" s="1257"/>
      <c r="JO20" s="1257"/>
      <c r="JP20" s="1257"/>
      <c r="JQ20" s="1257"/>
      <c r="JR20" s="1257"/>
      <c r="JS20" s="1257"/>
      <c r="JT20" s="1257"/>
      <c r="JU20" s="1257"/>
      <c r="JV20" s="1257"/>
      <c r="JW20" s="1257"/>
      <c r="JX20" s="1257"/>
      <c r="JY20" s="1257"/>
      <c r="JZ20" s="1257"/>
      <c r="KA20" s="1257"/>
      <c r="KB20" s="1257"/>
      <c r="KC20" s="1257"/>
      <c r="KD20" s="1257"/>
      <c r="KE20" s="1257"/>
      <c r="KF20" s="1257"/>
      <c r="KG20" s="1257"/>
      <c r="KH20" s="1257"/>
      <c r="KI20" s="1257"/>
      <c r="KJ20" s="1257"/>
      <c r="KK20" s="1257"/>
      <c r="KL20" s="1257"/>
      <c r="KM20" s="1257"/>
      <c r="KN20" s="1257"/>
      <c r="KO20" s="1257"/>
      <c r="KP20" s="1257"/>
      <c r="KQ20" s="1257"/>
      <c r="KR20" s="1257"/>
      <c r="KS20" s="1257"/>
      <c r="KT20" s="1257"/>
      <c r="KU20" s="1257"/>
      <c r="KV20" s="1257"/>
      <c r="KW20" s="1257"/>
      <c r="KX20" s="1257"/>
      <c r="KY20" s="1257"/>
      <c r="KZ20" s="1257"/>
      <c r="LA20" s="1257"/>
      <c r="LB20" s="1257"/>
      <c r="LC20" s="1257"/>
      <c r="LD20" s="1257"/>
      <c r="LE20" s="1257"/>
      <c r="LF20" s="1257"/>
      <c r="LG20" s="1257"/>
      <c r="LH20" s="1257"/>
      <c r="LI20" s="1257"/>
      <c r="LJ20" s="1257"/>
      <c r="LK20" s="1257"/>
      <c r="LL20" s="1257"/>
      <c r="LM20" s="1257"/>
      <c r="LN20" s="1257"/>
      <c r="LO20" s="1257"/>
      <c r="LP20" s="1257"/>
      <c r="LQ20" s="1257"/>
      <c r="LR20" s="1257"/>
      <c r="LS20" s="1257"/>
      <c r="LT20" s="1257"/>
      <c r="LU20" s="1257"/>
      <c r="LV20" s="1257"/>
      <c r="LW20" s="1257"/>
      <c r="LX20" s="1257"/>
      <c r="LY20" s="1257"/>
      <c r="LZ20" s="1257"/>
      <c r="MA20" s="1257"/>
      <c r="MB20" s="1257"/>
      <c r="MC20" s="1257"/>
      <c r="MD20" s="1257"/>
      <c r="ME20" s="1257"/>
      <c r="MF20" s="1257"/>
      <c r="MG20" s="1257"/>
      <c r="MH20" s="1257"/>
      <c r="MI20" s="1257"/>
      <c r="MJ20" s="1257"/>
      <c r="MK20" s="1257"/>
      <c r="ML20" s="1257"/>
      <c r="MM20" s="1257"/>
      <c r="MN20" s="1257"/>
      <c r="MO20" s="1257"/>
      <c r="MP20" s="1257"/>
      <c r="MQ20" s="1257"/>
      <c r="MR20" s="1257"/>
      <c r="MS20" s="1257"/>
      <c r="MT20" s="1257"/>
      <c r="MU20" s="1257"/>
      <c r="MV20" s="1257"/>
      <c r="MW20" s="1257"/>
      <c r="MX20" s="1257"/>
      <c r="MY20" s="1257"/>
      <c r="MZ20" s="1257"/>
      <c r="NA20" s="1257"/>
      <c r="NB20" s="1257"/>
      <c r="NC20" s="1257"/>
      <c r="ND20" s="1257"/>
      <c r="NE20" s="1257"/>
      <c r="NF20" s="1257"/>
      <c r="NG20" s="1257"/>
      <c r="NH20" s="1257"/>
      <c r="NI20" s="1257"/>
      <c r="NJ20" s="1257"/>
      <c r="NK20" s="1257"/>
      <c r="NL20" s="1257"/>
      <c r="NM20" s="1257"/>
      <c r="NN20" s="1257"/>
      <c r="NO20" s="1257"/>
      <c r="NP20" s="1257"/>
      <c r="NQ20" s="1257"/>
      <c r="NR20" s="1257"/>
      <c r="NS20" s="1257"/>
      <c r="NT20" s="1257"/>
      <c r="NU20" s="1257"/>
      <c r="NV20" s="1257"/>
      <c r="NW20" s="1257"/>
      <c r="NX20" s="1257"/>
      <c r="NY20" s="1257"/>
      <c r="NZ20" s="1257"/>
      <c r="OA20" s="1257"/>
      <c r="OB20" s="1257"/>
      <c r="OC20" s="1257"/>
      <c r="OD20" s="1257"/>
      <c r="OE20" s="1257"/>
      <c r="OF20" s="1257"/>
      <c r="OG20" s="1257"/>
      <c r="OH20" s="1257"/>
      <c r="OI20" s="1257"/>
      <c r="OJ20" s="1257"/>
      <c r="OK20" s="1257"/>
      <c r="OL20" s="1257"/>
      <c r="OM20" s="1257"/>
      <c r="ON20" s="1257"/>
      <c r="OO20" s="1257"/>
      <c r="OP20" s="1257"/>
      <c r="OQ20" s="1257"/>
      <c r="OR20" s="1257"/>
      <c r="OS20" s="1257"/>
      <c r="OT20" s="1257"/>
      <c r="OU20" s="1257"/>
      <c r="OV20" s="1257"/>
      <c r="OW20" s="1257"/>
      <c r="OX20" s="1257"/>
      <c r="OY20" s="1257"/>
      <c r="OZ20" s="1257"/>
      <c r="PA20" s="1257"/>
      <c r="PB20" s="1257"/>
      <c r="PC20" s="1257"/>
      <c r="PD20" s="1257"/>
      <c r="PE20" s="1257"/>
      <c r="PF20" s="1257"/>
      <c r="PG20" s="1257"/>
      <c r="PH20" s="1257"/>
      <c r="PI20" s="1257"/>
      <c r="PJ20" s="1257"/>
      <c r="PK20" s="1257"/>
      <c r="PL20" s="1257"/>
      <c r="PM20" s="1257"/>
      <c r="PN20" s="1257"/>
      <c r="PO20" s="1257"/>
      <c r="PP20" s="1257"/>
      <c r="PQ20" s="1257"/>
      <c r="PR20" s="1257"/>
      <c r="PS20" s="1257"/>
      <c r="PT20" s="1257"/>
      <c r="PU20" s="1257"/>
      <c r="PV20" s="1257"/>
      <c r="PW20" s="1257"/>
      <c r="PX20" s="1257"/>
      <c r="PY20" s="1257"/>
      <c r="PZ20" s="1257"/>
      <c r="QA20" s="1257"/>
      <c r="QB20" s="1257"/>
      <c r="QC20" s="1257"/>
      <c r="QD20" s="1257"/>
      <c r="QE20" s="1257"/>
      <c r="QF20" s="1257"/>
      <c r="QG20" s="1257"/>
      <c r="QH20" s="1257"/>
      <c r="QI20" s="1257"/>
      <c r="QJ20" s="1257"/>
      <c r="QK20" s="1257"/>
      <c r="QL20" s="1257"/>
      <c r="QM20" s="1257"/>
      <c r="QN20" s="1257"/>
      <c r="QO20" s="1257"/>
      <c r="QP20" s="1257"/>
      <c r="QQ20" s="1257"/>
      <c r="QR20" s="1257"/>
      <c r="QS20" s="1257"/>
      <c r="QT20" s="1257"/>
      <c r="QU20" s="1257"/>
      <c r="QV20" s="1257"/>
      <c r="QW20" s="1257"/>
      <c r="QX20" s="1257"/>
      <c r="QY20" s="1257"/>
      <c r="QZ20" s="1257"/>
      <c r="RA20" s="1257"/>
      <c r="RB20" s="1257"/>
      <c r="RC20" s="1257"/>
      <c r="RD20" s="1257"/>
      <c r="RE20" s="1257"/>
      <c r="RF20" s="1257"/>
      <c r="RG20" s="1257"/>
      <c r="RH20" s="1257"/>
      <c r="RI20" s="1257"/>
      <c r="RJ20" s="1257"/>
      <c r="RK20" s="1257"/>
      <c r="RL20" s="1257"/>
      <c r="RM20" s="1257"/>
      <c r="RN20" s="1257"/>
      <c r="RO20" s="1257"/>
      <c r="RP20" s="1257"/>
      <c r="RQ20" s="1257"/>
      <c r="RR20" s="1257"/>
      <c r="RS20" s="1257"/>
      <c r="RT20" s="1257"/>
      <c r="RU20" s="1257"/>
      <c r="RV20" s="1257"/>
      <c r="RW20" s="1257"/>
      <c r="RX20" s="1257"/>
      <c r="RY20" s="1257"/>
      <c r="RZ20" s="1257"/>
      <c r="SA20" s="1257"/>
      <c r="SB20" s="1257"/>
      <c r="SC20" s="1257"/>
      <c r="SD20" s="1257"/>
      <c r="SE20" s="1257"/>
      <c r="SF20" s="1257"/>
      <c r="SG20" s="1257"/>
      <c r="SH20" s="1257"/>
      <c r="SI20" s="1257"/>
      <c r="SJ20" s="1257"/>
      <c r="SK20" s="1257"/>
      <c r="SL20" s="1257"/>
      <c r="SM20" s="1257"/>
    </row>
    <row r="21" spans="1:507" s="1257" customFormat="1">
      <c r="A21" s="1256" t="s">
        <v>1274</v>
      </c>
      <c r="B21" s="1247">
        <v>0</v>
      </c>
      <c r="C21" s="1247">
        <v>0</v>
      </c>
      <c r="D21" s="1247">
        <v>51.702426746449191</v>
      </c>
      <c r="E21" s="1247">
        <v>0</v>
      </c>
      <c r="F21" s="1247">
        <v>0</v>
      </c>
      <c r="G21" s="1247">
        <v>0</v>
      </c>
      <c r="H21" s="1247">
        <v>50.781109675448249</v>
      </c>
      <c r="I21" s="1247">
        <v>0</v>
      </c>
      <c r="J21" s="1247">
        <v>0</v>
      </c>
      <c r="K21" s="1247">
        <v>66.906774908642376</v>
      </c>
      <c r="L21" s="1247">
        <v>0</v>
      </c>
      <c r="M21" s="1247">
        <v>59.130424835429267</v>
      </c>
      <c r="N21" s="1247">
        <v>0</v>
      </c>
      <c r="O21" s="1247">
        <v>0</v>
      </c>
      <c r="P21" s="1247">
        <v>0</v>
      </c>
      <c r="Q21" s="1247">
        <v>0</v>
      </c>
      <c r="R21" s="1247">
        <v>66.87023293072599</v>
      </c>
      <c r="S21" s="1247">
        <v>0</v>
      </c>
      <c r="T21" s="1247">
        <v>0</v>
      </c>
      <c r="U21" s="1247">
        <v>0</v>
      </c>
      <c r="V21" s="1247">
        <v>0</v>
      </c>
      <c r="W21" s="1247">
        <v>0</v>
      </c>
      <c r="X21" s="1247">
        <v>0</v>
      </c>
      <c r="Y21" s="1247">
        <v>0</v>
      </c>
      <c r="Z21" s="1247">
        <v>0</v>
      </c>
      <c r="AA21" s="1247">
        <v>0</v>
      </c>
      <c r="AB21" s="1247">
        <v>0</v>
      </c>
      <c r="AC21" s="1247">
        <v>0</v>
      </c>
      <c r="AD21" s="1247">
        <v>0</v>
      </c>
      <c r="AE21" s="1247">
        <v>0</v>
      </c>
      <c r="AF21" s="1247">
        <v>0</v>
      </c>
      <c r="AG21" s="1247">
        <v>0</v>
      </c>
      <c r="AH21" s="1247">
        <v>0</v>
      </c>
      <c r="AI21" s="1247">
        <v>0</v>
      </c>
      <c r="AJ21" s="1247">
        <v>0</v>
      </c>
      <c r="AK21" s="1247">
        <v>0</v>
      </c>
      <c r="AL21" s="1247">
        <v>0</v>
      </c>
      <c r="AM21" s="1247">
        <v>0</v>
      </c>
      <c r="AN21" s="1247">
        <v>0</v>
      </c>
      <c r="AO21" s="1247">
        <v>0</v>
      </c>
      <c r="AP21" s="1247">
        <v>0</v>
      </c>
      <c r="AQ21" s="1247">
        <v>0</v>
      </c>
      <c r="AR21" s="1247">
        <v>0</v>
      </c>
      <c r="AS21" s="1247">
        <v>0</v>
      </c>
      <c r="AT21" s="1247">
        <v>0</v>
      </c>
      <c r="AU21" s="1247">
        <v>0</v>
      </c>
      <c r="AV21" s="1247">
        <v>0</v>
      </c>
      <c r="AW21" s="1247">
        <v>0</v>
      </c>
      <c r="AX21" s="1247">
        <v>0</v>
      </c>
      <c r="AY21" s="1247">
        <v>0</v>
      </c>
      <c r="AZ21" s="1247">
        <v>0</v>
      </c>
      <c r="BA21" s="1247">
        <v>0</v>
      </c>
      <c r="BB21" s="1247">
        <v>0</v>
      </c>
      <c r="BC21" s="1247">
        <v>0</v>
      </c>
      <c r="BD21" s="1247">
        <v>0</v>
      </c>
      <c r="BE21" s="1247">
        <v>0</v>
      </c>
      <c r="BF21" s="1247">
        <v>34.621382374995505</v>
      </c>
      <c r="BG21" s="1247">
        <v>0</v>
      </c>
      <c r="BH21" s="1247">
        <v>50.805570928208056</v>
      </c>
      <c r="BI21" s="1247">
        <v>0</v>
      </c>
      <c r="BJ21" s="1247">
        <v>0</v>
      </c>
      <c r="BK21" s="1247">
        <v>0</v>
      </c>
      <c r="BL21" s="1247">
        <v>40.100110571230175</v>
      </c>
      <c r="BM21" s="1247">
        <v>0</v>
      </c>
      <c r="BN21" s="1247">
        <v>94.48639849776356</v>
      </c>
      <c r="BO21" s="1247">
        <v>85.639307536944443</v>
      </c>
      <c r="BP21" s="1247">
        <v>83.103365873570283</v>
      </c>
      <c r="BQ21" s="1247">
        <v>129.51352428029162</v>
      </c>
      <c r="BR21" s="1247">
        <v>72.076844752077989</v>
      </c>
      <c r="BS21" s="1247">
        <v>0</v>
      </c>
      <c r="BT21" s="1247">
        <v>0</v>
      </c>
      <c r="BU21" s="1247">
        <v>0</v>
      </c>
      <c r="BV21" s="1247">
        <v>0</v>
      </c>
      <c r="BW21" s="1247">
        <v>90.976820225028405</v>
      </c>
      <c r="BX21" s="1247">
        <v>69.273305085599986</v>
      </c>
    </row>
    <row r="22" spans="1:507" s="1275" customFormat="1">
      <c r="A22" s="1273" t="s">
        <v>1305</v>
      </c>
      <c r="B22" s="1274">
        <f t="shared" ref="B22:AG22" si="14">B21/B$32</f>
        <v>0</v>
      </c>
      <c r="C22" s="1274">
        <f t="shared" si="14"/>
        <v>0</v>
      </c>
      <c r="D22" s="1274">
        <f t="shared" si="14"/>
        <v>8.7576097025985719E-2</v>
      </c>
      <c r="E22" s="1274">
        <f t="shared" si="14"/>
        <v>0</v>
      </c>
      <c r="F22" s="1274">
        <f t="shared" si="14"/>
        <v>0</v>
      </c>
      <c r="G22" s="1274">
        <f t="shared" si="14"/>
        <v>0</v>
      </c>
      <c r="H22" s="1274">
        <f t="shared" si="14"/>
        <v>8.4734685858022185E-2</v>
      </c>
      <c r="I22" s="1274">
        <f t="shared" si="14"/>
        <v>0</v>
      </c>
      <c r="J22" s="1274">
        <f t="shared" si="14"/>
        <v>0</v>
      </c>
      <c r="K22" s="1274">
        <f t="shared" si="14"/>
        <v>0.10975892325894654</v>
      </c>
      <c r="L22" s="1274">
        <f t="shared" si="14"/>
        <v>0</v>
      </c>
      <c r="M22" s="1274">
        <f t="shared" si="14"/>
        <v>0.10149752365479715</v>
      </c>
      <c r="N22" s="1274">
        <f t="shared" si="14"/>
        <v>0</v>
      </c>
      <c r="O22" s="1274">
        <f t="shared" si="14"/>
        <v>0</v>
      </c>
      <c r="P22" s="1274">
        <f t="shared" si="14"/>
        <v>0</v>
      </c>
      <c r="Q22" s="1274">
        <f t="shared" si="14"/>
        <v>0</v>
      </c>
      <c r="R22" s="1274">
        <f t="shared" si="14"/>
        <v>9.2735374767349374E-2</v>
      </c>
      <c r="S22" s="1274">
        <f t="shared" si="14"/>
        <v>0</v>
      </c>
      <c r="T22" s="1274">
        <f t="shared" si="14"/>
        <v>0</v>
      </c>
      <c r="U22" s="1274">
        <f t="shared" si="14"/>
        <v>0</v>
      </c>
      <c r="V22" s="1274">
        <f t="shared" si="14"/>
        <v>0</v>
      </c>
      <c r="W22" s="1274">
        <f t="shared" si="14"/>
        <v>0</v>
      </c>
      <c r="X22" s="1274">
        <f t="shared" si="14"/>
        <v>0</v>
      </c>
      <c r="Y22" s="1274">
        <f t="shared" si="14"/>
        <v>0</v>
      </c>
      <c r="Z22" s="1274">
        <f t="shared" si="14"/>
        <v>0</v>
      </c>
      <c r="AA22" s="1274">
        <f t="shared" si="14"/>
        <v>0</v>
      </c>
      <c r="AB22" s="1274">
        <f t="shared" si="14"/>
        <v>0</v>
      </c>
      <c r="AC22" s="1274">
        <f t="shared" si="14"/>
        <v>0</v>
      </c>
      <c r="AD22" s="1274">
        <f t="shared" si="14"/>
        <v>0</v>
      </c>
      <c r="AE22" s="1274">
        <f t="shared" si="14"/>
        <v>0</v>
      </c>
      <c r="AF22" s="1274">
        <f t="shared" si="14"/>
        <v>0</v>
      </c>
      <c r="AG22" s="1274">
        <f t="shared" si="14"/>
        <v>0</v>
      </c>
      <c r="AH22" s="1274">
        <f t="shared" ref="AH22:BM22" si="15">AH21/AH$32</f>
        <v>0</v>
      </c>
      <c r="AI22" s="1274">
        <f t="shared" si="15"/>
        <v>0</v>
      </c>
      <c r="AJ22" s="1274">
        <f t="shared" si="15"/>
        <v>0</v>
      </c>
      <c r="AK22" s="1274">
        <f t="shared" si="15"/>
        <v>0</v>
      </c>
      <c r="AL22" s="1274">
        <f t="shared" si="15"/>
        <v>0</v>
      </c>
      <c r="AM22" s="1274">
        <f t="shared" si="15"/>
        <v>0</v>
      </c>
      <c r="AN22" s="1274">
        <f t="shared" si="15"/>
        <v>0</v>
      </c>
      <c r="AO22" s="1274">
        <f t="shared" si="15"/>
        <v>0</v>
      </c>
      <c r="AP22" s="1274">
        <f t="shared" si="15"/>
        <v>0</v>
      </c>
      <c r="AQ22" s="1274">
        <f t="shared" si="15"/>
        <v>0</v>
      </c>
      <c r="AR22" s="1274">
        <f t="shared" si="15"/>
        <v>0</v>
      </c>
      <c r="AS22" s="1274">
        <f t="shared" si="15"/>
        <v>0</v>
      </c>
      <c r="AT22" s="1274">
        <f t="shared" si="15"/>
        <v>0</v>
      </c>
      <c r="AU22" s="1274">
        <f t="shared" si="15"/>
        <v>0</v>
      </c>
      <c r="AV22" s="1274">
        <f t="shared" si="15"/>
        <v>0</v>
      </c>
      <c r="AW22" s="1274">
        <f t="shared" si="15"/>
        <v>0</v>
      </c>
      <c r="AX22" s="1274">
        <f t="shared" si="15"/>
        <v>0</v>
      </c>
      <c r="AY22" s="1274">
        <f t="shared" si="15"/>
        <v>0</v>
      </c>
      <c r="AZ22" s="1274">
        <f t="shared" si="15"/>
        <v>0</v>
      </c>
      <c r="BA22" s="1274">
        <f t="shared" si="15"/>
        <v>0</v>
      </c>
      <c r="BB22" s="1274">
        <f t="shared" si="15"/>
        <v>0</v>
      </c>
      <c r="BC22" s="1274">
        <f t="shared" si="15"/>
        <v>0</v>
      </c>
      <c r="BD22" s="1274">
        <f t="shared" si="15"/>
        <v>0</v>
      </c>
      <c r="BE22" s="1274">
        <f t="shared" si="15"/>
        <v>0</v>
      </c>
      <c r="BF22" s="1274">
        <f t="shared" si="15"/>
        <v>4.7792637836475915E-2</v>
      </c>
      <c r="BG22" s="1274">
        <f t="shared" si="15"/>
        <v>0</v>
      </c>
      <c r="BH22" s="1274">
        <f t="shared" si="15"/>
        <v>7.2929279533384059E-2</v>
      </c>
      <c r="BI22" s="1274">
        <f t="shared" si="15"/>
        <v>0</v>
      </c>
      <c r="BJ22" s="1274">
        <f t="shared" si="15"/>
        <v>0</v>
      </c>
      <c r="BK22" s="1274">
        <f t="shared" si="15"/>
        <v>0</v>
      </c>
      <c r="BL22" s="1274">
        <f t="shared" si="15"/>
        <v>6.4501154951748185E-2</v>
      </c>
      <c r="BM22" s="1274">
        <f t="shared" si="15"/>
        <v>0</v>
      </c>
      <c r="BN22" s="1274">
        <f t="shared" ref="BN22:BX22" si="16">BN21/BN$32</f>
        <v>0.15240255625184998</v>
      </c>
      <c r="BO22" s="1274">
        <f t="shared" si="16"/>
        <v>0.12949248235578512</v>
      </c>
      <c r="BP22" s="1274">
        <f t="shared" si="16"/>
        <v>0.13196799112743274</v>
      </c>
      <c r="BQ22" s="1274">
        <f t="shared" si="16"/>
        <v>0.17223686010258291</v>
      </c>
      <c r="BR22" s="1274">
        <f t="shared" si="16"/>
        <v>9.8075355750467039E-2</v>
      </c>
      <c r="BS22" s="1274">
        <f t="shared" si="16"/>
        <v>0</v>
      </c>
      <c r="BT22" s="1274">
        <f t="shared" si="16"/>
        <v>0</v>
      </c>
      <c r="BU22" s="1274">
        <f t="shared" si="16"/>
        <v>0</v>
      </c>
      <c r="BV22" s="1274">
        <f t="shared" si="16"/>
        <v>0</v>
      </c>
      <c r="BW22" s="1274">
        <f t="shared" si="16"/>
        <v>0.14916573521676002</v>
      </c>
      <c r="BX22" s="1274">
        <f t="shared" si="16"/>
        <v>9.8995383311494864E-2</v>
      </c>
      <c r="BY22" s="1257"/>
      <c r="BZ22" s="1257"/>
      <c r="CA22" s="1257"/>
      <c r="CB22" s="1257"/>
      <c r="CC22" s="1257"/>
      <c r="CD22" s="1257"/>
      <c r="CE22" s="1257"/>
      <c r="CF22" s="1257"/>
      <c r="CG22" s="1257"/>
      <c r="CH22" s="1257"/>
      <c r="CI22" s="1257"/>
      <c r="CJ22" s="1257"/>
      <c r="CK22" s="1257"/>
      <c r="CL22" s="1257"/>
      <c r="CM22" s="1257"/>
      <c r="CN22" s="1257"/>
      <c r="CO22" s="1257"/>
      <c r="CP22" s="1257"/>
      <c r="CQ22" s="1257"/>
      <c r="CR22" s="1257"/>
      <c r="CS22" s="1257"/>
      <c r="CT22" s="1257"/>
      <c r="CU22" s="1257"/>
      <c r="CV22" s="1257"/>
      <c r="CW22" s="1257"/>
      <c r="CX22" s="1257"/>
      <c r="CY22" s="1257"/>
      <c r="CZ22" s="1257"/>
      <c r="DA22" s="1257"/>
      <c r="DB22" s="1257"/>
      <c r="DC22" s="1257"/>
      <c r="DD22" s="1257"/>
      <c r="DE22" s="1257"/>
      <c r="DF22" s="1257"/>
      <c r="DG22" s="1257"/>
      <c r="DH22" s="1257"/>
      <c r="DI22" s="1257"/>
      <c r="DJ22" s="1257"/>
      <c r="DK22" s="1257"/>
      <c r="DL22" s="1257"/>
      <c r="DM22" s="1257"/>
      <c r="DN22" s="1257"/>
      <c r="DO22" s="1257"/>
      <c r="DP22" s="1257"/>
      <c r="DQ22" s="1257"/>
      <c r="DR22" s="1257"/>
      <c r="DS22" s="1257"/>
      <c r="DT22" s="1257"/>
      <c r="DU22" s="1257"/>
      <c r="DV22" s="1257"/>
      <c r="DW22" s="1257"/>
      <c r="DX22" s="1257"/>
      <c r="DY22" s="1257"/>
      <c r="DZ22" s="1257"/>
      <c r="EA22" s="1257"/>
      <c r="EB22" s="1257"/>
      <c r="EC22" s="1257"/>
      <c r="ED22" s="1257"/>
      <c r="EE22" s="1257"/>
      <c r="EF22" s="1257"/>
      <c r="EG22" s="1257"/>
      <c r="EH22" s="1257"/>
      <c r="EI22" s="1257"/>
      <c r="EJ22" s="1257"/>
      <c r="EK22" s="1257"/>
      <c r="EL22" s="1257"/>
      <c r="EM22" s="1257"/>
      <c r="EN22" s="1257"/>
      <c r="EO22" s="1257"/>
      <c r="EP22" s="1257"/>
      <c r="EQ22" s="1257"/>
      <c r="ER22" s="1257"/>
      <c r="ES22" s="1257"/>
      <c r="ET22" s="1257"/>
      <c r="EU22" s="1257"/>
      <c r="EV22" s="1257"/>
      <c r="EW22" s="1257"/>
      <c r="EX22" s="1257"/>
      <c r="EY22" s="1257"/>
      <c r="EZ22" s="1257"/>
      <c r="FA22" s="1257"/>
      <c r="FB22" s="1257"/>
      <c r="FC22" s="1257"/>
      <c r="FD22" s="1257"/>
      <c r="FE22" s="1257"/>
      <c r="FF22" s="1257"/>
      <c r="FG22" s="1257"/>
      <c r="FH22" s="1257"/>
      <c r="FI22" s="1257"/>
      <c r="FJ22" s="1257"/>
      <c r="FK22" s="1257"/>
      <c r="FL22" s="1257"/>
      <c r="FM22" s="1257"/>
      <c r="FN22" s="1257"/>
      <c r="FO22" s="1257"/>
      <c r="FP22" s="1257"/>
      <c r="FQ22" s="1257"/>
      <c r="FR22" s="1257"/>
      <c r="FS22" s="1257"/>
      <c r="FT22" s="1257"/>
      <c r="FU22" s="1257"/>
      <c r="FV22" s="1257"/>
      <c r="FW22" s="1257"/>
      <c r="FX22" s="1257"/>
      <c r="FY22" s="1257"/>
      <c r="FZ22" s="1257"/>
      <c r="GA22" s="1257"/>
      <c r="GB22" s="1257"/>
      <c r="GC22" s="1257"/>
      <c r="GD22" s="1257"/>
      <c r="GE22" s="1257"/>
      <c r="GF22" s="1257"/>
      <c r="GG22" s="1257"/>
      <c r="GH22" s="1257"/>
      <c r="GI22" s="1257"/>
      <c r="GJ22" s="1257"/>
      <c r="GK22" s="1257"/>
      <c r="GL22" s="1257"/>
      <c r="GM22" s="1257"/>
      <c r="GN22" s="1257"/>
      <c r="GO22" s="1257"/>
      <c r="GP22" s="1257"/>
      <c r="GQ22" s="1257"/>
      <c r="GR22" s="1257"/>
      <c r="GS22" s="1257"/>
      <c r="GT22" s="1257"/>
      <c r="GU22" s="1257"/>
      <c r="GV22" s="1257"/>
      <c r="GW22" s="1257"/>
      <c r="GX22" s="1257"/>
      <c r="GY22" s="1257"/>
      <c r="GZ22" s="1257"/>
      <c r="HA22" s="1257"/>
      <c r="HB22" s="1257"/>
      <c r="HC22" s="1257"/>
      <c r="HD22" s="1257"/>
      <c r="HE22" s="1257"/>
      <c r="HF22" s="1257"/>
      <c r="HG22" s="1257"/>
      <c r="HH22" s="1257"/>
      <c r="HI22" s="1257"/>
      <c r="HJ22" s="1257"/>
      <c r="HK22" s="1257"/>
      <c r="HL22" s="1257"/>
      <c r="HM22" s="1257"/>
      <c r="HN22" s="1257"/>
      <c r="HO22" s="1257"/>
      <c r="HP22" s="1257"/>
      <c r="HQ22" s="1257"/>
      <c r="HR22" s="1257"/>
      <c r="HS22" s="1257"/>
      <c r="HT22" s="1257"/>
      <c r="HU22" s="1257"/>
      <c r="HV22" s="1257"/>
      <c r="HW22" s="1257"/>
      <c r="HX22" s="1257"/>
      <c r="HY22" s="1257"/>
      <c r="HZ22" s="1257"/>
      <c r="IA22" s="1257"/>
      <c r="IB22" s="1257"/>
      <c r="IC22" s="1257"/>
      <c r="ID22" s="1257"/>
      <c r="IE22" s="1257"/>
      <c r="IF22" s="1257"/>
      <c r="IG22" s="1257"/>
      <c r="IH22" s="1257"/>
      <c r="II22" s="1257"/>
      <c r="IJ22" s="1257"/>
      <c r="IK22" s="1257"/>
      <c r="IL22" s="1257"/>
      <c r="IM22" s="1257"/>
      <c r="IN22" s="1257"/>
      <c r="IO22" s="1257"/>
      <c r="IP22" s="1257"/>
      <c r="IQ22" s="1257"/>
      <c r="IR22" s="1257"/>
      <c r="IS22" s="1257"/>
      <c r="IT22" s="1257"/>
      <c r="IU22" s="1257"/>
      <c r="IV22" s="1257"/>
      <c r="IW22" s="1257"/>
      <c r="IX22" s="1257"/>
      <c r="IY22" s="1257"/>
      <c r="IZ22" s="1257"/>
      <c r="JA22" s="1257"/>
      <c r="JB22" s="1257"/>
      <c r="JC22" s="1257"/>
      <c r="JD22" s="1257"/>
      <c r="JE22" s="1257"/>
      <c r="JF22" s="1257"/>
      <c r="JG22" s="1257"/>
      <c r="JH22" s="1257"/>
      <c r="JI22" s="1257"/>
      <c r="JJ22" s="1257"/>
      <c r="JK22" s="1257"/>
      <c r="JL22" s="1257"/>
      <c r="JM22" s="1257"/>
      <c r="JN22" s="1257"/>
      <c r="JO22" s="1257"/>
      <c r="JP22" s="1257"/>
      <c r="JQ22" s="1257"/>
      <c r="JR22" s="1257"/>
      <c r="JS22" s="1257"/>
      <c r="JT22" s="1257"/>
      <c r="JU22" s="1257"/>
      <c r="JV22" s="1257"/>
      <c r="JW22" s="1257"/>
      <c r="JX22" s="1257"/>
      <c r="JY22" s="1257"/>
      <c r="JZ22" s="1257"/>
      <c r="KA22" s="1257"/>
      <c r="KB22" s="1257"/>
      <c r="KC22" s="1257"/>
      <c r="KD22" s="1257"/>
      <c r="KE22" s="1257"/>
      <c r="KF22" s="1257"/>
      <c r="KG22" s="1257"/>
      <c r="KH22" s="1257"/>
      <c r="KI22" s="1257"/>
      <c r="KJ22" s="1257"/>
      <c r="KK22" s="1257"/>
      <c r="KL22" s="1257"/>
      <c r="KM22" s="1257"/>
      <c r="KN22" s="1257"/>
      <c r="KO22" s="1257"/>
      <c r="KP22" s="1257"/>
      <c r="KQ22" s="1257"/>
      <c r="KR22" s="1257"/>
      <c r="KS22" s="1257"/>
      <c r="KT22" s="1257"/>
      <c r="KU22" s="1257"/>
      <c r="KV22" s="1257"/>
      <c r="KW22" s="1257"/>
      <c r="KX22" s="1257"/>
      <c r="KY22" s="1257"/>
      <c r="KZ22" s="1257"/>
      <c r="LA22" s="1257"/>
      <c r="LB22" s="1257"/>
      <c r="LC22" s="1257"/>
      <c r="LD22" s="1257"/>
      <c r="LE22" s="1257"/>
      <c r="LF22" s="1257"/>
      <c r="LG22" s="1257"/>
      <c r="LH22" s="1257"/>
      <c r="LI22" s="1257"/>
      <c r="LJ22" s="1257"/>
      <c r="LK22" s="1257"/>
      <c r="LL22" s="1257"/>
      <c r="LM22" s="1257"/>
      <c r="LN22" s="1257"/>
      <c r="LO22" s="1257"/>
      <c r="LP22" s="1257"/>
      <c r="LQ22" s="1257"/>
      <c r="LR22" s="1257"/>
      <c r="LS22" s="1257"/>
      <c r="LT22" s="1257"/>
      <c r="LU22" s="1257"/>
      <c r="LV22" s="1257"/>
      <c r="LW22" s="1257"/>
      <c r="LX22" s="1257"/>
      <c r="LY22" s="1257"/>
      <c r="LZ22" s="1257"/>
      <c r="MA22" s="1257"/>
      <c r="MB22" s="1257"/>
      <c r="MC22" s="1257"/>
      <c r="MD22" s="1257"/>
      <c r="ME22" s="1257"/>
      <c r="MF22" s="1257"/>
      <c r="MG22" s="1257"/>
      <c r="MH22" s="1257"/>
      <c r="MI22" s="1257"/>
      <c r="MJ22" s="1257"/>
      <c r="MK22" s="1257"/>
      <c r="ML22" s="1257"/>
      <c r="MM22" s="1257"/>
      <c r="MN22" s="1257"/>
      <c r="MO22" s="1257"/>
      <c r="MP22" s="1257"/>
      <c r="MQ22" s="1257"/>
      <c r="MR22" s="1257"/>
      <c r="MS22" s="1257"/>
      <c r="MT22" s="1257"/>
      <c r="MU22" s="1257"/>
      <c r="MV22" s="1257"/>
      <c r="MW22" s="1257"/>
      <c r="MX22" s="1257"/>
      <c r="MY22" s="1257"/>
      <c r="MZ22" s="1257"/>
      <c r="NA22" s="1257"/>
      <c r="NB22" s="1257"/>
      <c r="NC22" s="1257"/>
      <c r="ND22" s="1257"/>
      <c r="NE22" s="1257"/>
      <c r="NF22" s="1257"/>
      <c r="NG22" s="1257"/>
      <c r="NH22" s="1257"/>
      <c r="NI22" s="1257"/>
      <c r="NJ22" s="1257"/>
      <c r="NK22" s="1257"/>
      <c r="NL22" s="1257"/>
      <c r="NM22" s="1257"/>
      <c r="NN22" s="1257"/>
      <c r="NO22" s="1257"/>
      <c r="NP22" s="1257"/>
      <c r="NQ22" s="1257"/>
      <c r="NR22" s="1257"/>
      <c r="NS22" s="1257"/>
      <c r="NT22" s="1257"/>
      <c r="NU22" s="1257"/>
      <c r="NV22" s="1257"/>
      <c r="NW22" s="1257"/>
      <c r="NX22" s="1257"/>
      <c r="NY22" s="1257"/>
      <c r="NZ22" s="1257"/>
      <c r="OA22" s="1257"/>
      <c r="OB22" s="1257"/>
      <c r="OC22" s="1257"/>
      <c r="OD22" s="1257"/>
      <c r="OE22" s="1257"/>
      <c r="OF22" s="1257"/>
      <c r="OG22" s="1257"/>
      <c r="OH22" s="1257"/>
      <c r="OI22" s="1257"/>
      <c r="OJ22" s="1257"/>
      <c r="OK22" s="1257"/>
      <c r="OL22" s="1257"/>
      <c r="OM22" s="1257"/>
      <c r="ON22" s="1257"/>
      <c r="OO22" s="1257"/>
      <c r="OP22" s="1257"/>
      <c r="OQ22" s="1257"/>
      <c r="OR22" s="1257"/>
      <c r="OS22" s="1257"/>
      <c r="OT22" s="1257"/>
      <c r="OU22" s="1257"/>
      <c r="OV22" s="1257"/>
      <c r="OW22" s="1257"/>
      <c r="OX22" s="1257"/>
      <c r="OY22" s="1257"/>
      <c r="OZ22" s="1257"/>
      <c r="PA22" s="1257"/>
      <c r="PB22" s="1257"/>
      <c r="PC22" s="1257"/>
      <c r="PD22" s="1257"/>
      <c r="PE22" s="1257"/>
      <c r="PF22" s="1257"/>
      <c r="PG22" s="1257"/>
      <c r="PH22" s="1257"/>
      <c r="PI22" s="1257"/>
      <c r="PJ22" s="1257"/>
      <c r="PK22" s="1257"/>
      <c r="PL22" s="1257"/>
      <c r="PM22" s="1257"/>
      <c r="PN22" s="1257"/>
      <c r="PO22" s="1257"/>
      <c r="PP22" s="1257"/>
      <c r="PQ22" s="1257"/>
      <c r="PR22" s="1257"/>
      <c r="PS22" s="1257"/>
      <c r="PT22" s="1257"/>
      <c r="PU22" s="1257"/>
      <c r="PV22" s="1257"/>
      <c r="PW22" s="1257"/>
      <c r="PX22" s="1257"/>
      <c r="PY22" s="1257"/>
      <c r="PZ22" s="1257"/>
      <c r="QA22" s="1257"/>
      <c r="QB22" s="1257"/>
      <c r="QC22" s="1257"/>
      <c r="QD22" s="1257"/>
      <c r="QE22" s="1257"/>
      <c r="QF22" s="1257"/>
      <c r="QG22" s="1257"/>
      <c r="QH22" s="1257"/>
      <c r="QI22" s="1257"/>
      <c r="QJ22" s="1257"/>
      <c r="QK22" s="1257"/>
      <c r="QL22" s="1257"/>
      <c r="QM22" s="1257"/>
      <c r="QN22" s="1257"/>
      <c r="QO22" s="1257"/>
      <c r="QP22" s="1257"/>
      <c r="QQ22" s="1257"/>
      <c r="QR22" s="1257"/>
      <c r="QS22" s="1257"/>
      <c r="QT22" s="1257"/>
      <c r="QU22" s="1257"/>
      <c r="QV22" s="1257"/>
      <c r="QW22" s="1257"/>
      <c r="QX22" s="1257"/>
      <c r="QY22" s="1257"/>
      <c r="QZ22" s="1257"/>
      <c r="RA22" s="1257"/>
      <c r="RB22" s="1257"/>
      <c r="RC22" s="1257"/>
      <c r="RD22" s="1257"/>
      <c r="RE22" s="1257"/>
      <c r="RF22" s="1257"/>
      <c r="RG22" s="1257"/>
      <c r="RH22" s="1257"/>
      <c r="RI22" s="1257"/>
      <c r="RJ22" s="1257"/>
      <c r="RK22" s="1257"/>
      <c r="RL22" s="1257"/>
      <c r="RM22" s="1257"/>
      <c r="RN22" s="1257"/>
      <c r="RO22" s="1257"/>
      <c r="RP22" s="1257"/>
      <c r="RQ22" s="1257"/>
      <c r="RR22" s="1257"/>
      <c r="RS22" s="1257"/>
      <c r="RT22" s="1257"/>
      <c r="RU22" s="1257"/>
      <c r="RV22" s="1257"/>
      <c r="RW22" s="1257"/>
      <c r="RX22" s="1257"/>
      <c r="RY22" s="1257"/>
      <c r="RZ22" s="1257"/>
      <c r="SA22" s="1257"/>
      <c r="SB22" s="1257"/>
      <c r="SC22" s="1257"/>
      <c r="SD22" s="1257"/>
      <c r="SE22" s="1257"/>
      <c r="SF22" s="1257"/>
      <c r="SG22" s="1257"/>
      <c r="SH22" s="1257"/>
      <c r="SI22" s="1257"/>
      <c r="SJ22" s="1257"/>
      <c r="SK22" s="1257"/>
      <c r="SL22" s="1257"/>
      <c r="SM22" s="1257"/>
    </row>
    <row r="23" spans="1:507" s="1257" customFormat="1">
      <c r="A23" s="1256" t="s">
        <v>1275</v>
      </c>
      <c r="B23" s="1247">
        <v>22.914915797143834</v>
      </c>
      <c r="C23" s="1247">
        <v>12.832591368239161</v>
      </c>
      <c r="D23" s="1247">
        <v>23.984401420877262</v>
      </c>
      <c r="E23" s="1247">
        <v>13.311504444096387</v>
      </c>
      <c r="F23" s="1247">
        <v>13.487508104212591</v>
      </c>
      <c r="G23" s="1247">
        <v>10.428324505062477</v>
      </c>
      <c r="H23" s="1247">
        <v>26.102467915395522</v>
      </c>
      <c r="I23" s="1247">
        <v>17.539928222754629</v>
      </c>
      <c r="J23" s="1247">
        <v>12.827508158335263</v>
      </c>
      <c r="K23" s="1247">
        <v>20.654122001952963</v>
      </c>
      <c r="L23" s="1247">
        <v>10.797253232112281</v>
      </c>
      <c r="M23" s="1247">
        <v>20.773330264379897</v>
      </c>
      <c r="N23" s="1247">
        <v>13.147155125791684</v>
      </c>
      <c r="O23" s="1247">
        <v>17.319884963247333</v>
      </c>
      <c r="P23" s="1247">
        <v>13.929548828413392</v>
      </c>
      <c r="Q23" s="1247">
        <v>14.923118493208836</v>
      </c>
      <c r="R23" s="1247">
        <v>26.087623730288396</v>
      </c>
      <c r="S23" s="1247">
        <v>7.6234250816969187</v>
      </c>
      <c r="T23" s="1247">
        <v>12.785037058320707</v>
      </c>
      <c r="U23" s="1247">
        <v>14.620888863940252</v>
      </c>
      <c r="V23" s="1247">
        <v>17.626881301363724</v>
      </c>
      <c r="W23" s="1247">
        <v>14.340292172277959</v>
      </c>
      <c r="X23" s="1247">
        <v>12.443921045903714</v>
      </c>
      <c r="Y23" s="1247">
        <v>14.994937269215717</v>
      </c>
      <c r="Z23" s="1247">
        <v>18.360928733646247</v>
      </c>
      <c r="AA23" s="1247">
        <v>14.656536607156999</v>
      </c>
      <c r="AB23" s="1247">
        <v>10.168792561960576</v>
      </c>
      <c r="AC23" s="1247">
        <v>14.995529012868051</v>
      </c>
      <c r="AD23" s="1247">
        <v>14.661469925365861</v>
      </c>
      <c r="AE23" s="1247">
        <v>12.144269489383527</v>
      </c>
      <c r="AF23" s="1247">
        <v>14.255593992651187</v>
      </c>
      <c r="AG23" s="1247">
        <v>14.237156043165719</v>
      </c>
      <c r="AH23" s="1247">
        <v>8.1067109091664982</v>
      </c>
      <c r="AI23" s="1247">
        <v>14.237156043165719</v>
      </c>
      <c r="AJ23" s="1247">
        <v>11.496954380346466</v>
      </c>
      <c r="AK23" s="1247">
        <v>12.990193544970836</v>
      </c>
      <c r="AL23" s="1247">
        <v>14.905834604374807</v>
      </c>
      <c r="AM23" s="1247">
        <v>13.279432889185223</v>
      </c>
      <c r="AN23" s="1247">
        <v>14.732268822073674</v>
      </c>
      <c r="AO23" s="1247">
        <v>16.937181838429066</v>
      </c>
      <c r="AP23" s="1247">
        <v>14.263854107108983</v>
      </c>
      <c r="AQ23" s="1247">
        <v>13.211392058365217</v>
      </c>
      <c r="AR23" s="1247">
        <v>14.901230668954028</v>
      </c>
      <c r="AS23" s="1247">
        <v>12.320364076487866</v>
      </c>
      <c r="AT23" s="1247">
        <v>13.685349526902204</v>
      </c>
      <c r="AU23" s="1247">
        <v>17.89894662012879</v>
      </c>
      <c r="AV23" s="1247">
        <v>17.217930513553757</v>
      </c>
      <c r="AW23" s="1247">
        <v>14.133929756259658</v>
      </c>
      <c r="AX23" s="1247">
        <v>14.317829633301942</v>
      </c>
      <c r="AY23" s="1247">
        <v>14.317829633301942</v>
      </c>
      <c r="AZ23" s="1247">
        <v>13.538090087815924</v>
      </c>
      <c r="BA23" s="1247">
        <v>18.55694926803676</v>
      </c>
      <c r="BB23" s="1247">
        <v>24.026121806747529</v>
      </c>
      <c r="BC23" s="1247">
        <v>12.98305227210987</v>
      </c>
      <c r="BD23" s="1247">
        <v>12.778605935810436</v>
      </c>
      <c r="BE23" s="1247">
        <v>15.298315327145879</v>
      </c>
      <c r="BF23" s="1247">
        <v>26.927142964306178</v>
      </c>
      <c r="BG23" s="1247">
        <v>13.239323797973267</v>
      </c>
      <c r="BH23" s="1247">
        <v>27.219872582215842</v>
      </c>
      <c r="BI23" s="1247">
        <v>13.239323797973267</v>
      </c>
      <c r="BJ23" s="1247">
        <v>16.329859209658924</v>
      </c>
      <c r="BK23" s="1247">
        <v>13.538090087815924</v>
      </c>
      <c r="BL23" s="1247">
        <v>27.10120000243198</v>
      </c>
      <c r="BM23" s="1247">
        <v>16.563244046028526</v>
      </c>
      <c r="BN23" s="1247">
        <v>24.367423769799846</v>
      </c>
      <c r="BO23" s="1247">
        <v>23.746743602767019</v>
      </c>
      <c r="BP23" s="1247">
        <v>23.010139247633106</v>
      </c>
      <c r="BQ23" s="1247">
        <v>11.987877179021886</v>
      </c>
      <c r="BR23" s="1247">
        <v>18.623861908606578</v>
      </c>
      <c r="BS23" s="1247">
        <v>10.077649351564755</v>
      </c>
      <c r="BT23" s="1247">
        <v>11.275095096516395</v>
      </c>
      <c r="BU23" s="1247">
        <v>13.481884893236618</v>
      </c>
      <c r="BV23" s="1247">
        <v>18.992883353521375</v>
      </c>
      <c r="BW23" s="1247">
        <v>21.276313682074882</v>
      </c>
      <c r="BX23" s="1247">
        <v>13.272730405387371</v>
      </c>
    </row>
    <row r="24" spans="1:507" s="1275" customFormat="1">
      <c r="A24" s="1273" t="s">
        <v>1305</v>
      </c>
      <c r="B24" s="1274">
        <f t="shared" ref="B24:AG24" si="17">B23/B$32</f>
        <v>4.7430445666090892E-2</v>
      </c>
      <c r="C24" s="1274">
        <f t="shared" si="17"/>
        <v>2.5557653953232621E-2</v>
      </c>
      <c r="D24" s="1274">
        <f t="shared" si="17"/>
        <v>4.0625951200427779E-2</v>
      </c>
      <c r="E24" s="1274">
        <f t="shared" si="17"/>
        <v>2.6265986184947937E-2</v>
      </c>
      <c r="F24" s="1274">
        <f t="shared" si="17"/>
        <v>2.8200747444173911E-2</v>
      </c>
      <c r="G24" s="1274">
        <f t="shared" si="17"/>
        <v>2.1051953603091984E-2</v>
      </c>
      <c r="H24" s="1274">
        <f t="shared" si="17"/>
        <v>4.3555259683494087E-2</v>
      </c>
      <c r="I24" s="1274">
        <f t="shared" si="17"/>
        <v>3.2183317996075746E-2</v>
      </c>
      <c r="J24" s="1274">
        <f t="shared" si="17"/>
        <v>2.6408282631345294E-2</v>
      </c>
      <c r="K24" s="1274">
        <f t="shared" si="17"/>
        <v>3.3882580574070509E-2</v>
      </c>
      <c r="L24" s="1274">
        <f t="shared" si="17"/>
        <v>2.1037903594469998E-2</v>
      </c>
      <c r="M24" s="1274">
        <f t="shared" si="17"/>
        <v>3.5657473893786297E-2</v>
      </c>
      <c r="N24" s="1274">
        <f t="shared" si="17"/>
        <v>2.6484865830753952E-2</v>
      </c>
      <c r="O24" s="1274">
        <f t="shared" si="17"/>
        <v>3.4505633233422109E-2</v>
      </c>
      <c r="P24" s="1274">
        <f t="shared" si="17"/>
        <v>2.6475653391849884E-2</v>
      </c>
      <c r="Q24" s="1274">
        <f t="shared" si="17"/>
        <v>2.7195372370910673E-2</v>
      </c>
      <c r="R24" s="1274">
        <f t="shared" si="17"/>
        <v>3.6178213494846068E-2</v>
      </c>
      <c r="S24" s="1274">
        <f t="shared" si="17"/>
        <v>1.4964366890705603E-2</v>
      </c>
      <c r="T24" s="1274">
        <f t="shared" si="17"/>
        <v>2.4781001613799897E-2</v>
      </c>
      <c r="U24" s="1274">
        <f t="shared" si="17"/>
        <v>2.6640360164038094E-2</v>
      </c>
      <c r="V24" s="1274">
        <f t="shared" si="17"/>
        <v>3.2510337945354788E-2</v>
      </c>
      <c r="W24" s="1274">
        <f t="shared" si="17"/>
        <v>2.6949341236511777E-2</v>
      </c>
      <c r="X24" s="1274">
        <f t="shared" si="17"/>
        <v>2.2872956036753808E-2</v>
      </c>
      <c r="Y24" s="1274">
        <f t="shared" si="17"/>
        <v>2.5464022177675221E-2</v>
      </c>
      <c r="Z24" s="1274">
        <f t="shared" si="17"/>
        <v>3.7986373008612538E-2</v>
      </c>
      <c r="AA24" s="1274">
        <f t="shared" si="17"/>
        <v>2.8345921428292183E-2</v>
      </c>
      <c r="AB24" s="1274">
        <f t="shared" si="17"/>
        <v>1.9582958583182989E-2</v>
      </c>
      <c r="AC24" s="1274">
        <f t="shared" si="17"/>
        <v>2.8640659963978098E-2</v>
      </c>
      <c r="AD24" s="1274">
        <f t="shared" si="17"/>
        <v>3.0229544612285449E-2</v>
      </c>
      <c r="AE24" s="1274">
        <f t="shared" si="17"/>
        <v>2.4778157725409915E-2</v>
      </c>
      <c r="AF24" s="1274">
        <f t="shared" si="17"/>
        <v>2.9375361735262236E-2</v>
      </c>
      <c r="AG24" s="1274">
        <f t="shared" si="17"/>
        <v>2.316164749373233E-2</v>
      </c>
      <c r="AH24" s="1274">
        <f t="shared" ref="AH24:BM24" si="18">AH23/AH$32</f>
        <v>1.3533561960510976E-2</v>
      </c>
      <c r="AI24" s="1274">
        <f t="shared" si="18"/>
        <v>2.221431939263185E-2</v>
      </c>
      <c r="AJ24" s="1274">
        <f t="shared" si="18"/>
        <v>2.0769533062120319E-2</v>
      </c>
      <c r="AK24" s="1274">
        <f t="shared" si="18"/>
        <v>2.6212911411131769E-2</v>
      </c>
      <c r="AL24" s="1274">
        <f t="shared" si="18"/>
        <v>2.8143822601780336E-2</v>
      </c>
      <c r="AM24" s="1274">
        <f t="shared" si="18"/>
        <v>2.7272071250526216E-2</v>
      </c>
      <c r="AN24" s="1274">
        <f t="shared" si="18"/>
        <v>2.7853066567642172E-2</v>
      </c>
      <c r="AO24" s="1274">
        <f t="shared" si="18"/>
        <v>3.2121481256925995E-2</v>
      </c>
      <c r="AP24" s="1274">
        <f t="shared" si="18"/>
        <v>2.8646223288596524E-2</v>
      </c>
      <c r="AQ24" s="1274">
        <f t="shared" si="18"/>
        <v>2.6462950528686698E-2</v>
      </c>
      <c r="AR24" s="1274">
        <f t="shared" si="18"/>
        <v>3.0598534299171937E-2</v>
      </c>
      <c r="AS24" s="1274">
        <f t="shared" si="18"/>
        <v>2.5308527369021276E-2</v>
      </c>
      <c r="AT24" s="1274">
        <f t="shared" si="18"/>
        <v>2.7681346359145289E-2</v>
      </c>
      <c r="AU24" s="1274">
        <f t="shared" si="18"/>
        <v>3.3919394718271281E-2</v>
      </c>
      <c r="AV24" s="1274">
        <f t="shared" si="18"/>
        <v>3.5774720406801318E-2</v>
      </c>
      <c r="AW24" s="1274">
        <f t="shared" si="18"/>
        <v>2.5288818641695434E-2</v>
      </c>
      <c r="AX24" s="1274">
        <f t="shared" si="18"/>
        <v>2.6943056507178733E-2</v>
      </c>
      <c r="AY24" s="1274">
        <f t="shared" si="18"/>
        <v>3.0412607939278011E-2</v>
      </c>
      <c r="AZ24" s="1274">
        <f t="shared" si="18"/>
        <v>2.832968301438453E-2</v>
      </c>
      <c r="BA24" s="1274">
        <f t="shared" si="18"/>
        <v>4.0468772466801584E-2</v>
      </c>
      <c r="BB24" s="1274">
        <f t="shared" si="18"/>
        <v>4.1806563924133178E-2</v>
      </c>
      <c r="BC24" s="1274">
        <f t="shared" si="18"/>
        <v>2.5444723333112745E-2</v>
      </c>
      <c r="BD24" s="1274">
        <f t="shared" si="18"/>
        <v>2.1864900412124792E-2</v>
      </c>
      <c r="BE24" s="1274">
        <f t="shared" si="18"/>
        <v>3.0401622449546726E-2</v>
      </c>
      <c r="BF24" s="1274">
        <f t="shared" si="18"/>
        <v>3.7171224930450594E-2</v>
      </c>
      <c r="BG24" s="1274">
        <f t="shared" si="18"/>
        <v>2.548169293099092E-2</v>
      </c>
      <c r="BH24" s="1274">
        <f t="shared" si="18"/>
        <v>3.9072992590057531E-2</v>
      </c>
      <c r="BI24" s="1274">
        <f t="shared" si="18"/>
        <v>2.745243962413349E-2</v>
      </c>
      <c r="BJ24" s="1274">
        <f t="shared" si="18"/>
        <v>3.2555259651010512E-2</v>
      </c>
      <c r="BK24" s="1274">
        <f t="shared" si="18"/>
        <v>2.8893225446142295E-2</v>
      </c>
      <c r="BL24" s="1274">
        <f t="shared" si="18"/>
        <v>4.3592366101586968E-2</v>
      </c>
      <c r="BM24" s="1274">
        <f t="shared" si="18"/>
        <v>3.3909871879342357E-2</v>
      </c>
      <c r="BN24" s="1274">
        <f t="shared" ref="BN24:BX24" si="19">BN23/BN$32</f>
        <v>3.930362179988782E-2</v>
      </c>
      <c r="BO24" s="1274">
        <f t="shared" si="19"/>
        <v>3.590669828410404E-2</v>
      </c>
      <c r="BP24" s="1274">
        <f t="shared" si="19"/>
        <v>3.6540058518115696E-2</v>
      </c>
      <c r="BQ24" s="1274">
        <f t="shared" si="19"/>
        <v>1.5942383902252728E-2</v>
      </c>
      <c r="BR24" s="1274">
        <f t="shared" si="19"/>
        <v>2.5341590470794057E-2</v>
      </c>
      <c r="BS24" s="1274">
        <f t="shared" si="19"/>
        <v>1.9487550812416314E-2</v>
      </c>
      <c r="BT24" s="1274">
        <f t="shared" si="19"/>
        <v>2.2497481815306853E-2</v>
      </c>
      <c r="BU24" s="1274">
        <f t="shared" si="19"/>
        <v>2.6182364694827782E-2</v>
      </c>
      <c r="BV24" s="1274">
        <f t="shared" si="19"/>
        <v>3.6524389076364544E-2</v>
      </c>
      <c r="BW24" s="1274">
        <f t="shared" si="19"/>
        <v>3.4884676835693608E-2</v>
      </c>
      <c r="BX24" s="1274">
        <f t="shared" si="19"/>
        <v>1.8967465641315087E-2</v>
      </c>
      <c r="BY24" s="1257"/>
      <c r="BZ24" s="1257"/>
      <c r="CA24" s="1257"/>
      <c r="CB24" s="1257"/>
      <c r="CC24" s="1257"/>
      <c r="CD24" s="1257"/>
      <c r="CE24" s="1257"/>
      <c r="CF24" s="1257"/>
      <c r="CG24" s="1257"/>
      <c r="CH24" s="1257"/>
      <c r="CI24" s="1257"/>
      <c r="CJ24" s="1257"/>
      <c r="CK24" s="1257"/>
      <c r="CL24" s="1257"/>
      <c r="CM24" s="1257"/>
      <c r="CN24" s="1257"/>
      <c r="CO24" s="1257"/>
      <c r="CP24" s="1257"/>
      <c r="CQ24" s="1257"/>
      <c r="CR24" s="1257"/>
      <c r="CS24" s="1257"/>
      <c r="CT24" s="1257"/>
      <c r="CU24" s="1257"/>
      <c r="CV24" s="1257"/>
      <c r="CW24" s="1257"/>
      <c r="CX24" s="1257"/>
      <c r="CY24" s="1257"/>
      <c r="CZ24" s="1257"/>
      <c r="DA24" s="1257"/>
      <c r="DB24" s="1257"/>
      <c r="DC24" s="1257"/>
      <c r="DD24" s="1257"/>
      <c r="DE24" s="1257"/>
      <c r="DF24" s="1257"/>
      <c r="DG24" s="1257"/>
      <c r="DH24" s="1257"/>
      <c r="DI24" s="1257"/>
      <c r="DJ24" s="1257"/>
      <c r="DK24" s="1257"/>
      <c r="DL24" s="1257"/>
      <c r="DM24" s="1257"/>
      <c r="DN24" s="1257"/>
      <c r="DO24" s="1257"/>
      <c r="DP24" s="1257"/>
      <c r="DQ24" s="1257"/>
      <c r="DR24" s="1257"/>
      <c r="DS24" s="1257"/>
      <c r="DT24" s="1257"/>
      <c r="DU24" s="1257"/>
      <c r="DV24" s="1257"/>
      <c r="DW24" s="1257"/>
      <c r="DX24" s="1257"/>
      <c r="DY24" s="1257"/>
      <c r="DZ24" s="1257"/>
      <c r="EA24" s="1257"/>
      <c r="EB24" s="1257"/>
      <c r="EC24" s="1257"/>
      <c r="ED24" s="1257"/>
      <c r="EE24" s="1257"/>
      <c r="EF24" s="1257"/>
      <c r="EG24" s="1257"/>
      <c r="EH24" s="1257"/>
      <c r="EI24" s="1257"/>
      <c r="EJ24" s="1257"/>
      <c r="EK24" s="1257"/>
      <c r="EL24" s="1257"/>
      <c r="EM24" s="1257"/>
      <c r="EN24" s="1257"/>
      <c r="EO24" s="1257"/>
      <c r="EP24" s="1257"/>
      <c r="EQ24" s="1257"/>
      <c r="ER24" s="1257"/>
      <c r="ES24" s="1257"/>
      <c r="ET24" s="1257"/>
      <c r="EU24" s="1257"/>
      <c r="EV24" s="1257"/>
      <c r="EW24" s="1257"/>
      <c r="EX24" s="1257"/>
      <c r="EY24" s="1257"/>
      <c r="EZ24" s="1257"/>
      <c r="FA24" s="1257"/>
      <c r="FB24" s="1257"/>
      <c r="FC24" s="1257"/>
      <c r="FD24" s="1257"/>
      <c r="FE24" s="1257"/>
      <c r="FF24" s="1257"/>
      <c r="FG24" s="1257"/>
      <c r="FH24" s="1257"/>
      <c r="FI24" s="1257"/>
      <c r="FJ24" s="1257"/>
      <c r="FK24" s="1257"/>
      <c r="FL24" s="1257"/>
      <c r="FM24" s="1257"/>
      <c r="FN24" s="1257"/>
      <c r="FO24" s="1257"/>
      <c r="FP24" s="1257"/>
      <c r="FQ24" s="1257"/>
      <c r="FR24" s="1257"/>
      <c r="FS24" s="1257"/>
      <c r="FT24" s="1257"/>
      <c r="FU24" s="1257"/>
      <c r="FV24" s="1257"/>
      <c r="FW24" s="1257"/>
      <c r="FX24" s="1257"/>
      <c r="FY24" s="1257"/>
      <c r="FZ24" s="1257"/>
      <c r="GA24" s="1257"/>
      <c r="GB24" s="1257"/>
      <c r="GC24" s="1257"/>
      <c r="GD24" s="1257"/>
      <c r="GE24" s="1257"/>
      <c r="GF24" s="1257"/>
      <c r="GG24" s="1257"/>
      <c r="GH24" s="1257"/>
      <c r="GI24" s="1257"/>
      <c r="GJ24" s="1257"/>
      <c r="GK24" s="1257"/>
      <c r="GL24" s="1257"/>
      <c r="GM24" s="1257"/>
      <c r="GN24" s="1257"/>
      <c r="GO24" s="1257"/>
      <c r="GP24" s="1257"/>
      <c r="GQ24" s="1257"/>
      <c r="GR24" s="1257"/>
      <c r="GS24" s="1257"/>
      <c r="GT24" s="1257"/>
      <c r="GU24" s="1257"/>
      <c r="GV24" s="1257"/>
      <c r="GW24" s="1257"/>
      <c r="GX24" s="1257"/>
      <c r="GY24" s="1257"/>
      <c r="GZ24" s="1257"/>
      <c r="HA24" s="1257"/>
      <c r="HB24" s="1257"/>
      <c r="HC24" s="1257"/>
      <c r="HD24" s="1257"/>
      <c r="HE24" s="1257"/>
      <c r="HF24" s="1257"/>
      <c r="HG24" s="1257"/>
      <c r="HH24" s="1257"/>
      <c r="HI24" s="1257"/>
      <c r="HJ24" s="1257"/>
      <c r="HK24" s="1257"/>
      <c r="HL24" s="1257"/>
      <c r="HM24" s="1257"/>
      <c r="HN24" s="1257"/>
      <c r="HO24" s="1257"/>
      <c r="HP24" s="1257"/>
      <c r="HQ24" s="1257"/>
      <c r="HR24" s="1257"/>
      <c r="HS24" s="1257"/>
      <c r="HT24" s="1257"/>
      <c r="HU24" s="1257"/>
      <c r="HV24" s="1257"/>
      <c r="HW24" s="1257"/>
      <c r="HX24" s="1257"/>
      <c r="HY24" s="1257"/>
      <c r="HZ24" s="1257"/>
      <c r="IA24" s="1257"/>
      <c r="IB24" s="1257"/>
      <c r="IC24" s="1257"/>
      <c r="ID24" s="1257"/>
      <c r="IE24" s="1257"/>
      <c r="IF24" s="1257"/>
      <c r="IG24" s="1257"/>
      <c r="IH24" s="1257"/>
      <c r="II24" s="1257"/>
      <c r="IJ24" s="1257"/>
      <c r="IK24" s="1257"/>
      <c r="IL24" s="1257"/>
      <c r="IM24" s="1257"/>
      <c r="IN24" s="1257"/>
      <c r="IO24" s="1257"/>
      <c r="IP24" s="1257"/>
      <c r="IQ24" s="1257"/>
      <c r="IR24" s="1257"/>
      <c r="IS24" s="1257"/>
      <c r="IT24" s="1257"/>
      <c r="IU24" s="1257"/>
      <c r="IV24" s="1257"/>
      <c r="IW24" s="1257"/>
      <c r="IX24" s="1257"/>
      <c r="IY24" s="1257"/>
      <c r="IZ24" s="1257"/>
      <c r="JA24" s="1257"/>
      <c r="JB24" s="1257"/>
      <c r="JC24" s="1257"/>
      <c r="JD24" s="1257"/>
      <c r="JE24" s="1257"/>
      <c r="JF24" s="1257"/>
      <c r="JG24" s="1257"/>
      <c r="JH24" s="1257"/>
      <c r="JI24" s="1257"/>
      <c r="JJ24" s="1257"/>
      <c r="JK24" s="1257"/>
      <c r="JL24" s="1257"/>
      <c r="JM24" s="1257"/>
      <c r="JN24" s="1257"/>
      <c r="JO24" s="1257"/>
      <c r="JP24" s="1257"/>
      <c r="JQ24" s="1257"/>
      <c r="JR24" s="1257"/>
      <c r="JS24" s="1257"/>
      <c r="JT24" s="1257"/>
      <c r="JU24" s="1257"/>
      <c r="JV24" s="1257"/>
      <c r="JW24" s="1257"/>
      <c r="JX24" s="1257"/>
      <c r="JY24" s="1257"/>
      <c r="JZ24" s="1257"/>
      <c r="KA24" s="1257"/>
      <c r="KB24" s="1257"/>
      <c r="KC24" s="1257"/>
      <c r="KD24" s="1257"/>
      <c r="KE24" s="1257"/>
      <c r="KF24" s="1257"/>
      <c r="KG24" s="1257"/>
      <c r="KH24" s="1257"/>
      <c r="KI24" s="1257"/>
      <c r="KJ24" s="1257"/>
      <c r="KK24" s="1257"/>
      <c r="KL24" s="1257"/>
      <c r="KM24" s="1257"/>
      <c r="KN24" s="1257"/>
      <c r="KO24" s="1257"/>
      <c r="KP24" s="1257"/>
      <c r="KQ24" s="1257"/>
      <c r="KR24" s="1257"/>
      <c r="KS24" s="1257"/>
      <c r="KT24" s="1257"/>
      <c r="KU24" s="1257"/>
      <c r="KV24" s="1257"/>
      <c r="KW24" s="1257"/>
      <c r="KX24" s="1257"/>
      <c r="KY24" s="1257"/>
      <c r="KZ24" s="1257"/>
      <c r="LA24" s="1257"/>
      <c r="LB24" s="1257"/>
      <c r="LC24" s="1257"/>
      <c r="LD24" s="1257"/>
      <c r="LE24" s="1257"/>
      <c r="LF24" s="1257"/>
      <c r="LG24" s="1257"/>
      <c r="LH24" s="1257"/>
      <c r="LI24" s="1257"/>
      <c r="LJ24" s="1257"/>
      <c r="LK24" s="1257"/>
      <c r="LL24" s="1257"/>
      <c r="LM24" s="1257"/>
      <c r="LN24" s="1257"/>
      <c r="LO24" s="1257"/>
      <c r="LP24" s="1257"/>
      <c r="LQ24" s="1257"/>
      <c r="LR24" s="1257"/>
      <c r="LS24" s="1257"/>
      <c r="LT24" s="1257"/>
      <c r="LU24" s="1257"/>
      <c r="LV24" s="1257"/>
      <c r="LW24" s="1257"/>
      <c r="LX24" s="1257"/>
      <c r="LY24" s="1257"/>
      <c r="LZ24" s="1257"/>
      <c r="MA24" s="1257"/>
      <c r="MB24" s="1257"/>
      <c r="MC24" s="1257"/>
      <c r="MD24" s="1257"/>
      <c r="ME24" s="1257"/>
      <c r="MF24" s="1257"/>
      <c r="MG24" s="1257"/>
      <c r="MH24" s="1257"/>
      <c r="MI24" s="1257"/>
      <c r="MJ24" s="1257"/>
      <c r="MK24" s="1257"/>
      <c r="ML24" s="1257"/>
      <c r="MM24" s="1257"/>
      <c r="MN24" s="1257"/>
      <c r="MO24" s="1257"/>
      <c r="MP24" s="1257"/>
      <c r="MQ24" s="1257"/>
      <c r="MR24" s="1257"/>
      <c r="MS24" s="1257"/>
      <c r="MT24" s="1257"/>
      <c r="MU24" s="1257"/>
      <c r="MV24" s="1257"/>
      <c r="MW24" s="1257"/>
      <c r="MX24" s="1257"/>
      <c r="MY24" s="1257"/>
      <c r="MZ24" s="1257"/>
      <c r="NA24" s="1257"/>
      <c r="NB24" s="1257"/>
      <c r="NC24" s="1257"/>
      <c r="ND24" s="1257"/>
      <c r="NE24" s="1257"/>
      <c r="NF24" s="1257"/>
      <c r="NG24" s="1257"/>
      <c r="NH24" s="1257"/>
      <c r="NI24" s="1257"/>
      <c r="NJ24" s="1257"/>
      <c r="NK24" s="1257"/>
      <c r="NL24" s="1257"/>
      <c r="NM24" s="1257"/>
      <c r="NN24" s="1257"/>
      <c r="NO24" s="1257"/>
      <c r="NP24" s="1257"/>
      <c r="NQ24" s="1257"/>
      <c r="NR24" s="1257"/>
      <c r="NS24" s="1257"/>
      <c r="NT24" s="1257"/>
      <c r="NU24" s="1257"/>
      <c r="NV24" s="1257"/>
      <c r="NW24" s="1257"/>
      <c r="NX24" s="1257"/>
      <c r="NY24" s="1257"/>
      <c r="NZ24" s="1257"/>
      <c r="OA24" s="1257"/>
      <c r="OB24" s="1257"/>
      <c r="OC24" s="1257"/>
      <c r="OD24" s="1257"/>
      <c r="OE24" s="1257"/>
      <c r="OF24" s="1257"/>
      <c r="OG24" s="1257"/>
      <c r="OH24" s="1257"/>
      <c r="OI24" s="1257"/>
      <c r="OJ24" s="1257"/>
      <c r="OK24" s="1257"/>
      <c r="OL24" s="1257"/>
      <c r="OM24" s="1257"/>
      <c r="ON24" s="1257"/>
      <c r="OO24" s="1257"/>
      <c r="OP24" s="1257"/>
      <c r="OQ24" s="1257"/>
      <c r="OR24" s="1257"/>
      <c r="OS24" s="1257"/>
      <c r="OT24" s="1257"/>
      <c r="OU24" s="1257"/>
      <c r="OV24" s="1257"/>
      <c r="OW24" s="1257"/>
      <c r="OX24" s="1257"/>
      <c r="OY24" s="1257"/>
      <c r="OZ24" s="1257"/>
      <c r="PA24" s="1257"/>
      <c r="PB24" s="1257"/>
      <c r="PC24" s="1257"/>
      <c r="PD24" s="1257"/>
      <c r="PE24" s="1257"/>
      <c r="PF24" s="1257"/>
      <c r="PG24" s="1257"/>
      <c r="PH24" s="1257"/>
      <c r="PI24" s="1257"/>
      <c r="PJ24" s="1257"/>
      <c r="PK24" s="1257"/>
      <c r="PL24" s="1257"/>
      <c r="PM24" s="1257"/>
      <c r="PN24" s="1257"/>
      <c r="PO24" s="1257"/>
      <c r="PP24" s="1257"/>
      <c r="PQ24" s="1257"/>
      <c r="PR24" s="1257"/>
      <c r="PS24" s="1257"/>
      <c r="PT24" s="1257"/>
      <c r="PU24" s="1257"/>
      <c r="PV24" s="1257"/>
      <c r="PW24" s="1257"/>
      <c r="PX24" s="1257"/>
      <c r="PY24" s="1257"/>
      <c r="PZ24" s="1257"/>
      <c r="QA24" s="1257"/>
      <c r="QB24" s="1257"/>
      <c r="QC24" s="1257"/>
      <c r="QD24" s="1257"/>
      <c r="QE24" s="1257"/>
      <c r="QF24" s="1257"/>
      <c r="QG24" s="1257"/>
      <c r="QH24" s="1257"/>
      <c r="QI24" s="1257"/>
      <c r="QJ24" s="1257"/>
      <c r="QK24" s="1257"/>
      <c r="QL24" s="1257"/>
      <c r="QM24" s="1257"/>
      <c r="QN24" s="1257"/>
      <c r="QO24" s="1257"/>
      <c r="QP24" s="1257"/>
      <c r="QQ24" s="1257"/>
      <c r="QR24" s="1257"/>
      <c r="QS24" s="1257"/>
      <c r="QT24" s="1257"/>
      <c r="QU24" s="1257"/>
      <c r="QV24" s="1257"/>
      <c r="QW24" s="1257"/>
      <c r="QX24" s="1257"/>
      <c r="QY24" s="1257"/>
      <c r="QZ24" s="1257"/>
      <c r="RA24" s="1257"/>
      <c r="RB24" s="1257"/>
      <c r="RC24" s="1257"/>
      <c r="RD24" s="1257"/>
      <c r="RE24" s="1257"/>
      <c r="RF24" s="1257"/>
      <c r="RG24" s="1257"/>
      <c r="RH24" s="1257"/>
      <c r="RI24" s="1257"/>
      <c r="RJ24" s="1257"/>
      <c r="RK24" s="1257"/>
      <c r="RL24" s="1257"/>
      <c r="RM24" s="1257"/>
      <c r="RN24" s="1257"/>
      <c r="RO24" s="1257"/>
      <c r="RP24" s="1257"/>
      <c r="RQ24" s="1257"/>
      <c r="RR24" s="1257"/>
      <c r="RS24" s="1257"/>
      <c r="RT24" s="1257"/>
      <c r="RU24" s="1257"/>
      <c r="RV24" s="1257"/>
      <c r="RW24" s="1257"/>
      <c r="RX24" s="1257"/>
      <c r="RY24" s="1257"/>
      <c r="RZ24" s="1257"/>
      <c r="SA24" s="1257"/>
      <c r="SB24" s="1257"/>
      <c r="SC24" s="1257"/>
      <c r="SD24" s="1257"/>
      <c r="SE24" s="1257"/>
      <c r="SF24" s="1257"/>
      <c r="SG24" s="1257"/>
      <c r="SH24" s="1257"/>
      <c r="SI24" s="1257"/>
      <c r="SJ24" s="1257"/>
      <c r="SK24" s="1257"/>
      <c r="SL24" s="1257"/>
      <c r="SM24" s="1257"/>
    </row>
    <row r="25" spans="1:507" s="1257" customFormat="1">
      <c r="A25" s="1256" t="s">
        <v>1246</v>
      </c>
      <c r="B25" s="1247">
        <v>0</v>
      </c>
      <c r="C25" s="1247">
        <v>8.0791757519237457</v>
      </c>
      <c r="D25" s="1247">
        <v>37.909766579159893</v>
      </c>
      <c r="E25" s="1247">
        <v>8.6235908321059647</v>
      </c>
      <c r="F25" s="1247">
        <v>0</v>
      </c>
      <c r="G25" s="1247">
        <v>5.0585559585059636</v>
      </c>
      <c r="H25" s="1247">
        <v>42.305272576815909</v>
      </c>
      <c r="I25" s="1247">
        <v>19.251031662138644</v>
      </c>
      <c r="J25" s="1247">
        <v>5.8908635133643941</v>
      </c>
      <c r="K25" s="1247">
        <v>32.797016809484447</v>
      </c>
      <c r="L25" s="1247">
        <v>0</v>
      </c>
      <c r="M25" s="1247">
        <v>33.166641716126193</v>
      </c>
      <c r="N25" s="1247">
        <v>6.2071916124033812</v>
      </c>
      <c r="O25" s="1247">
        <v>8.1659993028874585</v>
      </c>
      <c r="P25" s="1247">
        <v>8.069635145649249</v>
      </c>
      <c r="Q25" s="1247">
        <v>1.0207274500670183</v>
      </c>
      <c r="R25" s="1247">
        <v>45.151090737993385</v>
      </c>
      <c r="S25" s="1247">
        <v>0</v>
      </c>
      <c r="T25" s="1247">
        <v>9.0857471816520174</v>
      </c>
      <c r="U25" s="1247">
        <v>7.8692065282332866</v>
      </c>
      <c r="V25" s="1247">
        <v>14.498838448790845</v>
      </c>
      <c r="W25" s="1247">
        <v>6.7527948962019568</v>
      </c>
      <c r="X25" s="1247">
        <v>9.5109266828901973</v>
      </c>
      <c r="Y25" s="1247">
        <v>8.5932429218892885</v>
      </c>
      <c r="Z25" s="1247">
        <v>4.3089211338030573</v>
      </c>
      <c r="AA25" s="1247">
        <v>16.373254509234464</v>
      </c>
      <c r="AB25" s="1247">
        <v>5.727597564346766</v>
      </c>
      <c r="AC25" s="1247">
        <v>8.1796354128765554</v>
      </c>
      <c r="AD25" s="1247">
        <v>1.6385019681839563</v>
      </c>
      <c r="AE25" s="1247">
        <v>0</v>
      </c>
      <c r="AF25" s="1247">
        <v>3.1455107099232471</v>
      </c>
      <c r="AG25" s="1247">
        <v>4.2644673964075164</v>
      </c>
      <c r="AH25" s="1247">
        <v>-1.8382724681205055E-17</v>
      </c>
      <c r="AI25" s="1247">
        <v>4.2644673964075164</v>
      </c>
      <c r="AJ25" s="1247">
        <v>0</v>
      </c>
      <c r="AK25" s="1247">
        <v>11.727457890131987</v>
      </c>
      <c r="AL25" s="1247">
        <v>0</v>
      </c>
      <c r="AM25" s="1247">
        <v>0</v>
      </c>
      <c r="AN25" s="1247">
        <v>11.704423332274663</v>
      </c>
      <c r="AO25" s="1247">
        <v>4.902367745023323</v>
      </c>
      <c r="AP25" s="1247">
        <v>7.3299016903433474</v>
      </c>
      <c r="AQ25" s="1247">
        <v>0</v>
      </c>
      <c r="AR25" s="1247">
        <v>6.520010823589903</v>
      </c>
      <c r="AS25" s="1247">
        <v>5.7255295146903835</v>
      </c>
      <c r="AT25" s="1247">
        <v>6.5632823557259652</v>
      </c>
      <c r="AU25" s="1247">
        <v>15.544241586010465</v>
      </c>
      <c r="AV25" s="1247">
        <v>4.8903195235721189</v>
      </c>
      <c r="AW25" s="1247">
        <v>4.7803247720594921</v>
      </c>
      <c r="AX25" s="1247">
        <v>0</v>
      </c>
      <c r="AY25" s="1247">
        <v>0</v>
      </c>
      <c r="AZ25" s="1247">
        <v>0</v>
      </c>
      <c r="BA25" s="1247">
        <v>0</v>
      </c>
      <c r="BB25" s="1247">
        <v>2.6545780268744773E-17</v>
      </c>
      <c r="BC25" s="1247">
        <v>0</v>
      </c>
      <c r="BD25" s="1247">
        <v>-1.5472427043227635E-17</v>
      </c>
      <c r="BE25" s="1247">
        <v>7.5484189430081727</v>
      </c>
      <c r="BF25" s="1247">
        <v>41.009462296460462</v>
      </c>
      <c r="BG25" s="1247">
        <v>0</v>
      </c>
      <c r="BH25" s="1247">
        <v>54.430315041822972</v>
      </c>
      <c r="BI25" s="1247">
        <v>0</v>
      </c>
      <c r="BJ25" s="1247">
        <v>8.4942169878418134</v>
      </c>
      <c r="BK25" s="1247">
        <v>0</v>
      </c>
      <c r="BL25" s="1247">
        <v>49.037125588595323</v>
      </c>
      <c r="BM25" s="1247">
        <v>7.7193854218754234</v>
      </c>
      <c r="BN25" s="1247">
        <v>45.172593426779407</v>
      </c>
      <c r="BO25" s="1247">
        <v>29.67089894264458</v>
      </c>
      <c r="BP25" s="1247">
        <v>27.188711010482088</v>
      </c>
      <c r="BQ25" s="1247">
        <v>0.13516781094318292</v>
      </c>
      <c r="BR25" s="1247">
        <v>18.394186015712311</v>
      </c>
      <c r="BS25" s="1247">
        <v>0</v>
      </c>
      <c r="BT25" s="1247">
        <v>4.8561533101651868</v>
      </c>
      <c r="BU25" s="1247">
        <v>0.87610838438478045</v>
      </c>
      <c r="BV25" s="1247">
        <v>22.280029415984863</v>
      </c>
      <c r="BW25" s="1247">
        <v>29.915744613188338</v>
      </c>
      <c r="BX25" s="1247">
        <v>-0.32382286669046445</v>
      </c>
    </row>
    <row r="26" spans="1:507" s="1275" customFormat="1">
      <c r="A26" s="1273" t="s">
        <v>1305</v>
      </c>
      <c r="B26" s="1274">
        <f t="shared" ref="B26:AG26" si="20">B25/B$32</f>
        <v>0</v>
      </c>
      <c r="C26" s="1274">
        <f t="shared" si="20"/>
        <v>1.6090653256992795E-2</v>
      </c>
      <c r="D26" s="1274">
        <f t="shared" si="20"/>
        <v>6.4213415212603875E-2</v>
      </c>
      <c r="E26" s="1274">
        <f t="shared" si="20"/>
        <v>1.70158916756546E-2</v>
      </c>
      <c r="F26" s="1274">
        <f t="shared" si="20"/>
        <v>0</v>
      </c>
      <c r="G26" s="1274">
        <f t="shared" si="20"/>
        <v>1.0211849975076513E-2</v>
      </c>
      <c r="H26" s="1274">
        <f t="shared" si="20"/>
        <v>7.0591682711251311E-2</v>
      </c>
      <c r="I26" s="1274">
        <f t="shared" si="20"/>
        <v>3.5322953769638003E-2</v>
      </c>
      <c r="J26" s="1274">
        <f t="shared" si="20"/>
        <v>1.2127654621877551E-2</v>
      </c>
      <c r="K26" s="1274">
        <f t="shared" si="20"/>
        <v>5.3802701684991842E-2</v>
      </c>
      <c r="L26" s="1274">
        <f t="shared" si="20"/>
        <v>0</v>
      </c>
      <c r="M26" s="1274">
        <f t="shared" si="20"/>
        <v>5.6930624319067806E-2</v>
      </c>
      <c r="N26" s="1274">
        <f t="shared" si="20"/>
        <v>1.2504350596561881E-2</v>
      </c>
      <c r="O26" s="1274">
        <f t="shared" si="20"/>
        <v>1.6268755683293248E-2</v>
      </c>
      <c r="P26" s="1274">
        <f t="shared" si="20"/>
        <v>1.5337816446653331E-2</v>
      </c>
      <c r="Q26" s="1274">
        <f t="shared" si="20"/>
        <v>1.8601382215396331E-3</v>
      </c>
      <c r="R26" s="1274">
        <f t="shared" si="20"/>
        <v>6.261535420521161E-2</v>
      </c>
      <c r="S26" s="1274">
        <f t="shared" si="20"/>
        <v>0</v>
      </c>
      <c r="T26" s="1274">
        <f t="shared" si="20"/>
        <v>1.7610736249259653E-2</v>
      </c>
      <c r="U26" s="1274">
        <f t="shared" si="20"/>
        <v>1.4338286684769868E-2</v>
      </c>
      <c r="V26" s="1274">
        <f t="shared" si="20"/>
        <v>2.6741096721904313E-2</v>
      </c>
      <c r="W26" s="1274">
        <f t="shared" si="20"/>
        <v>1.2690353290689863E-2</v>
      </c>
      <c r="X26" s="1274">
        <f t="shared" si="20"/>
        <v>1.7481869828975406E-2</v>
      </c>
      <c r="Y26" s="1274">
        <f t="shared" si="20"/>
        <v>1.459282719310665E-2</v>
      </c>
      <c r="Z26" s="1274">
        <f t="shared" si="20"/>
        <v>8.914597285778569E-3</v>
      </c>
      <c r="AA26" s="1274">
        <f t="shared" si="20"/>
        <v>3.1666074890950476E-2</v>
      </c>
      <c r="AB26" s="1274">
        <f t="shared" si="20"/>
        <v>1.1030149862956497E-2</v>
      </c>
      <c r="AC26" s="1274">
        <f t="shared" si="20"/>
        <v>1.5622667015513608E-2</v>
      </c>
      <c r="AD26" s="1274">
        <f t="shared" si="20"/>
        <v>3.3783221325469127E-3</v>
      </c>
      <c r="AE26" s="1274">
        <f t="shared" si="20"/>
        <v>0</v>
      </c>
      <c r="AF26" s="1274">
        <f t="shared" si="20"/>
        <v>6.4817022001166505E-3</v>
      </c>
      <c r="AG26" s="1274">
        <f t="shared" si="20"/>
        <v>6.9376278720720413E-3</v>
      </c>
      <c r="AH26" s="1274">
        <f t="shared" ref="AH26:BM26" si="21">AH25/AH$32</f>
        <v>-3.0688616661388015E-20</v>
      </c>
      <c r="AI26" s="1274">
        <f t="shared" si="21"/>
        <v>6.6538738843658456E-3</v>
      </c>
      <c r="AJ26" s="1274">
        <f t="shared" si="21"/>
        <v>0</v>
      </c>
      <c r="AK26" s="1274">
        <f t="shared" si="21"/>
        <v>2.3664837147158783E-2</v>
      </c>
      <c r="AL26" s="1274">
        <f t="shared" si="21"/>
        <v>0</v>
      </c>
      <c r="AM26" s="1274">
        <f t="shared" si="21"/>
        <v>0</v>
      </c>
      <c r="AN26" s="1274">
        <f t="shared" si="21"/>
        <v>2.2128572736960346E-2</v>
      </c>
      <c r="AO26" s="1274">
        <f t="shared" si="21"/>
        <v>9.2973739751105351E-3</v>
      </c>
      <c r="AP26" s="1274">
        <f t="shared" si="21"/>
        <v>1.4720705843477982E-2</v>
      </c>
      <c r="AQ26" s="1274">
        <f t="shared" si="21"/>
        <v>0</v>
      </c>
      <c r="AR26" s="1274">
        <f t="shared" si="21"/>
        <v>1.3388342161043249E-2</v>
      </c>
      <c r="AS26" s="1274">
        <f t="shared" si="21"/>
        <v>1.1761399218811745E-2</v>
      </c>
      <c r="AT26" s="1274">
        <f t="shared" si="21"/>
        <v>1.3275546363253347E-2</v>
      </c>
      <c r="AU26" s="1274">
        <f t="shared" si="21"/>
        <v>2.9457111479349297E-2</v>
      </c>
      <c r="AV26" s="1274">
        <f t="shared" si="21"/>
        <v>1.0160908334366659E-2</v>
      </c>
      <c r="AW26" s="1274">
        <f t="shared" si="21"/>
        <v>8.5530895012038075E-3</v>
      </c>
      <c r="AX26" s="1274">
        <f t="shared" si="21"/>
        <v>0</v>
      </c>
      <c r="AY26" s="1274">
        <f t="shared" si="21"/>
        <v>0</v>
      </c>
      <c r="AZ26" s="1274">
        <f t="shared" si="21"/>
        <v>0</v>
      </c>
      <c r="BA26" s="1274">
        <f t="shared" si="21"/>
        <v>0</v>
      </c>
      <c r="BB26" s="1274">
        <f t="shared" si="21"/>
        <v>4.6190886263200299E-20</v>
      </c>
      <c r="BC26" s="1274">
        <f t="shared" si="21"/>
        <v>0</v>
      </c>
      <c r="BD26" s="1274">
        <f t="shared" si="21"/>
        <v>-2.6474177084214395E-20</v>
      </c>
      <c r="BE26" s="1274">
        <f t="shared" si="21"/>
        <v>1.5000617903929335E-2</v>
      </c>
      <c r="BF26" s="1274">
        <f t="shared" si="21"/>
        <v>5.6610979832477107E-2</v>
      </c>
      <c r="BG26" s="1274">
        <f t="shared" si="21"/>
        <v>0</v>
      </c>
      <c r="BH26" s="1274">
        <f t="shared" si="21"/>
        <v>7.8132448632149951E-2</v>
      </c>
      <c r="BI26" s="1274">
        <f t="shared" si="21"/>
        <v>0</v>
      </c>
      <c r="BJ26" s="1274">
        <f t="shared" si="21"/>
        <v>1.6934098207512377E-2</v>
      </c>
      <c r="BK26" s="1274">
        <f t="shared" si="21"/>
        <v>0</v>
      </c>
      <c r="BL26" s="1274">
        <f t="shared" si="21"/>
        <v>7.8876371933188194E-2</v>
      </c>
      <c r="BM26" s="1274">
        <f t="shared" si="21"/>
        <v>1.5803870903286207E-2</v>
      </c>
      <c r="BN26" s="1274">
        <f t="shared" ref="BN26:BX26" si="22">BN25/BN$32</f>
        <v>7.2861478691344642E-2</v>
      </c>
      <c r="BO26" s="1274">
        <f t="shared" si="22"/>
        <v>4.4864425791313126E-2</v>
      </c>
      <c r="BP26" s="1274">
        <f t="shared" si="22"/>
        <v>4.3175622740194597E-2</v>
      </c>
      <c r="BQ26" s="1274">
        <f t="shared" si="22"/>
        <v>1.7975635728519881E-4</v>
      </c>
      <c r="BR26" s="1274">
        <f t="shared" si="22"/>
        <v>2.5029069230714913E-2</v>
      </c>
      <c r="BS26" s="1274">
        <f t="shared" si="22"/>
        <v>0</v>
      </c>
      <c r="BT26" s="1274">
        <f t="shared" si="22"/>
        <v>9.6896052629780668E-3</v>
      </c>
      <c r="BU26" s="1274">
        <f t="shared" si="22"/>
        <v>1.7014378489217153E-3</v>
      </c>
      <c r="BV26" s="1274">
        <f t="shared" si="22"/>
        <v>4.2845756901434467E-2</v>
      </c>
      <c r="BW26" s="1274">
        <f t="shared" si="22"/>
        <v>4.9049901158838539E-2</v>
      </c>
      <c r="BX26" s="1274">
        <f t="shared" si="22"/>
        <v>-4.6276078171002976E-4</v>
      </c>
      <c r="BY26" s="1257"/>
      <c r="BZ26" s="1257"/>
      <c r="CA26" s="1257"/>
      <c r="CB26" s="1257"/>
      <c r="CC26" s="1257"/>
      <c r="CD26" s="1257"/>
      <c r="CE26" s="1257"/>
      <c r="CF26" s="1257"/>
      <c r="CG26" s="1257"/>
      <c r="CH26" s="1257"/>
      <c r="CI26" s="1257"/>
      <c r="CJ26" s="1257"/>
      <c r="CK26" s="1257"/>
      <c r="CL26" s="1257"/>
      <c r="CM26" s="1257"/>
      <c r="CN26" s="1257"/>
      <c r="CO26" s="1257"/>
      <c r="CP26" s="1257"/>
      <c r="CQ26" s="1257"/>
      <c r="CR26" s="1257"/>
      <c r="CS26" s="1257"/>
      <c r="CT26" s="1257"/>
      <c r="CU26" s="1257"/>
      <c r="CV26" s="1257"/>
      <c r="CW26" s="1257"/>
      <c r="CX26" s="1257"/>
      <c r="CY26" s="1257"/>
      <c r="CZ26" s="1257"/>
      <c r="DA26" s="1257"/>
      <c r="DB26" s="1257"/>
      <c r="DC26" s="1257"/>
      <c r="DD26" s="1257"/>
      <c r="DE26" s="1257"/>
      <c r="DF26" s="1257"/>
      <c r="DG26" s="1257"/>
      <c r="DH26" s="1257"/>
      <c r="DI26" s="1257"/>
      <c r="DJ26" s="1257"/>
      <c r="DK26" s="1257"/>
      <c r="DL26" s="1257"/>
      <c r="DM26" s="1257"/>
      <c r="DN26" s="1257"/>
      <c r="DO26" s="1257"/>
      <c r="DP26" s="1257"/>
      <c r="DQ26" s="1257"/>
      <c r="DR26" s="1257"/>
      <c r="DS26" s="1257"/>
      <c r="DT26" s="1257"/>
      <c r="DU26" s="1257"/>
      <c r="DV26" s="1257"/>
      <c r="DW26" s="1257"/>
      <c r="DX26" s="1257"/>
      <c r="DY26" s="1257"/>
      <c r="DZ26" s="1257"/>
      <c r="EA26" s="1257"/>
      <c r="EB26" s="1257"/>
      <c r="EC26" s="1257"/>
      <c r="ED26" s="1257"/>
      <c r="EE26" s="1257"/>
      <c r="EF26" s="1257"/>
      <c r="EG26" s="1257"/>
      <c r="EH26" s="1257"/>
      <c r="EI26" s="1257"/>
      <c r="EJ26" s="1257"/>
      <c r="EK26" s="1257"/>
      <c r="EL26" s="1257"/>
      <c r="EM26" s="1257"/>
      <c r="EN26" s="1257"/>
      <c r="EO26" s="1257"/>
      <c r="EP26" s="1257"/>
      <c r="EQ26" s="1257"/>
      <c r="ER26" s="1257"/>
      <c r="ES26" s="1257"/>
      <c r="ET26" s="1257"/>
      <c r="EU26" s="1257"/>
      <c r="EV26" s="1257"/>
      <c r="EW26" s="1257"/>
      <c r="EX26" s="1257"/>
      <c r="EY26" s="1257"/>
      <c r="EZ26" s="1257"/>
      <c r="FA26" s="1257"/>
      <c r="FB26" s="1257"/>
      <c r="FC26" s="1257"/>
      <c r="FD26" s="1257"/>
      <c r="FE26" s="1257"/>
      <c r="FF26" s="1257"/>
      <c r="FG26" s="1257"/>
      <c r="FH26" s="1257"/>
      <c r="FI26" s="1257"/>
      <c r="FJ26" s="1257"/>
      <c r="FK26" s="1257"/>
      <c r="FL26" s="1257"/>
      <c r="FM26" s="1257"/>
      <c r="FN26" s="1257"/>
      <c r="FO26" s="1257"/>
      <c r="FP26" s="1257"/>
      <c r="FQ26" s="1257"/>
      <c r="FR26" s="1257"/>
      <c r="FS26" s="1257"/>
      <c r="FT26" s="1257"/>
      <c r="FU26" s="1257"/>
      <c r="FV26" s="1257"/>
      <c r="FW26" s="1257"/>
      <c r="FX26" s="1257"/>
      <c r="FY26" s="1257"/>
      <c r="FZ26" s="1257"/>
      <c r="GA26" s="1257"/>
      <c r="GB26" s="1257"/>
      <c r="GC26" s="1257"/>
      <c r="GD26" s="1257"/>
      <c r="GE26" s="1257"/>
      <c r="GF26" s="1257"/>
      <c r="GG26" s="1257"/>
      <c r="GH26" s="1257"/>
      <c r="GI26" s="1257"/>
      <c r="GJ26" s="1257"/>
      <c r="GK26" s="1257"/>
      <c r="GL26" s="1257"/>
      <c r="GM26" s="1257"/>
      <c r="GN26" s="1257"/>
      <c r="GO26" s="1257"/>
      <c r="GP26" s="1257"/>
      <c r="GQ26" s="1257"/>
      <c r="GR26" s="1257"/>
      <c r="GS26" s="1257"/>
      <c r="GT26" s="1257"/>
      <c r="GU26" s="1257"/>
      <c r="GV26" s="1257"/>
      <c r="GW26" s="1257"/>
      <c r="GX26" s="1257"/>
      <c r="GY26" s="1257"/>
      <c r="GZ26" s="1257"/>
      <c r="HA26" s="1257"/>
      <c r="HB26" s="1257"/>
      <c r="HC26" s="1257"/>
      <c r="HD26" s="1257"/>
      <c r="HE26" s="1257"/>
      <c r="HF26" s="1257"/>
      <c r="HG26" s="1257"/>
      <c r="HH26" s="1257"/>
      <c r="HI26" s="1257"/>
      <c r="HJ26" s="1257"/>
      <c r="HK26" s="1257"/>
      <c r="HL26" s="1257"/>
      <c r="HM26" s="1257"/>
      <c r="HN26" s="1257"/>
      <c r="HO26" s="1257"/>
      <c r="HP26" s="1257"/>
      <c r="HQ26" s="1257"/>
      <c r="HR26" s="1257"/>
      <c r="HS26" s="1257"/>
      <c r="HT26" s="1257"/>
      <c r="HU26" s="1257"/>
      <c r="HV26" s="1257"/>
      <c r="HW26" s="1257"/>
      <c r="HX26" s="1257"/>
      <c r="HY26" s="1257"/>
      <c r="HZ26" s="1257"/>
      <c r="IA26" s="1257"/>
      <c r="IB26" s="1257"/>
      <c r="IC26" s="1257"/>
      <c r="ID26" s="1257"/>
      <c r="IE26" s="1257"/>
      <c r="IF26" s="1257"/>
      <c r="IG26" s="1257"/>
      <c r="IH26" s="1257"/>
      <c r="II26" s="1257"/>
      <c r="IJ26" s="1257"/>
      <c r="IK26" s="1257"/>
      <c r="IL26" s="1257"/>
      <c r="IM26" s="1257"/>
      <c r="IN26" s="1257"/>
      <c r="IO26" s="1257"/>
      <c r="IP26" s="1257"/>
      <c r="IQ26" s="1257"/>
      <c r="IR26" s="1257"/>
      <c r="IS26" s="1257"/>
      <c r="IT26" s="1257"/>
      <c r="IU26" s="1257"/>
      <c r="IV26" s="1257"/>
      <c r="IW26" s="1257"/>
      <c r="IX26" s="1257"/>
      <c r="IY26" s="1257"/>
      <c r="IZ26" s="1257"/>
      <c r="JA26" s="1257"/>
      <c r="JB26" s="1257"/>
      <c r="JC26" s="1257"/>
      <c r="JD26" s="1257"/>
      <c r="JE26" s="1257"/>
      <c r="JF26" s="1257"/>
      <c r="JG26" s="1257"/>
      <c r="JH26" s="1257"/>
      <c r="JI26" s="1257"/>
      <c r="JJ26" s="1257"/>
      <c r="JK26" s="1257"/>
      <c r="JL26" s="1257"/>
      <c r="JM26" s="1257"/>
      <c r="JN26" s="1257"/>
      <c r="JO26" s="1257"/>
      <c r="JP26" s="1257"/>
      <c r="JQ26" s="1257"/>
      <c r="JR26" s="1257"/>
      <c r="JS26" s="1257"/>
      <c r="JT26" s="1257"/>
      <c r="JU26" s="1257"/>
      <c r="JV26" s="1257"/>
      <c r="JW26" s="1257"/>
      <c r="JX26" s="1257"/>
      <c r="JY26" s="1257"/>
      <c r="JZ26" s="1257"/>
      <c r="KA26" s="1257"/>
      <c r="KB26" s="1257"/>
      <c r="KC26" s="1257"/>
      <c r="KD26" s="1257"/>
      <c r="KE26" s="1257"/>
      <c r="KF26" s="1257"/>
      <c r="KG26" s="1257"/>
      <c r="KH26" s="1257"/>
      <c r="KI26" s="1257"/>
      <c r="KJ26" s="1257"/>
      <c r="KK26" s="1257"/>
      <c r="KL26" s="1257"/>
      <c r="KM26" s="1257"/>
      <c r="KN26" s="1257"/>
      <c r="KO26" s="1257"/>
      <c r="KP26" s="1257"/>
      <c r="KQ26" s="1257"/>
      <c r="KR26" s="1257"/>
      <c r="KS26" s="1257"/>
      <c r="KT26" s="1257"/>
      <c r="KU26" s="1257"/>
      <c r="KV26" s="1257"/>
      <c r="KW26" s="1257"/>
      <c r="KX26" s="1257"/>
      <c r="KY26" s="1257"/>
      <c r="KZ26" s="1257"/>
      <c r="LA26" s="1257"/>
      <c r="LB26" s="1257"/>
      <c r="LC26" s="1257"/>
      <c r="LD26" s="1257"/>
      <c r="LE26" s="1257"/>
      <c r="LF26" s="1257"/>
      <c r="LG26" s="1257"/>
      <c r="LH26" s="1257"/>
      <c r="LI26" s="1257"/>
      <c r="LJ26" s="1257"/>
      <c r="LK26" s="1257"/>
      <c r="LL26" s="1257"/>
      <c r="LM26" s="1257"/>
      <c r="LN26" s="1257"/>
      <c r="LO26" s="1257"/>
      <c r="LP26" s="1257"/>
      <c r="LQ26" s="1257"/>
      <c r="LR26" s="1257"/>
      <c r="LS26" s="1257"/>
      <c r="LT26" s="1257"/>
      <c r="LU26" s="1257"/>
      <c r="LV26" s="1257"/>
      <c r="LW26" s="1257"/>
      <c r="LX26" s="1257"/>
      <c r="LY26" s="1257"/>
      <c r="LZ26" s="1257"/>
      <c r="MA26" s="1257"/>
      <c r="MB26" s="1257"/>
      <c r="MC26" s="1257"/>
      <c r="MD26" s="1257"/>
      <c r="ME26" s="1257"/>
      <c r="MF26" s="1257"/>
      <c r="MG26" s="1257"/>
      <c r="MH26" s="1257"/>
      <c r="MI26" s="1257"/>
      <c r="MJ26" s="1257"/>
      <c r="MK26" s="1257"/>
      <c r="ML26" s="1257"/>
      <c r="MM26" s="1257"/>
      <c r="MN26" s="1257"/>
      <c r="MO26" s="1257"/>
      <c r="MP26" s="1257"/>
      <c r="MQ26" s="1257"/>
      <c r="MR26" s="1257"/>
      <c r="MS26" s="1257"/>
      <c r="MT26" s="1257"/>
      <c r="MU26" s="1257"/>
      <c r="MV26" s="1257"/>
      <c r="MW26" s="1257"/>
      <c r="MX26" s="1257"/>
      <c r="MY26" s="1257"/>
      <c r="MZ26" s="1257"/>
      <c r="NA26" s="1257"/>
      <c r="NB26" s="1257"/>
      <c r="NC26" s="1257"/>
      <c r="ND26" s="1257"/>
      <c r="NE26" s="1257"/>
      <c r="NF26" s="1257"/>
      <c r="NG26" s="1257"/>
      <c r="NH26" s="1257"/>
      <c r="NI26" s="1257"/>
      <c r="NJ26" s="1257"/>
      <c r="NK26" s="1257"/>
      <c r="NL26" s="1257"/>
      <c r="NM26" s="1257"/>
      <c r="NN26" s="1257"/>
      <c r="NO26" s="1257"/>
      <c r="NP26" s="1257"/>
      <c r="NQ26" s="1257"/>
      <c r="NR26" s="1257"/>
      <c r="NS26" s="1257"/>
      <c r="NT26" s="1257"/>
      <c r="NU26" s="1257"/>
      <c r="NV26" s="1257"/>
      <c r="NW26" s="1257"/>
      <c r="NX26" s="1257"/>
      <c r="NY26" s="1257"/>
      <c r="NZ26" s="1257"/>
      <c r="OA26" s="1257"/>
      <c r="OB26" s="1257"/>
      <c r="OC26" s="1257"/>
      <c r="OD26" s="1257"/>
      <c r="OE26" s="1257"/>
      <c r="OF26" s="1257"/>
      <c r="OG26" s="1257"/>
      <c r="OH26" s="1257"/>
      <c r="OI26" s="1257"/>
      <c r="OJ26" s="1257"/>
      <c r="OK26" s="1257"/>
      <c r="OL26" s="1257"/>
      <c r="OM26" s="1257"/>
      <c r="ON26" s="1257"/>
      <c r="OO26" s="1257"/>
      <c r="OP26" s="1257"/>
      <c r="OQ26" s="1257"/>
      <c r="OR26" s="1257"/>
      <c r="OS26" s="1257"/>
      <c r="OT26" s="1257"/>
      <c r="OU26" s="1257"/>
      <c r="OV26" s="1257"/>
      <c r="OW26" s="1257"/>
      <c r="OX26" s="1257"/>
      <c r="OY26" s="1257"/>
      <c r="OZ26" s="1257"/>
      <c r="PA26" s="1257"/>
      <c r="PB26" s="1257"/>
      <c r="PC26" s="1257"/>
      <c r="PD26" s="1257"/>
      <c r="PE26" s="1257"/>
      <c r="PF26" s="1257"/>
      <c r="PG26" s="1257"/>
      <c r="PH26" s="1257"/>
      <c r="PI26" s="1257"/>
      <c r="PJ26" s="1257"/>
      <c r="PK26" s="1257"/>
      <c r="PL26" s="1257"/>
      <c r="PM26" s="1257"/>
      <c r="PN26" s="1257"/>
      <c r="PO26" s="1257"/>
      <c r="PP26" s="1257"/>
      <c r="PQ26" s="1257"/>
      <c r="PR26" s="1257"/>
      <c r="PS26" s="1257"/>
      <c r="PT26" s="1257"/>
      <c r="PU26" s="1257"/>
      <c r="PV26" s="1257"/>
      <c r="PW26" s="1257"/>
      <c r="PX26" s="1257"/>
      <c r="PY26" s="1257"/>
      <c r="PZ26" s="1257"/>
      <c r="QA26" s="1257"/>
      <c r="QB26" s="1257"/>
      <c r="QC26" s="1257"/>
      <c r="QD26" s="1257"/>
      <c r="QE26" s="1257"/>
      <c r="QF26" s="1257"/>
      <c r="QG26" s="1257"/>
      <c r="QH26" s="1257"/>
      <c r="QI26" s="1257"/>
      <c r="QJ26" s="1257"/>
      <c r="QK26" s="1257"/>
      <c r="QL26" s="1257"/>
      <c r="QM26" s="1257"/>
      <c r="QN26" s="1257"/>
      <c r="QO26" s="1257"/>
      <c r="QP26" s="1257"/>
      <c r="QQ26" s="1257"/>
      <c r="QR26" s="1257"/>
      <c r="QS26" s="1257"/>
      <c r="QT26" s="1257"/>
      <c r="QU26" s="1257"/>
      <c r="QV26" s="1257"/>
      <c r="QW26" s="1257"/>
      <c r="QX26" s="1257"/>
      <c r="QY26" s="1257"/>
      <c r="QZ26" s="1257"/>
      <c r="RA26" s="1257"/>
      <c r="RB26" s="1257"/>
      <c r="RC26" s="1257"/>
      <c r="RD26" s="1257"/>
      <c r="RE26" s="1257"/>
      <c r="RF26" s="1257"/>
      <c r="RG26" s="1257"/>
      <c r="RH26" s="1257"/>
      <c r="RI26" s="1257"/>
      <c r="RJ26" s="1257"/>
      <c r="RK26" s="1257"/>
      <c r="RL26" s="1257"/>
      <c r="RM26" s="1257"/>
      <c r="RN26" s="1257"/>
      <c r="RO26" s="1257"/>
      <c r="RP26" s="1257"/>
      <c r="RQ26" s="1257"/>
      <c r="RR26" s="1257"/>
      <c r="RS26" s="1257"/>
      <c r="RT26" s="1257"/>
      <c r="RU26" s="1257"/>
      <c r="RV26" s="1257"/>
      <c r="RW26" s="1257"/>
      <c r="RX26" s="1257"/>
      <c r="RY26" s="1257"/>
      <c r="RZ26" s="1257"/>
      <c r="SA26" s="1257"/>
      <c r="SB26" s="1257"/>
      <c r="SC26" s="1257"/>
      <c r="SD26" s="1257"/>
      <c r="SE26" s="1257"/>
      <c r="SF26" s="1257"/>
      <c r="SG26" s="1257"/>
      <c r="SH26" s="1257"/>
      <c r="SI26" s="1257"/>
      <c r="SJ26" s="1257"/>
      <c r="SK26" s="1257"/>
      <c r="SL26" s="1257"/>
      <c r="SM26" s="1257"/>
    </row>
    <row r="27" spans="1:507" s="1257" customFormat="1" hidden="1">
      <c r="A27" s="1245" t="s">
        <v>308</v>
      </c>
      <c r="B27" s="1247">
        <v>104.81612487527688</v>
      </c>
      <c r="C27" s="1247">
        <v>43.427476020129767</v>
      </c>
      <c r="D27" s="1247">
        <v>31.371793650196096</v>
      </c>
      <c r="E27" s="1247">
        <v>33.49548491872433</v>
      </c>
      <c r="F27" s="1247">
        <v>38.676529944685939</v>
      </c>
      <c r="G27" s="1247">
        <v>37.983031596699682</v>
      </c>
      <c r="H27" s="1247">
        <v>33.240534145996705</v>
      </c>
      <c r="I27" s="1247">
        <v>60.155028880617564</v>
      </c>
      <c r="J27" s="1247">
        <v>26.084453990427281</v>
      </c>
      <c r="K27" s="1247">
        <v>60.960573242181255</v>
      </c>
      <c r="L27" s="1247">
        <v>67.491187732693277</v>
      </c>
      <c r="M27" s="1247">
        <v>36.800571952635494</v>
      </c>
      <c r="N27" s="1247">
        <v>36.866537195597232</v>
      </c>
      <c r="O27" s="1247">
        <v>46.591743771823971</v>
      </c>
      <c r="P27" s="1247">
        <v>60.554033041195119</v>
      </c>
      <c r="Q27" s="1247">
        <v>99.577088018392843</v>
      </c>
      <c r="R27" s="1247">
        <v>153.89344763089122</v>
      </c>
      <c r="S27" s="1247">
        <v>254.14431673254813</v>
      </c>
      <c r="T27" s="1247">
        <v>50.548791266383091</v>
      </c>
      <c r="U27" s="1247">
        <v>88.81543518531582</v>
      </c>
      <c r="V27" s="1247">
        <v>71.141764714252119</v>
      </c>
      <c r="W27" s="1247">
        <v>75.296454680852335</v>
      </c>
      <c r="X27" s="1247">
        <v>77.309391959455922</v>
      </c>
      <c r="Y27" s="1247">
        <v>130.23248885905369</v>
      </c>
      <c r="Z27" s="1247">
        <v>35.357152292787028</v>
      </c>
      <c r="AA27" s="1247">
        <v>30.051468111170852</v>
      </c>
      <c r="AB27" s="1247">
        <v>54.839749694206247</v>
      </c>
      <c r="AC27" s="1247">
        <v>57.450436303576808</v>
      </c>
      <c r="AD27" s="1247">
        <v>40.505598129948673</v>
      </c>
      <c r="AE27" s="1247">
        <v>53.526118769491269</v>
      </c>
      <c r="AF27" s="1247">
        <v>29.357305217121731</v>
      </c>
      <c r="AG27" s="1247">
        <v>133.71199554074408</v>
      </c>
      <c r="AH27" s="1247">
        <v>208.52728859183324</v>
      </c>
      <c r="AI27" s="1247">
        <v>160.01581113709875</v>
      </c>
      <c r="AJ27" s="1247">
        <v>93.954939941224609</v>
      </c>
      <c r="AK27" s="1247">
        <v>27.696256849299115</v>
      </c>
      <c r="AL27" s="1247">
        <v>86.153888373971455</v>
      </c>
      <c r="AM27" s="1247">
        <v>41.304403887957214</v>
      </c>
      <c r="AN27" s="1247">
        <v>55.476897055151078</v>
      </c>
      <c r="AO27" s="1247">
        <v>83.269700570929587</v>
      </c>
      <c r="AP27" s="1247">
        <v>38.511385111279317</v>
      </c>
      <c r="AQ27" s="1247">
        <v>54.793298630718311</v>
      </c>
      <c r="AR27" s="1247">
        <v>33.800086310894386</v>
      </c>
      <c r="AS27" s="1247">
        <v>30.774467971071523</v>
      </c>
      <c r="AT27" s="1247">
        <v>37.75100931044831</v>
      </c>
      <c r="AU27" s="1247">
        <v>48.87043577546968</v>
      </c>
      <c r="AV27" s="1247">
        <v>35.752730843737808</v>
      </c>
      <c r="AW27" s="1247">
        <v>102.95543189828993</v>
      </c>
      <c r="AX27" s="1247">
        <v>86.97213101277049</v>
      </c>
      <c r="AY27" s="1247">
        <v>24.542471127449911</v>
      </c>
      <c r="AZ27" s="1247">
        <v>40.878821894494358</v>
      </c>
      <c r="BA27" s="1247">
        <v>33.285625780393268</v>
      </c>
      <c r="BB27" s="1247">
        <v>179.86527338584477</v>
      </c>
      <c r="BC27" s="1247">
        <v>61.289591350136739</v>
      </c>
      <c r="BD27" s="1247">
        <v>137.26276243843662</v>
      </c>
      <c r="BE27" s="1247">
        <v>40.866042340488839</v>
      </c>
      <c r="BF27" s="1247">
        <v>179.95738367235157</v>
      </c>
      <c r="BG27" s="1247">
        <v>67.966247092545771</v>
      </c>
      <c r="BH27" s="1247">
        <v>103.36468971527891</v>
      </c>
      <c r="BI27" s="1247">
        <v>39.921758194737116</v>
      </c>
      <c r="BJ27" s="1247">
        <v>21.529163377958028</v>
      </c>
      <c r="BK27" s="1247">
        <v>77.657569695467927</v>
      </c>
      <c r="BL27" s="1247">
        <v>56.627001845139048</v>
      </c>
      <c r="BM27" s="1247">
        <v>32.077305902059358</v>
      </c>
      <c r="BN27" s="1247">
        <v>55.391233680417336</v>
      </c>
      <c r="BO27" s="1247">
        <v>138.59472574079999</v>
      </c>
      <c r="BP27" s="1248">
        <v>141.88128840349779</v>
      </c>
      <c r="BQ27" s="1248">
        <v>163.31959223659737</v>
      </c>
      <c r="BR27" s="1248">
        <v>206.50085709045661</v>
      </c>
      <c r="BS27" s="1247">
        <v>55.134171333703385</v>
      </c>
      <c r="BT27" s="1247">
        <v>40.427265207682531</v>
      </c>
      <c r="BU27" s="1247">
        <v>59.968643226422671</v>
      </c>
      <c r="BV27" s="1247">
        <v>57.479707521454053</v>
      </c>
      <c r="BW27" s="1247">
        <v>85.041741830080014</v>
      </c>
      <c r="BX27" s="1247">
        <v>172.66863408747653</v>
      </c>
    </row>
    <row r="28" spans="1:507" s="1257" customFormat="1" hidden="1">
      <c r="A28" s="1245" t="s">
        <v>309</v>
      </c>
      <c r="B28" s="1247">
        <v>26.51996307923703</v>
      </c>
      <c r="C28" s="1247">
        <v>29.518420560500097</v>
      </c>
      <c r="D28" s="1247">
        <v>28.331481189838449</v>
      </c>
      <c r="E28" s="1247">
        <v>26.539674264693286</v>
      </c>
      <c r="F28" s="1247">
        <v>16.310717352057495</v>
      </c>
      <c r="G28" s="1247">
        <v>17.937183436038712</v>
      </c>
      <c r="H28" s="1247">
        <v>84.895227566531133</v>
      </c>
      <c r="I28" s="1247">
        <v>47.660858402246092</v>
      </c>
      <c r="J28" s="1247">
        <v>24.980844269929563</v>
      </c>
      <c r="K28" s="1247">
        <v>67.38182939831006</v>
      </c>
      <c r="L28" s="1247">
        <v>13.286506383466248</v>
      </c>
      <c r="M28" s="1247">
        <v>68.087833820882295</v>
      </c>
      <c r="N28" s="1247">
        <v>26.41114590587728</v>
      </c>
      <c r="O28" s="1247">
        <v>32.91350331848917</v>
      </c>
      <c r="P28" s="1247">
        <v>28.317592884142673</v>
      </c>
      <c r="Q28" s="1247">
        <v>21.364677280034385</v>
      </c>
      <c r="R28" s="1247">
        <v>88.266156953248966</v>
      </c>
      <c r="S28" s="1247">
        <v>9.6638771853899517</v>
      </c>
      <c r="T28" s="1247">
        <v>28.265092801137587</v>
      </c>
      <c r="U28" s="1247">
        <v>29.068911599916138</v>
      </c>
      <c r="V28" s="1247">
        <v>39.399440688319416</v>
      </c>
      <c r="W28" s="1247">
        <v>27.531570025841887</v>
      </c>
      <c r="X28" s="1247">
        <v>28.153347713951401</v>
      </c>
      <c r="Y28" s="1247">
        <v>30.266334361428832</v>
      </c>
      <c r="Z28" s="1247">
        <v>30.156718045905404</v>
      </c>
      <c r="AA28" s="1247">
        <v>39.237578210632648</v>
      </c>
      <c r="AB28" s="1247">
        <v>21.460307452758514</v>
      </c>
      <c r="AC28" s="1247">
        <v>30.038071602107674</v>
      </c>
      <c r="AD28" s="1247">
        <v>23.040131975822575</v>
      </c>
      <c r="AE28" s="1247">
        <v>14.840390384570938</v>
      </c>
      <c r="AF28" s="1247">
        <v>20.991207022914679</v>
      </c>
      <c r="AG28" s="1247">
        <v>21.621983495022405</v>
      </c>
      <c r="AH28" s="1247">
        <v>10.306292847101735</v>
      </c>
      <c r="AI28" s="1247">
        <v>21.621983495022405</v>
      </c>
      <c r="AJ28" s="1247">
        <v>14.334126115148718</v>
      </c>
      <c r="AK28" s="1247">
        <v>27.375861730635933</v>
      </c>
      <c r="AL28" s="1247">
        <v>20.202359346296877</v>
      </c>
      <c r="AM28" s="1247">
        <v>16.355055908622656</v>
      </c>
      <c r="AN28" s="1247">
        <v>33.123535636441552</v>
      </c>
      <c r="AO28" s="1247">
        <v>28.328391921153884</v>
      </c>
      <c r="AP28" s="1247">
        <v>28.407573273460923</v>
      </c>
      <c r="AQ28" s="1247">
        <v>16.136968684346531</v>
      </c>
      <c r="AR28" s="1247">
        <v>28.246860923822258</v>
      </c>
      <c r="AS28" s="1247">
        <v>24.395451859671969</v>
      </c>
      <c r="AT28" s="1247">
        <v>26.907408617929136</v>
      </c>
      <c r="AU28" s="1247">
        <v>41.717945901735284</v>
      </c>
      <c r="AV28" s="1247">
        <v>29.164336981074168</v>
      </c>
      <c r="AW28" s="1247">
        <v>25.297915892112368</v>
      </c>
      <c r="AX28" s="1247">
        <v>17.580694060439072</v>
      </c>
      <c r="AY28" s="1247">
        <v>17.580694060439072</v>
      </c>
      <c r="AZ28" s="1247">
        <v>16.406228089008192</v>
      </c>
      <c r="BA28" s="1247">
        <v>21.913504514037875</v>
      </c>
      <c r="BB28" s="1247">
        <v>27.971233857999437</v>
      </c>
      <c r="BC28" s="1247">
        <v>15.751177748926604</v>
      </c>
      <c r="BD28" s="1247">
        <v>15.792341487815332</v>
      </c>
      <c r="BE28" s="1247">
        <v>29.681985291005525</v>
      </c>
      <c r="BF28" s="1247">
        <v>82.30825525478636</v>
      </c>
      <c r="BG28" s="1247">
        <v>16.284510187107664</v>
      </c>
      <c r="BH28" s="1247">
        <v>98.994490893945539</v>
      </c>
      <c r="BI28" s="1247">
        <v>32.13912975840379</v>
      </c>
      <c r="BJ28" s="1247">
        <v>16.284510187107664</v>
      </c>
      <c r="BK28" s="1247">
        <v>16.406228089008192</v>
      </c>
      <c r="BL28" s="1247">
        <v>91.204111099561928</v>
      </c>
      <c r="BM28" s="1247">
        <v>31.72309106227593</v>
      </c>
      <c r="BN28" s="1247">
        <v>83.948677187934521</v>
      </c>
      <c r="BO28" s="1247">
        <v>64.316505474483705</v>
      </c>
      <c r="BP28" s="1248">
        <v>65.897899271349999</v>
      </c>
      <c r="BQ28" s="1248">
        <v>14.726417422795343</v>
      </c>
      <c r="BR28" s="1248">
        <v>46.69316582335793</v>
      </c>
      <c r="BS28" s="1247">
        <v>12.78726628418161</v>
      </c>
      <c r="BT28" s="1247">
        <v>21.656262560312985</v>
      </c>
      <c r="BU28" s="1247">
        <v>17.448849123191525</v>
      </c>
      <c r="BV28" s="1247">
        <v>48.45079788200308</v>
      </c>
      <c r="BW28" s="1247">
        <v>62.880629540760872</v>
      </c>
      <c r="BX28" s="1247">
        <v>19.968293827041688</v>
      </c>
    </row>
    <row r="29" spans="1:507" s="1257" customFormat="1" hidden="1">
      <c r="A29" s="1245" t="s">
        <v>311</v>
      </c>
      <c r="B29" s="1247">
        <v>8.6502527352675891</v>
      </c>
      <c r="C29" s="1247">
        <v>10.85223661982994</v>
      </c>
      <c r="D29" s="1247">
        <v>10.994305910570896</v>
      </c>
      <c r="E29" s="1247">
        <v>11.589307918003854</v>
      </c>
      <c r="F29" s="1247">
        <v>9.9263245952863297</v>
      </c>
      <c r="G29" s="1247">
        <v>10.746003613870041</v>
      </c>
      <c r="H29" s="1247">
        <v>11.413035140430445</v>
      </c>
      <c r="I29" s="1247">
        <v>10.912072627925252</v>
      </c>
      <c r="J29" s="1247">
        <v>10.665315794329372</v>
      </c>
      <c r="K29" s="1247">
        <v>12.214455869070544</v>
      </c>
      <c r="L29" s="1247">
        <v>10.428170516974141</v>
      </c>
      <c r="M29" s="1247">
        <v>11.740515448666487</v>
      </c>
      <c r="N29" s="1247">
        <v>11.016472288534301</v>
      </c>
      <c r="O29" s="1247">
        <v>10.460921555822438</v>
      </c>
      <c r="P29" s="1247">
        <v>11.037049802368331</v>
      </c>
      <c r="Q29" s="1247">
        <v>10.510315878295822</v>
      </c>
      <c r="R29" s="1247">
        <v>11.384997491367322</v>
      </c>
      <c r="S29" s="1247">
        <v>10.844041707235148</v>
      </c>
      <c r="T29" s="1247">
        <v>11.136730775883549</v>
      </c>
      <c r="U29" s="1247">
        <v>10.855618230909915</v>
      </c>
      <c r="V29" s="1247">
        <v>10.616381638717126</v>
      </c>
      <c r="W29" s="1247">
        <v>10.891683353163577</v>
      </c>
      <c r="X29" s="1247">
        <v>11.159730330384136</v>
      </c>
      <c r="Y29" s="1247">
        <v>10.823963093836266</v>
      </c>
      <c r="Z29" s="1247">
        <v>9.8574161820163617</v>
      </c>
      <c r="AA29" s="1247">
        <v>11.342659416354941</v>
      </c>
      <c r="AB29" s="1247">
        <v>11.273364328413233</v>
      </c>
      <c r="AC29" s="1247">
        <v>10.544706958405884</v>
      </c>
      <c r="AD29" s="1247">
        <v>10.654254494642244</v>
      </c>
      <c r="AE29" s="1247">
        <v>9.9145690505394448</v>
      </c>
      <c r="AF29" s="1247">
        <v>10.990926199333641</v>
      </c>
      <c r="AG29" s="1247">
        <v>10.889679283761645</v>
      </c>
      <c r="AH29" s="1247">
        <v>10.85730044034117</v>
      </c>
      <c r="AI29" s="1247">
        <v>10.889679283761645</v>
      </c>
      <c r="AJ29" s="1247">
        <v>10.69641014312497</v>
      </c>
      <c r="AK29" s="1247">
        <v>10.501035664593823</v>
      </c>
      <c r="AL29" s="1247">
        <v>10.376615110348999</v>
      </c>
      <c r="AM29" s="1247">
        <v>10.621882513831563</v>
      </c>
      <c r="AN29" s="1247">
        <v>10.699207645600641</v>
      </c>
      <c r="AO29" s="1247">
        <v>10.10030572847444</v>
      </c>
      <c r="AP29" s="1247">
        <v>10.798115801131342</v>
      </c>
      <c r="AQ29" s="1247">
        <v>10.603493892035528</v>
      </c>
      <c r="AR29" s="1247">
        <v>10.651126918565408</v>
      </c>
      <c r="AS29" s="1247">
        <v>11.068723454816826</v>
      </c>
      <c r="AT29" s="1247">
        <v>10.958707602047379</v>
      </c>
      <c r="AU29" s="1247">
        <v>10.805782162022886</v>
      </c>
      <c r="AV29" s="1247">
        <v>10.216739624965854</v>
      </c>
      <c r="AW29" s="1247">
        <v>10.851464271623156</v>
      </c>
      <c r="AX29" s="1247">
        <v>10.460354576078657</v>
      </c>
      <c r="AY29" s="1247">
        <v>10.460354576078657</v>
      </c>
      <c r="AZ29" s="1247">
        <v>10.303217365558506</v>
      </c>
      <c r="BA29" s="1247">
        <v>9.7015932658167401</v>
      </c>
      <c r="BB29" s="1247">
        <v>9.0427321721734231</v>
      </c>
      <c r="BC29" s="1247">
        <v>10.582165077308764</v>
      </c>
      <c r="BD29" s="1247">
        <v>10.629721525944479</v>
      </c>
      <c r="BE29" s="1247">
        <v>10.986335279310579</v>
      </c>
      <c r="BF29" s="1247">
        <v>11.236848534363959</v>
      </c>
      <c r="BG29" s="1247">
        <v>10.577443141118142</v>
      </c>
      <c r="BH29" s="1247">
        <v>11.865176936530279</v>
      </c>
      <c r="BI29" s="1247">
        <v>10.69042230647973</v>
      </c>
      <c r="BJ29" s="1247">
        <v>10.577443141118142</v>
      </c>
      <c r="BK29" s="1247">
        <v>10.303217365558506</v>
      </c>
      <c r="BL29" s="1247">
        <v>11.547361674303914</v>
      </c>
      <c r="BM29" s="1247">
        <v>10.58567005351755</v>
      </c>
      <c r="BN29" s="1247">
        <v>11.938501249841403</v>
      </c>
      <c r="BO29" s="1247">
        <v>11.15160943769733</v>
      </c>
      <c r="BP29" s="1248">
        <v>11.066775349263668</v>
      </c>
      <c r="BQ29" s="1248">
        <v>13.858907330368304</v>
      </c>
      <c r="BR29" s="1248">
        <v>12.540899218129152</v>
      </c>
      <c r="BS29" s="1247">
        <v>11.150699425504184</v>
      </c>
      <c r="BT29" s="1247">
        <v>11.499989171785236</v>
      </c>
      <c r="BU29" s="1247">
        <v>10.608859422317934</v>
      </c>
      <c r="BV29" s="1247">
        <v>10.369512169017</v>
      </c>
      <c r="BW29" s="1247">
        <v>11.664645548213649</v>
      </c>
      <c r="BX29" s="1247">
        <v>13.556894134652524</v>
      </c>
    </row>
    <row r="30" spans="1:507" s="1257" customFormat="1" hidden="1">
      <c r="A30" s="1245" t="s">
        <v>310</v>
      </c>
      <c r="B30" s="1247">
        <v>357.62843134539349</v>
      </c>
      <c r="C30" s="1247">
        <v>429.16343138672249</v>
      </c>
      <c r="D30" s="1247">
        <v>434.05554123403238</v>
      </c>
      <c r="E30" s="1247">
        <v>428.40958117493744</v>
      </c>
      <c r="F30" s="1247">
        <v>401.3908750461523</v>
      </c>
      <c r="G30" s="1247">
        <v>425.21094957145141</v>
      </c>
      <c r="H30" s="1247">
        <v>458.82124572408929</v>
      </c>
      <c r="I30" s="1247">
        <v>436.02205765128184</v>
      </c>
      <c r="J30" s="1247">
        <v>425.7814538931915</v>
      </c>
      <c r="K30" s="1247">
        <v>471.60819360955702</v>
      </c>
      <c r="L30" s="1247">
        <v>421.65513988861511</v>
      </c>
      <c r="M30" s="1247">
        <v>471.64662364232743</v>
      </c>
      <c r="N30" s="1247">
        <v>431.9353186615391</v>
      </c>
      <c r="O30" s="1247">
        <v>418.76410434404255</v>
      </c>
      <c r="P30" s="1247">
        <v>432.60984208228984</v>
      </c>
      <c r="Q30" s="1247">
        <v>424.59546431172288</v>
      </c>
      <c r="R30" s="1247">
        <v>458.9165491561302</v>
      </c>
      <c r="S30" s="1247">
        <v>435.79586671217322</v>
      </c>
      <c r="T30" s="1247">
        <v>428.24222248886491</v>
      </c>
      <c r="U30" s="1247">
        <v>425.79124600384273</v>
      </c>
      <c r="V30" s="1247">
        <v>412.4315742624168</v>
      </c>
      <c r="W30" s="1247">
        <v>421.51228246850002</v>
      </c>
      <c r="X30" s="1247">
        <v>415.34955247600374</v>
      </c>
      <c r="Y30" s="1247">
        <v>423.0358447602116</v>
      </c>
      <c r="Z30" s="1247">
        <v>387.90161594200868</v>
      </c>
      <c r="AA30" s="1247">
        <v>430.47139644391973</v>
      </c>
      <c r="AB30" s="1247">
        <v>416.72522339815703</v>
      </c>
      <c r="AC30" s="1247">
        <v>419.58199380853921</v>
      </c>
      <c r="AD30" s="1247">
        <v>419.44048333611335</v>
      </c>
      <c r="AE30" s="1247">
        <v>392.54342858639382</v>
      </c>
      <c r="AF30" s="1247">
        <v>443.4883506079147</v>
      </c>
      <c r="AG30" s="1247">
        <v>446.23770810128445</v>
      </c>
      <c r="AH30" s="1247">
        <v>424.19324550876371</v>
      </c>
      <c r="AI30" s="1247">
        <v>446.23770810128445</v>
      </c>
      <c r="AJ30" s="1247">
        <v>418.17211289762878</v>
      </c>
      <c r="AK30" s="1247">
        <v>416.09547341008147</v>
      </c>
      <c r="AL30" s="1247">
        <v>411.91306699320796</v>
      </c>
      <c r="AM30" s="1247">
        <v>419.32141546887459</v>
      </c>
      <c r="AN30" s="1247">
        <v>420.10537458197865</v>
      </c>
      <c r="AO30" s="1247">
        <v>399.32129456384666</v>
      </c>
      <c r="AP30" s="1247">
        <v>423.82158784354186</v>
      </c>
      <c r="AQ30" s="1247">
        <v>418.27911261624865</v>
      </c>
      <c r="AR30" s="1247">
        <v>419.39997955122487</v>
      </c>
      <c r="AS30" s="1247">
        <v>429.4079722924651</v>
      </c>
      <c r="AT30" s="1247">
        <v>427.81063342316969</v>
      </c>
      <c r="AU30" s="1247">
        <v>423.57181378305154</v>
      </c>
      <c r="AV30" s="1247">
        <v>406.51190630718531</v>
      </c>
      <c r="AW30" s="1247">
        <v>426.11913417405844</v>
      </c>
      <c r="AX30" s="1247">
        <v>418.81057362264443</v>
      </c>
      <c r="AY30" s="1247">
        <v>418.81057362264443</v>
      </c>
      <c r="AZ30" s="1247">
        <v>411.11309555996803</v>
      </c>
      <c r="BA30" s="1247">
        <v>392.61288195146932</v>
      </c>
      <c r="BB30" s="1247">
        <v>371.85785640846859</v>
      </c>
      <c r="BC30" s="1247">
        <v>422.63148102084011</v>
      </c>
      <c r="BD30" s="1247">
        <v>424.29404573285797</v>
      </c>
      <c r="BE30" s="1247">
        <v>427.49333775044624</v>
      </c>
      <c r="BF30" s="1247">
        <v>453.20886947138439</v>
      </c>
      <c r="BG30" s="1247">
        <v>419.60529026443953</v>
      </c>
      <c r="BH30" s="1247">
        <v>476.69522167858025</v>
      </c>
      <c r="BI30" s="1247">
        <v>423.00916463124702</v>
      </c>
      <c r="BJ30" s="1247">
        <v>419.60529026443953</v>
      </c>
      <c r="BK30" s="1247">
        <v>411.11309555996803</v>
      </c>
      <c r="BL30" s="1247">
        <v>466.8869070938149</v>
      </c>
      <c r="BM30" s="1247">
        <v>418.39099486808681</v>
      </c>
      <c r="BN30" s="1247">
        <v>482.41523722102795</v>
      </c>
      <c r="BO30" s="1247">
        <v>454.69268437488603</v>
      </c>
      <c r="BP30" s="1248">
        <v>452.30086879498975</v>
      </c>
      <c r="BQ30" s="1248">
        <v>560.07117744034895</v>
      </c>
      <c r="BR30" s="1248">
        <v>505.39860028414631</v>
      </c>
      <c r="BS30" s="1247">
        <v>433.98470349440777</v>
      </c>
      <c r="BT30" s="1247">
        <v>430.9588606012818</v>
      </c>
      <c r="BU30" s="1247">
        <v>422.23202089516883</v>
      </c>
      <c r="BV30" s="1247">
        <v>409.72981820353533</v>
      </c>
      <c r="BW30" s="1247">
        <v>471.42631651899472</v>
      </c>
      <c r="BX30" s="1247">
        <v>538.1252105709184</v>
      </c>
    </row>
    <row r="31" spans="1:507" s="1257" customFormat="1" hidden="1">
      <c r="A31" s="1246" t="s">
        <v>315</v>
      </c>
      <c r="B31" s="1247">
        <v>366.27868408066109</v>
      </c>
      <c r="C31" s="1247">
        <v>440.01566800655246</v>
      </c>
      <c r="D31" s="1247">
        <v>445.04984714460329</v>
      </c>
      <c r="E31" s="1247">
        <v>439.99888909294128</v>
      </c>
      <c r="F31" s="1247">
        <v>411.31719964143861</v>
      </c>
      <c r="G31" s="1247">
        <v>435.95695318532142</v>
      </c>
      <c r="H31" s="1247">
        <v>470.23428086451975</v>
      </c>
      <c r="I31" s="1247">
        <v>446.93413027920707</v>
      </c>
      <c r="J31" s="1247">
        <v>436.44676968752088</v>
      </c>
      <c r="K31" s="1247">
        <v>483.82264947862757</v>
      </c>
      <c r="L31" s="1247">
        <v>432.08331040558926</v>
      </c>
      <c r="M31" s="1247">
        <v>483.38713909099391</v>
      </c>
      <c r="N31" s="1247">
        <v>442.95179095007342</v>
      </c>
      <c r="O31" s="1247">
        <v>429.22502589986499</v>
      </c>
      <c r="P31" s="1247">
        <v>443.6468918846582</v>
      </c>
      <c r="Q31" s="1247">
        <v>435.10578019001872</v>
      </c>
      <c r="R31" s="1247">
        <v>470.3015466474975</v>
      </c>
      <c r="S31" s="1247">
        <v>446.63990841940836</v>
      </c>
      <c r="T31" s="1247">
        <v>439.37895326474847</v>
      </c>
      <c r="U31" s="1247">
        <v>436.64686423475263</v>
      </c>
      <c r="V31" s="1247">
        <v>423.04795590113395</v>
      </c>
      <c r="W31" s="1247">
        <v>432.40396582166358</v>
      </c>
      <c r="X31" s="1247">
        <v>426.50928280638789</v>
      </c>
      <c r="Y31" s="1247">
        <v>433.85980785404786</v>
      </c>
      <c r="Z31" s="1247">
        <v>397.75903212402505</v>
      </c>
      <c r="AA31" s="1247">
        <v>441.81405586027466</v>
      </c>
      <c r="AB31" s="1247">
        <v>427.99858772657024</v>
      </c>
      <c r="AC31" s="1247">
        <v>430.12670076694508</v>
      </c>
      <c r="AD31" s="1247">
        <v>430.09473783075561</v>
      </c>
      <c r="AE31" s="1247">
        <v>402.45799763693327</v>
      </c>
      <c r="AF31" s="1247">
        <v>454.47927680724831</v>
      </c>
      <c r="AG31" s="1247">
        <v>457.12738738504612</v>
      </c>
      <c r="AH31" s="1247">
        <v>435.0505459491049</v>
      </c>
      <c r="AI31" s="1247">
        <v>457.12738738504612</v>
      </c>
      <c r="AJ31" s="1247">
        <v>428.86852304075376</v>
      </c>
      <c r="AK31" s="1247">
        <v>426.59650907467528</v>
      </c>
      <c r="AL31" s="1247">
        <v>422.28968210355697</v>
      </c>
      <c r="AM31" s="1247">
        <v>429.94329798270616</v>
      </c>
      <c r="AN31" s="1247">
        <v>430.80458222757932</v>
      </c>
      <c r="AO31" s="1247">
        <v>409.4216002923211</v>
      </c>
      <c r="AP31" s="1247">
        <v>434.61970364467322</v>
      </c>
      <c r="AQ31" s="1247">
        <v>428.8826065082842</v>
      </c>
      <c r="AR31" s="1247">
        <v>430.05110646979028</v>
      </c>
      <c r="AS31" s="1247">
        <v>440.47669574728195</v>
      </c>
      <c r="AT31" s="1247">
        <v>438.76934102521705</v>
      </c>
      <c r="AU31" s="1247">
        <v>434.3775959450744</v>
      </c>
      <c r="AV31" s="1247">
        <v>416.72864593215115</v>
      </c>
      <c r="AW31" s="1247">
        <v>436.97059844568162</v>
      </c>
      <c r="AX31" s="1247">
        <v>429.27092819872308</v>
      </c>
      <c r="AY31" s="1247">
        <v>429.27092819872308</v>
      </c>
      <c r="AZ31" s="1247">
        <v>421.41631292552654</v>
      </c>
      <c r="BA31" s="1247">
        <v>402.31447521728603</v>
      </c>
      <c r="BB31" s="1247">
        <v>380.90058858064202</v>
      </c>
      <c r="BC31" s="1247">
        <v>433.2136460981489</v>
      </c>
      <c r="BD31" s="1247">
        <v>434.92376725880246</v>
      </c>
      <c r="BE31" s="1247">
        <v>438.47967302975684</v>
      </c>
      <c r="BF31" s="1247">
        <v>464.44571800574835</v>
      </c>
      <c r="BG31" s="1247">
        <v>430.18273340555766</v>
      </c>
      <c r="BH31" s="1247">
        <v>488.56039861511056</v>
      </c>
      <c r="BI31" s="1247">
        <v>433.69958693772674</v>
      </c>
      <c r="BJ31" s="1247">
        <v>430.18273340555766</v>
      </c>
      <c r="BK31" s="1247">
        <v>421.41631292552654</v>
      </c>
      <c r="BL31" s="1247">
        <v>478.43426876811884</v>
      </c>
      <c r="BM31" s="1247">
        <v>428.97666492160437</v>
      </c>
      <c r="BN31" s="1247">
        <v>494.35373847086936</v>
      </c>
      <c r="BO31" s="1247">
        <v>465.84429381258337</v>
      </c>
      <c r="BP31" s="1248">
        <v>463.3676441442534</v>
      </c>
      <c r="BQ31" s="1248">
        <v>573.93008477071726</v>
      </c>
      <c r="BR31" s="1248">
        <v>517.93949950227545</v>
      </c>
      <c r="BS31" s="1247">
        <v>445.13540291991194</v>
      </c>
      <c r="BT31" s="1247">
        <v>442.45884977306702</v>
      </c>
      <c r="BU31" s="1247">
        <v>432.84088031748678</v>
      </c>
      <c r="BV31" s="1247">
        <v>420.09933037255234</v>
      </c>
      <c r="BW31" s="1247">
        <v>483.09096206720835</v>
      </c>
      <c r="BX31" s="1247">
        <v>551.57962513957045</v>
      </c>
    </row>
    <row r="32" spans="1:507" s="1257" customFormat="1">
      <c r="A32" s="1246" t="s">
        <v>312</v>
      </c>
      <c r="B32" s="1247">
        <f>OCI!G28</f>
        <v>483.12672325417827</v>
      </c>
      <c r="C32" s="1247">
        <f>OCI!H28</f>
        <v>502.10365128666473</v>
      </c>
      <c r="D32" s="1247">
        <f>OCI!I28</f>
        <v>590.37144269066891</v>
      </c>
      <c r="E32" s="1247">
        <f>OCI!J28</f>
        <v>506.79629351684946</v>
      </c>
      <c r="F32" s="1247">
        <f>OCI!K28</f>
        <v>478.26775268678279</v>
      </c>
      <c r="G32" s="1247">
        <f>OCI!L28</f>
        <v>495.36136653516218</v>
      </c>
      <c r="H32" s="1247">
        <f>OCI!M28</f>
        <v>599.29542620285281</v>
      </c>
      <c r="I32" s="1247">
        <f>OCI!N28</f>
        <v>545.00061879553095</v>
      </c>
      <c r="J32" s="1247">
        <f>OCI!O28</f>
        <v>485.73806700741915</v>
      </c>
      <c r="K32" s="1247">
        <f>OCI!P28</f>
        <v>609.57936650666579</v>
      </c>
      <c r="L32" s="1247">
        <f>OCI!Q28</f>
        <v>513.22857259173088</v>
      </c>
      <c r="M32" s="1247">
        <f>OCI!R28</f>
        <v>582.57997541435134</v>
      </c>
      <c r="N32" s="1247">
        <f>OCI!S28</f>
        <v>496.40255721157342</v>
      </c>
      <c r="O32" s="1247">
        <f>OCI!T28</f>
        <v>501.94369267425338</v>
      </c>
      <c r="P32" s="1247">
        <f>OCI!U28</f>
        <v>526.12672564679315</v>
      </c>
      <c r="Q32" s="1247">
        <f>OCI!V28</f>
        <v>548.73742082572983</v>
      </c>
      <c r="R32" s="1247">
        <f>OCI!W28</f>
        <v>721.08656592467798</v>
      </c>
      <c r="S32" s="1247">
        <f>OCI!X28</f>
        <v>509.43853070268165</v>
      </c>
      <c r="T32" s="1247">
        <f>OCI!Y28</f>
        <v>515.92091625550165</v>
      </c>
      <c r="U32" s="1247">
        <f>OCI!Z28</f>
        <v>548.824744632283</v>
      </c>
      <c r="V32" s="1247">
        <f>OCI!AA28</f>
        <v>542.1931119569407</v>
      </c>
      <c r="W32" s="1247">
        <f>OCI!AB28</f>
        <v>532.12032332906529</v>
      </c>
      <c r="X32" s="1247">
        <f>OCI!AC28</f>
        <v>544.04516084007605</v>
      </c>
      <c r="Y32" s="1247">
        <f>OCI!AD28</f>
        <v>588.86758598419908</v>
      </c>
      <c r="Z32" s="1247">
        <f>OCI!AE28</f>
        <v>483.35566887323853</v>
      </c>
      <c r="AA32" s="1247">
        <f>OCI!AF28</f>
        <v>517.05980503171259</v>
      </c>
      <c r="AB32" s="1247">
        <f>OCI!AG28</f>
        <v>519.2674293195463</v>
      </c>
      <c r="AC32" s="1247">
        <f>OCI!AH28</f>
        <v>523.57484191105277</v>
      </c>
      <c r="AD32" s="1247">
        <f>OCI!AI28</f>
        <v>485.00465731155475</v>
      </c>
      <c r="AE32" s="1247">
        <f>OCI!AJ28</f>
        <v>490.11995257942931</v>
      </c>
      <c r="AF32" s="1247">
        <f>OCI!AK28</f>
        <v>485.29084070950341</v>
      </c>
      <c r="AG32" s="1247">
        <f>OCI!AL28</f>
        <v>614.68667317462507</v>
      </c>
      <c r="AH32" s="1247">
        <f>OCI!AM28</f>
        <v>599.0079280547676</v>
      </c>
      <c r="AI32" s="1247">
        <f>OCI!AN28</f>
        <v>640.89994347915808</v>
      </c>
      <c r="AJ32" s="1247">
        <f>OCI!AO28</f>
        <v>553.54900593864215</v>
      </c>
      <c r="AK32" s="1247">
        <f>OCI!AP28</f>
        <v>495.5646986795341</v>
      </c>
      <c r="AL32" s="1247">
        <f>OCI!AQ28</f>
        <v>529.63077600666395</v>
      </c>
      <c r="AM32" s="1247">
        <f>OCI!AR28</f>
        <v>486.9242518178371</v>
      </c>
      <c r="AN32" s="1247">
        <f>OCI!AS28</f>
        <v>528.92807283161551</v>
      </c>
      <c r="AO32" s="1247">
        <f>OCI!AT28</f>
        <v>527.28520527916476</v>
      </c>
      <c r="AP32" s="1247">
        <f>OCI!AU28</f>
        <v>497.93140140700962</v>
      </c>
      <c r="AQ32" s="1247">
        <f>OCI!AV28</f>
        <v>499.24108213268352</v>
      </c>
      <c r="AR32" s="1247">
        <f>OCI!AW28</f>
        <v>486.99164879140267</v>
      </c>
      <c r="AS32" s="1247">
        <f>OCI!AX28</f>
        <v>486.80683379343992</v>
      </c>
      <c r="AT32" s="1247">
        <f>OCI!AY28</f>
        <v>494.38886928925967</v>
      </c>
      <c r="AU32" s="1247">
        <f>OCI!AZ28</f>
        <v>527.69062563746775</v>
      </c>
      <c r="AV32" s="1247">
        <f>OCI!BA28</f>
        <v>481.28763321600599</v>
      </c>
      <c r="AW32" s="1247">
        <f>OCI!BB28</f>
        <v>558.9003565771975</v>
      </c>
      <c r="AX32" s="1247">
        <f>OCI!BC28</f>
        <v>531.41074137179226</v>
      </c>
      <c r="AY32" s="1247">
        <f>OCI!BD28</f>
        <v>470.78598658454428</v>
      </c>
      <c r="AZ32" s="1247">
        <f>OCI!BE28</f>
        <v>477.87651139414072</v>
      </c>
      <c r="BA32" s="1247">
        <f>OCI!BF28</f>
        <v>458.54984317253235</v>
      </c>
      <c r="BB32" s="1247">
        <f>OCI!BG28</f>
        <v>574.69735734197127</v>
      </c>
      <c r="BC32" s="1247">
        <f>OCI!BH28</f>
        <v>510.24537001800468</v>
      </c>
      <c r="BD32" s="1247">
        <f>OCI!BI28</f>
        <v>584.43467360703312</v>
      </c>
      <c r="BE32" s="1247">
        <f>OCI!BJ28</f>
        <v>503.20720062010935</v>
      </c>
      <c r="BF32" s="1247">
        <f>OCI!BK28</f>
        <v>724.40827588244247</v>
      </c>
      <c r="BG32" s="1247">
        <f>OCI!BL28</f>
        <v>519.562174845595</v>
      </c>
      <c r="BH32" s="1247">
        <f>OCI!BM28</f>
        <v>696.6416129882557</v>
      </c>
      <c r="BI32" s="1247">
        <f>OCI!BN28</f>
        <v>482.26401657703866</v>
      </c>
      <c r="BJ32" s="1247">
        <f>OCI!BO28</f>
        <v>501.60433013631473</v>
      </c>
      <c r="BK32" s="1247">
        <f>OCI!BP28</f>
        <v>468.55585967898486</v>
      </c>
      <c r="BL32" s="1247">
        <f>OCI!BQ28</f>
        <v>621.69600840834767</v>
      </c>
      <c r="BM32" s="1247">
        <f>OCI!BR28</f>
        <v>488.44903056442195</v>
      </c>
      <c r="BN32" s="1247">
        <f>OCI!BT28</f>
        <v>619.97909235604834</v>
      </c>
      <c r="BO32" s="1247">
        <f>OCI!BU28</f>
        <v>661.34578609472828</v>
      </c>
      <c r="BP32" s="1247">
        <f>OCI!BV28</f>
        <v>629.72365619571246</v>
      </c>
      <c r="BQ32" s="1247">
        <f>OCI!BW28</f>
        <v>751.95010059492722</v>
      </c>
      <c r="BR32" s="1247">
        <f>OCI!BX28</f>
        <v>734.91290651509826</v>
      </c>
      <c r="BS32" s="1247">
        <f>OCI!BY28</f>
        <v>517.13267863008593</v>
      </c>
      <c r="BT32" s="1247">
        <f>OCI!BZ28</f>
        <v>501.17142838826692</v>
      </c>
      <c r="BU32" s="1247">
        <f>OCI!CA28</f>
        <v>514.92235519505653</v>
      </c>
      <c r="BV32" s="1247">
        <f>OCI!CB28</f>
        <v>520.0055040978616</v>
      </c>
      <c r="BW32" s="1247">
        <f>OCI!CC28</f>
        <v>609.90427924231756</v>
      </c>
      <c r="BX32" s="1247">
        <f>OCI!BS28</f>
        <v>699.76298659935901</v>
      </c>
    </row>
    <row r="33" spans="1:507" s="1258" customFormat="1" ht="15" hidden="1" customHeight="1">
      <c r="A33" s="1591" t="s">
        <v>1276</v>
      </c>
      <c r="B33" s="1587" t="s">
        <v>1232</v>
      </c>
      <c r="C33" s="1587" t="s">
        <v>867</v>
      </c>
      <c r="D33" s="1587" t="s">
        <v>867</v>
      </c>
      <c r="E33" s="1587" t="s">
        <v>867</v>
      </c>
      <c r="F33" s="1587" t="s">
        <v>1233</v>
      </c>
      <c r="G33" s="1587" t="s">
        <v>867</v>
      </c>
      <c r="H33" s="1587" t="s">
        <v>1234</v>
      </c>
      <c r="I33" s="1587" t="s">
        <v>1235</v>
      </c>
      <c r="J33" s="1587" t="s">
        <v>867</v>
      </c>
      <c r="K33" s="1587" t="s">
        <v>1236</v>
      </c>
      <c r="L33" s="1587" t="s">
        <v>1237</v>
      </c>
      <c r="M33" s="1587" t="s">
        <v>1234</v>
      </c>
      <c r="N33" s="1587" t="s">
        <v>1238</v>
      </c>
      <c r="O33" s="1587" t="s">
        <v>1239</v>
      </c>
      <c r="P33" s="1587" t="s">
        <v>1240</v>
      </c>
      <c r="Q33" s="1587" t="s">
        <v>1241</v>
      </c>
      <c r="R33" s="1587" t="s">
        <v>1242</v>
      </c>
      <c r="S33" s="1587" t="s">
        <v>1239</v>
      </c>
      <c r="T33" s="1587" t="s">
        <v>1237</v>
      </c>
      <c r="U33" s="1587" t="s">
        <v>1243</v>
      </c>
      <c r="V33" s="1587" t="s">
        <v>1244</v>
      </c>
      <c r="W33" s="1587" t="s">
        <v>1240</v>
      </c>
      <c r="X33" s="1587" t="s">
        <v>1240</v>
      </c>
      <c r="Y33" s="1587" t="s">
        <v>1237</v>
      </c>
      <c r="Z33" s="1587" t="s">
        <v>1245</v>
      </c>
      <c r="AA33" s="1587" t="s">
        <v>1246</v>
      </c>
      <c r="AB33" s="1587" t="s">
        <v>1237</v>
      </c>
      <c r="AC33" s="1587" t="s">
        <v>1247</v>
      </c>
      <c r="AD33" s="1587" t="s">
        <v>1239</v>
      </c>
      <c r="AE33" s="1587" t="s">
        <v>867</v>
      </c>
      <c r="AF33" s="1587" t="s">
        <v>867</v>
      </c>
      <c r="AG33" s="1587" t="s">
        <v>1248</v>
      </c>
      <c r="AH33" s="1587" t="s">
        <v>1237</v>
      </c>
      <c r="AI33" s="1587" t="s">
        <v>1248</v>
      </c>
      <c r="AJ33" s="1587" t="s">
        <v>1237</v>
      </c>
      <c r="AK33" s="1587" t="s">
        <v>1246</v>
      </c>
      <c r="AL33" s="1587" t="s">
        <v>1249</v>
      </c>
      <c r="AM33" s="1587" t="s">
        <v>1233</v>
      </c>
      <c r="AN33" s="1587" t="s">
        <v>1250</v>
      </c>
      <c r="AO33" s="1587" t="s">
        <v>1247</v>
      </c>
      <c r="AP33" s="1587" t="s">
        <v>867</v>
      </c>
      <c r="AQ33" s="1587" t="s">
        <v>1239</v>
      </c>
      <c r="AR33" s="1587" t="s">
        <v>867</v>
      </c>
      <c r="AS33" s="1587" t="s">
        <v>867</v>
      </c>
      <c r="AT33" s="1587" t="s">
        <v>867</v>
      </c>
      <c r="AU33" s="1587" t="s">
        <v>1251</v>
      </c>
      <c r="AV33" s="1587" t="s">
        <v>867</v>
      </c>
      <c r="AW33" s="1587" t="s">
        <v>1233</v>
      </c>
      <c r="AX33" s="1587" t="s">
        <v>1237</v>
      </c>
      <c r="AY33" s="1587" t="s">
        <v>867</v>
      </c>
      <c r="AZ33" s="1587" t="s">
        <v>867</v>
      </c>
      <c r="BA33" s="1587" t="s">
        <v>1245</v>
      </c>
      <c r="BB33" s="1587" t="s">
        <v>1252</v>
      </c>
      <c r="BC33" s="1587" t="s">
        <v>1247</v>
      </c>
      <c r="BD33" s="1587" t="s">
        <v>1239</v>
      </c>
      <c r="BE33" s="1587" t="s">
        <v>1247</v>
      </c>
      <c r="BF33" s="1587" t="s">
        <v>1253</v>
      </c>
      <c r="BG33" s="1587" t="s">
        <v>1254</v>
      </c>
      <c r="BH33" s="1587" t="s">
        <v>1256</v>
      </c>
      <c r="BI33" s="1587" t="s">
        <v>867</v>
      </c>
      <c r="BJ33" s="1587" t="s">
        <v>1255</v>
      </c>
      <c r="BK33" s="1587" t="s">
        <v>1239</v>
      </c>
      <c r="BL33" s="1587" t="s">
        <v>1257</v>
      </c>
      <c r="BM33" s="1587" t="s">
        <v>1238</v>
      </c>
      <c r="BN33" s="1587" t="s">
        <v>1242</v>
      </c>
      <c r="BO33" s="1587" t="s">
        <v>1242</v>
      </c>
      <c r="BP33" s="1587" t="s">
        <v>1258</v>
      </c>
      <c r="BQ33" s="1587" t="s">
        <v>1259</v>
      </c>
      <c r="BR33" s="1587" t="s">
        <v>1260</v>
      </c>
      <c r="BS33" s="1587" t="s">
        <v>1261</v>
      </c>
      <c r="BT33" s="1587" t="s">
        <v>867</v>
      </c>
      <c r="BU33" s="1587" t="s">
        <v>1233</v>
      </c>
      <c r="BV33" s="1587" t="s">
        <v>1262</v>
      </c>
      <c r="BW33" s="1587" t="s">
        <v>1263</v>
      </c>
      <c r="BX33" s="1587" t="s">
        <v>1264</v>
      </c>
      <c r="BY33" s="1257"/>
      <c r="BZ33" s="1257"/>
      <c r="CA33" s="1257"/>
      <c r="CB33" s="1257"/>
      <c r="CC33" s="1257"/>
      <c r="CD33" s="1257"/>
      <c r="CE33" s="1257"/>
      <c r="CF33" s="1257"/>
      <c r="CG33" s="1257"/>
      <c r="CH33" s="1257"/>
      <c r="CI33" s="1257"/>
      <c r="CJ33" s="1257"/>
      <c r="CK33" s="1257"/>
      <c r="CL33" s="1257"/>
      <c r="CM33" s="1257"/>
      <c r="CN33" s="1257"/>
      <c r="CO33" s="1257"/>
      <c r="CP33" s="1257"/>
      <c r="CQ33" s="1257"/>
      <c r="CR33" s="1257"/>
      <c r="CS33" s="1257"/>
      <c r="CT33" s="1257"/>
      <c r="CU33" s="1257"/>
      <c r="CV33" s="1257"/>
      <c r="CW33" s="1257"/>
      <c r="CX33" s="1257"/>
      <c r="CY33" s="1257"/>
      <c r="CZ33" s="1257"/>
      <c r="DA33" s="1257"/>
      <c r="DB33" s="1257"/>
      <c r="DC33" s="1257"/>
      <c r="DD33" s="1257"/>
      <c r="DE33" s="1257"/>
      <c r="DF33" s="1257"/>
      <c r="DG33" s="1257"/>
      <c r="DH33" s="1257"/>
      <c r="DI33" s="1257"/>
      <c r="DJ33" s="1257"/>
      <c r="DK33" s="1257"/>
      <c r="DL33" s="1257"/>
      <c r="DM33" s="1257"/>
      <c r="DN33" s="1257"/>
      <c r="DO33" s="1257"/>
      <c r="DP33" s="1257"/>
      <c r="DQ33" s="1257"/>
      <c r="DR33" s="1257"/>
      <c r="DS33" s="1257"/>
      <c r="DT33" s="1257"/>
      <c r="DU33" s="1257"/>
      <c r="DV33" s="1257"/>
      <c r="DW33" s="1257"/>
      <c r="DX33" s="1257"/>
      <c r="DY33" s="1257"/>
      <c r="DZ33" s="1257"/>
      <c r="EA33" s="1257"/>
      <c r="EB33" s="1257"/>
      <c r="EC33" s="1257"/>
      <c r="ED33" s="1257"/>
      <c r="EE33" s="1257"/>
      <c r="EF33" s="1257"/>
      <c r="EG33" s="1257"/>
      <c r="EH33" s="1257"/>
      <c r="EI33" s="1257"/>
      <c r="EJ33" s="1257"/>
      <c r="EK33" s="1257"/>
      <c r="EL33" s="1257"/>
      <c r="EM33" s="1257"/>
      <c r="EN33" s="1257"/>
      <c r="EO33" s="1257"/>
      <c r="EP33" s="1257"/>
      <c r="EQ33" s="1257"/>
      <c r="ER33" s="1257"/>
      <c r="ES33" s="1257"/>
      <c r="ET33" s="1257"/>
      <c r="EU33" s="1257"/>
      <c r="EV33" s="1257"/>
      <c r="EW33" s="1257"/>
      <c r="EX33" s="1257"/>
      <c r="EY33" s="1257"/>
      <c r="EZ33" s="1257"/>
      <c r="FA33" s="1257"/>
      <c r="FB33" s="1257"/>
      <c r="FC33" s="1257"/>
      <c r="FD33" s="1257"/>
      <c r="FE33" s="1257"/>
      <c r="FF33" s="1257"/>
      <c r="FG33" s="1257"/>
      <c r="FH33" s="1257"/>
      <c r="FI33" s="1257"/>
      <c r="FJ33" s="1257"/>
      <c r="FK33" s="1257"/>
      <c r="FL33" s="1257"/>
      <c r="FM33" s="1257"/>
      <c r="FN33" s="1257"/>
      <c r="FO33" s="1257"/>
      <c r="FP33" s="1257"/>
      <c r="FQ33" s="1257"/>
      <c r="FR33" s="1257"/>
      <c r="FS33" s="1257"/>
      <c r="FT33" s="1257"/>
      <c r="FU33" s="1257"/>
      <c r="FV33" s="1257"/>
      <c r="FW33" s="1257"/>
      <c r="FX33" s="1257"/>
      <c r="FY33" s="1257"/>
      <c r="FZ33" s="1257"/>
      <c r="GA33" s="1257"/>
      <c r="GB33" s="1257"/>
      <c r="GC33" s="1257"/>
      <c r="GD33" s="1257"/>
      <c r="GE33" s="1257"/>
      <c r="GF33" s="1257"/>
      <c r="GG33" s="1257"/>
      <c r="GH33" s="1257"/>
      <c r="GI33" s="1257"/>
      <c r="GJ33" s="1257"/>
      <c r="GK33" s="1257"/>
      <c r="GL33" s="1257"/>
      <c r="GM33" s="1257"/>
      <c r="GN33" s="1257"/>
      <c r="GO33" s="1257"/>
      <c r="GP33" s="1257"/>
      <c r="GQ33" s="1257"/>
      <c r="GR33" s="1257"/>
      <c r="GS33" s="1257"/>
      <c r="GT33" s="1257"/>
      <c r="GU33" s="1257"/>
      <c r="GV33" s="1257"/>
      <c r="GW33" s="1257"/>
      <c r="GX33" s="1257"/>
      <c r="GY33" s="1257"/>
      <c r="GZ33" s="1257"/>
      <c r="HA33" s="1257"/>
      <c r="HB33" s="1257"/>
      <c r="HC33" s="1257"/>
      <c r="HD33" s="1257"/>
      <c r="HE33" s="1257"/>
      <c r="HF33" s="1257"/>
      <c r="HG33" s="1257"/>
      <c r="HH33" s="1257"/>
      <c r="HI33" s="1257"/>
      <c r="HJ33" s="1257"/>
      <c r="HK33" s="1257"/>
      <c r="HL33" s="1257"/>
      <c r="HM33" s="1257"/>
      <c r="HN33" s="1257"/>
      <c r="HO33" s="1257"/>
      <c r="HP33" s="1257"/>
      <c r="HQ33" s="1257"/>
      <c r="HR33" s="1257"/>
      <c r="HS33" s="1257"/>
      <c r="HT33" s="1257"/>
      <c r="HU33" s="1257"/>
      <c r="HV33" s="1257"/>
      <c r="HW33" s="1257"/>
      <c r="HX33" s="1257"/>
      <c r="HY33" s="1257"/>
      <c r="HZ33" s="1257"/>
      <c r="IA33" s="1257"/>
      <c r="IB33" s="1257"/>
      <c r="IC33" s="1257"/>
      <c r="ID33" s="1257"/>
      <c r="IE33" s="1257"/>
      <c r="IF33" s="1257"/>
      <c r="IG33" s="1257"/>
      <c r="IH33" s="1257"/>
      <c r="II33" s="1257"/>
      <c r="IJ33" s="1257"/>
      <c r="IK33" s="1257"/>
      <c r="IL33" s="1257"/>
      <c r="IM33" s="1257"/>
      <c r="IN33" s="1257"/>
      <c r="IO33" s="1257"/>
      <c r="IP33" s="1257"/>
      <c r="IQ33" s="1257"/>
      <c r="IR33" s="1257"/>
      <c r="IS33" s="1257"/>
      <c r="IT33" s="1257"/>
      <c r="IU33" s="1257"/>
      <c r="IV33" s="1257"/>
      <c r="IW33" s="1257"/>
      <c r="IX33" s="1257"/>
      <c r="IY33" s="1257"/>
      <c r="IZ33" s="1257"/>
      <c r="JA33" s="1257"/>
      <c r="JB33" s="1257"/>
      <c r="JC33" s="1257"/>
      <c r="JD33" s="1257"/>
      <c r="JE33" s="1257"/>
      <c r="JF33" s="1257"/>
      <c r="JG33" s="1257"/>
      <c r="JH33" s="1257"/>
      <c r="JI33" s="1257"/>
      <c r="JJ33" s="1257"/>
      <c r="JK33" s="1257"/>
      <c r="JL33" s="1257"/>
      <c r="JM33" s="1257"/>
      <c r="JN33" s="1257"/>
      <c r="JO33" s="1257"/>
      <c r="JP33" s="1257"/>
      <c r="JQ33" s="1257"/>
      <c r="JR33" s="1257"/>
      <c r="JS33" s="1257"/>
      <c r="JT33" s="1257"/>
      <c r="JU33" s="1257"/>
      <c r="JV33" s="1257"/>
      <c r="JW33" s="1257"/>
      <c r="JX33" s="1257"/>
      <c r="JY33" s="1257"/>
      <c r="JZ33" s="1257"/>
      <c r="KA33" s="1257"/>
      <c r="KB33" s="1257"/>
      <c r="KC33" s="1257"/>
      <c r="KD33" s="1257"/>
      <c r="KE33" s="1257"/>
      <c r="KF33" s="1257"/>
      <c r="KG33" s="1257"/>
      <c r="KH33" s="1257"/>
      <c r="KI33" s="1257"/>
      <c r="KJ33" s="1257"/>
      <c r="KK33" s="1257"/>
      <c r="KL33" s="1257"/>
      <c r="KM33" s="1257"/>
      <c r="KN33" s="1257"/>
      <c r="KO33" s="1257"/>
      <c r="KP33" s="1257"/>
      <c r="KQ33" s="1257"/>
      <c r="KR33" s="1257"/>
      <c r="KS33" s="1257"/>
      <c r="KT33" s="1257"/>
      <c r="KU33" s="1257"/>
      <c r="KV33" s="1257"/>
      <c r="KW33" s="1257"/>
      <c r="KX33" s="1257"/>
      <c r="KY33" s="1257"/>
      <c r="KZ33" s="1257"/>
      <c r="LA33" s="1257"/>
      <c r="LB33" s="1257"/>
      <c r="LC33" s="1257"/>
      <c r="LD33" s="1257"/>
      <c r="LE33" s="1257"/>
      <c r="LF33" s="1257"/>
      <c r="LG33" s="1257"/>
      <c r="LH33" s="1257"/>
      <c r="LI33" s="1257"/>
      <c r="LJ33" s="1257"/>
      <c r="LK33" s="1257"/>
      <c r="LL33" s="1257"/>
      <c r="LM33" s="1257"/>
      <c r="LN33" s="1257"/>
      <c r="LO33" s="1257"/>
      <c r="LP33" s="1257"/>
      <c r="LQ33" s="1257"/>
      <c r="LR33" s="1257"/>
      <c r="LS33" s="1257"/>
      <c r="LT33" s="1257"/>
      <c r="LU33" s="1257"/>
      <c r="LV33" s="1257"/>
      <c r="LW33" s="1257"/>
      <c r="LX33" s="1257"/>
      <c r="LY33" s="1257"/>
      <c r="LZ33" s="1257"/>
      <c r="MA33" s="1257"/>
      <c r="MB33" s="1257"/>
      <c r="MC33" s="1257"/>
      <c r="MD33" s="1257"/>
      <c r="ME33" s="1257"/>
      <c r="MF33" s="1257"/>
      <c r="MG33" s="1257"/>
      <c r="MH33" s="1257"/>
      <c r="MI33" s="1257"/>
      <c r="MJ33" s="1257"/>
      <c r="MK33" s="1257"/>
      <c r="ML33" s="1257"/>
      <c r="MM33" s="1257"/>
      <c r="MN33" s="1257"/>
      <c r="MO33" s="1257"/>
      <c r="MP33" s="1257"/>
      <c r="MQ33" s="1257"/>
      <c r="MR33" s="1257"/>
      <c r="MS33" s="1257"/>
      <c r="MT33" s="1257"/>
      <c r="MU33" s="1257"/>
      <c r="MV33" s="1257"/>
      <c r="MW33" s="1257"/>
      <c r="MX33" s="1257"/>
      <c r="MY33" s="1257"/>
      <c r="MZ33" s="1257"/>
      <c r="NA33" s="1257"/>
      <c r="NB33" s="1257"/>
      <c r="NC33" s="1257"/>
      <c r="ND33" s="1257"/>
      <c r="NE33" s="1257"/>
      <c r="NF33" s="1257"/>
      <c r="NG33" s="1257"/>
      <c r="NH33" s="1257"/>
      <c r="NI33" s="1257"/>
      <c r="NJ33" s="1257"/>
      <c r="NK33" s="1257"/>
      <c r="NL33" s="1257"/>
      <c r="NM33" s="1257"/>
      <c r="NN33" s="1257"/>
      <c r="NO33" s="1257"/>
      <c r="NP33" s="1257"/>
      <c r="NQ33" s="1257"/>
      <c r="NR33" s="1257"/>
      <c r="NS33" s="1257"/>
      <c r="NT33" s="1257"/>
      <c r="NU33" s="1257"/>
      <c r="NV33" s="1257"/>
      <c r="NW33" s="1257"/>
      <c r="NX33" s="1257"/>
      <c r="NY33" s="1257"/>
      <c r="NZ33" s="1257"/>
      <c r="OA33" s="1257"/>
      <c r="OB33" s="1257"/>
      <c r="OC33" s="1257"/>
      <c r="OD33" s="1257"/>
      <c r="OE33" s="1257"/>
      <c r="OF33" s="1257"/>
      <c r="OG33" s="1257"/>
      <c r="OH33" s="1257"/>
      <c r="OI33" s="1257"/>
      <c r="OJ33" s="1257"/>
      <c r="OK33" s="1257"/>
      <c r="OL33" s="1257"/>
      <c r="OM33" s="1257"/>
      <c r="ON33" s="1257"/>
      <c r="OO33" s="1257"/>
      <c r="OP33" s="1257"/>
      <c r="OQ33" s="1257"/>
      <c r="OR33" s="1257"/>
      <c r="OS33" s="1257"/>
      <c r="OT33" s="1257"/>
      <c r="OU33" s="1257"/>
      <c r="OV33" s="1257"/>
      <c r="OW33" s="1257"/>
      <c r="OX33" s="1257"/>
      <c r="OY33" s="1257"/>
      <c r="OZ33" s="1257"/>
      <c r="PA33" s="1257"/>
      <c r="PB33" s="1257"/>
      <c r="PC33" s="1257"/>
      <c r="PD33" s="1257"/>
      <c r="PE33" s="1257"/>
      <c r="PF33" s="1257"/>
      <c r="PG33" s="1257"/>
      <c r="PH33" s="1257"/>
      <c r="PI33" s="1257"/>
      <c r="PJ33" s="1257"/>
      <c r="PK33" s="1257"/>
      <c r="PL33" s="1257"/>
      <c r="PM33" s="1257"/>
      <c r="PN33" s="1257"/>
      <c r="PO33" s="1257"/>
      <c r="PP33" s="1257"/>
      <c r="PQ33" s="1257"/>
      <c r="PR33" s="1257"/>
      <c r="PS33" s="1257"/>
      <c r="PT33" s="1257"/>
      <c r="PU33" s="1257"/>
      <c r="PV33" s="1257"/>
      <c r="PW33" s="1257"/>
      <c r="PX33" s="1257"/>
      <c r="PY33" s="1257"/>
      <c r="PZ33" s="1257"/>
      <c r="QA33" s="1257"/>
      <c r="QB33" s="1257"/>
      <c r="QC33" s="1257"/>
      <c r="QD33" s="1257"/>
      <c r="QE33" s="1257"/>
      <c r="QF33" s="1257"/>
      <c r="QG33" s="1257"/>
      <c r="QH33" s="1257"/>
      <c r="QI33" s="1257"/>
      <c r="QJ33" s="1257"/>
      <c r="QK33" s="1257"/>
      <c r="QL33" s="1257"/>
      <c r="QM33" s="1257"/>
      <c r="QN33" s="1257"/>
      <c r="QO33" s="1257"/>
      <c r="QP33" s="1257"/>
      <c r="QQ33" s="1257"/>
      <c r="QR33" s="1257"/>
      <c r="QS33" s="1257"/>
      <c r="QT33" s="1257"/>
      <c r="QU33" s="1257"/>
      <c r="QV33" s="1257"/>
      <c r="QW33" s="1257"/>
      <c r="QX33" s="1257"/>
      <c r="QY33" s="1257"/>
      <c r="QZ33" s="1257"/>
      <c r="RA33" s="1257"/>
      <c r="RB33" s="1257"/>
      <c r="RC33" s="1257"/>
      <c r="RD33" s="1257"/>
      <c r="RE33" s="1257"/>
      <c r="RF33" s="1257"/>
      <c r="RG33" s="1257"/>
      <c r="RH33" s="1257"/>
      <c r="RI33" s="1257"/>
      <c r="RJ33" s="1257"/>
      <c r="RK33" s="1257"/>
      <c r="RL33" s="1257"/>
      <c r="RM33" s="1257"/>
      <c r="RN33" s="1257"/>
      <c r="RO33" s="1257"/>
      <c r="RP33" s="1257"/>
      <c r="RQ33" s="1257"/>
      <c r="RR33" s="1257"/>
      <c r="RS33" s="1257"/>
      <c r="RT33" s="1257"/>
      <c r="RU33" s="1257"/>
      <c r="RV33" s="1257"/>
      <c r="RW33" s="1257"/>
      <c r="RX33" s="1257"/>
      <c r="RY33" s="1257"/>
      <c r="RZ33" s="1257"/>
      <c r="SA33" s="1257"/>
      <c r="SB33" s="1257"/>
      <c r="SC33" s="1257"/>
      <c r="SD33" s="1257"/>
      <c r="SE33" s="1257"/>
      <c r="SF33" s="1257"/>
      <c r="SG33" s="1257"/>
      <c r="SH33" s="1257"/>
      <c r="SI33" s="1257"/>
      <c r="SJ33" s="1257"/>
      <c r="SK33" s="1257"/>
      <c r="SL33" s="1257"/>
      <c r="SM33" s="1257"/>
    </row>
    <row r="34" spans="1:507" s="1258" customFormat="1" ht="15" hidden="1" customHeight="1">
      <c r="A34" s="1591"/>
      <c r="B34" s="1588"/>
      <c r="C34" s="1588"/>
      <c r="D34" s="1588"/>
      <c r="E34" s="1588"/>
      <c r="F34" s="1588"/>
      <c r="G34" s="1588"/>
      <c r="H34" s="1588"/>
      <c r="I34" s="1588"/>
      <c r="J34" s="1588"/>
      <c r="K34" s="1588"/>
      <c r="L34" s="1588"/>
      <c r="M34" s="1588"/>
      <c r="N34" s="1588"/>
      <c r="O34" s="1588"/>
      <c r="P34" s="1588"/>
      <c r="Q34" s="1588"/>
      <c r="R34" s="1588"/>
      <c r="S34" s="1588"/>
      <c r="T34" s="1588"/>
      <c r="U34" s="1588"/>
      <c r="V34" s="1588"/>
      <c r="W34" s="1588"/>
      <c r="X34" s="1588"/>
      <c r="Y34" s="1588"/>
      <c r="Z34" s="1588"/>
      <c r="AA34" s="1588"/>
      <c r="AB34" s="1588"/>
      <c r="AC34" s="1588"/>
      <c r="AD34" s="1588"/>
      <c r="AE34" s="1588"/>
      <c r="AF34" s="1588"/>
      <c r="AG34" s="1588"/>
      <c r="AH34" s="1588"/>
      <c r="AI34" s="1588"/>
      <c r="AJ34" s="1588"/>
      <c r="AK34" s="1588"/>
      <c r="AL34" s="1588"/>
      <c r="AM34" s="1588"/>
      <c r="AN34" s="1588"/>
      <c r="AO34" s="1588"/>
      <c r="AP34" s="1588"/>
      <c r="AQ34" s="1588"/>
      <c r="AR34" s="1588"/>
      <c r="AS34" s="1588"/>
      <c r="AT34" s="1588"/>
      <c r="AU34" s="1588"/>
      <c r="AV34" s="1588"/>
      <c r="AW34" s="1588"/>
      <c r="AX34" s="1588"/>
      <c r="AY34" s="1588"/>
      <c r="AZ34" s="1588"/>
      <c r="BA34" s="1588"/>
      <c r="BB34" s="1588"/>
      <c r="BC34" s="1588"/>
      <c r="BD34" s="1588"/>
      <c r="BE34" s="1588"/>
      <c r="BF34" s="1588"/>
      <c r="BG34" s="1588"/>
      <c r="BH34" s="1588"/>
      <c r="BI34" s="1588"/>
      <c r="BJ34" s="1588"/>
      <c r="BK34" s="1588"/>
      <c r="BL34" s="1588"/>
      <c r="BM34" s="1588"/>
      <c r="BN34" s="1588"/>
      <c r="BO34" s="1588"/>
      <c r="BP34" s="1588"/>
      <c r="BQ34" s="1588"/>
      <c r="BR34" s="1588"/>
      <c r="BS34" s="1588"/>
      <c r="BT34" s="1588"/>
      <c r="BU34" s="1588"/>
      <c r="BV34" s="1588"/>
      <c r="BW34" s="1588"/>
      <c r="BX34" s="1588"/>
      <c r="BY34" s="1257"/>
      <c r="BZ34" s="1257"/>
      <c r="CA34" s="1257"/>
      <c r="CB34" s="1257"/>
      <c r="CC34" s="1257"/>
      <c r="CD34" s="1257"/>
      <c r="CE34" s="1257"/>
      <c r="CF34" s="1257"/>
      <c r="CG34" s="1257"/>
      <c r="CH34" s="1257"/>
      <c r="CI34" s="1257"/>
      <c r="CJ34" s="1257"/>
      <c r="CK34" s="1257"/>
      <c r="CL34" s="1257"/>
      <c r="CM34" s="1257"/>
      <c r="CN34" s="1257"/>
      <c r="CO34" s="1257"/>
      <c r="CP34" s="1257"/>
      <c r="CQ34" s="1257"/>
      <c r="CR34" s="1257"/>
      <c r="CS34" s="1257"/>
      <c r="CT34" s="1257"/>
      <c r="CU34" s="1257"/>
      <c r="CV34" s="1257"/>
      <c r="CW34" s="1257"/>
      <c r="CX34" s="1257"/>
      <c r="CY34" s="1257"/>
      <c r="CZ34" s="1257"/>
      <c r="DA34" s="1257"/>
      <c r="DB34" s="1257"/>
      <c r="DC34" s="1257"/>
      <c r="DD34" s="1257"/>
      <c r="DE34" s="1257"/>
      <c r="DF34" s="1257"/>
      <c r="DG34" s="1257"/>
      <c r="DH34" s="1257"/>
      <c r="DI34" s="1257"/>
      <c r="DJ34" s="1257"/>
      <c r="DK34" s="1257"/>
      <c r="DL34" s="1257"/>
      <c r="DM34" s="1257"/>
      <c r="DN34" s="1257"/>
      <c r="DO34" s="1257"/>
      <c r="DP34" s="1257"/>
      <c r="DQ34" s="1257"/>
      <c r="DR34" s="1257"/>
      <c r="DS34" s="1257"/>
      <c r="DT34" s="1257"/>
      <c r="DU34" s="1257"/>
      <c r="DV34" s="1257"/>
      <c r="DW34" s="1257"/>
      <c r="DX34" s="1257"/>
      <c r="DY34" s="1257"/>
      <c r="DZ34" s="1257"/>
      <c r="EA34" s="1257"/>
      <c r="EB34" s="1257"/>
      <c r="EC34" s="1257"/>
      <c r="ED34" s="1257"/>
      <c r="EE34" s="1257"/>
      <c r="EF34" s="1257"/>
      <c r="EG34" s="1257"/>
      <c r="EH34" s="1257"/>
      <c r="EI34" s="1257"/>
      <c r="EJ34" s="1257"/>
      <c r="EK34" s="1257"/>
      <c r="EL34" s="1257"/>
      <c r="EM34" s="1257"/>
      <c r="EN34" s="1257"/>
      <c r="EO34" s="1257"/>
      <c r="EP34" s="1257"/>
      <c r="EQ34" s="1257"/>
      <c r="ER34" s="1257"/>
      <c r="ES34" s="1257"/>
      <c r="ET34" s="1257"/>
      <c r="EU34" s="1257"/>
      <c r="EV34" s="1257"/>
      <c r="EW34" s="1257"/>
      <c r="EX34" s="1257"/>
      <c r="EY34" s="1257"/>
      <c r="EZ34" s="1257"/>
      <c r="FA34" s="1257"/>
      <c r="FB34" s="1257"/>
      <c r="FC34" s="1257"/>
      <c r="FD34" s="1257"/>
      <c r="FE34" s="1257"/>
      <c r="FF34" s="1257"/>
      <c r="FG34" s="1257"/>
      <c r="FH34" s="1257"/>
      <c r="FI34" s="1257"/>
      <c r="FJ34" s="1257"/>
      <c r="FK34" s="1257"/>
      <c r="FL34" s="1257"/>
      <c r="FM34" s="1257"/>
      <c r="FN34" s="1257"/>
      <c r="FO34" s="1257"/>
      <c r="FP34" s="1257"/>
      <c r="FQ34" s="1257"/>
      <c r="FR34" s="1257"/>
      <c r="FS34" s="1257"/>
      <c r="FT34" s="1257"/>
      <c r="FU34" s="1257"/>
      <c r="FV34" s="1257"/>
      <c r="FW34" s="1257"/>
      <c r="FX34" s="1257"/>
      <c r="FY34" s="1257"/>
      <c r="FZ34" s="1257"/>
      <c r="GA34" s="1257"/>
      <c r="GB34" s="1257"/>
      <c r="GC34" s="1257"/>
      <c r="GD34" s="1257"/>
      <c r="GE34" s="1257"/>
      <c r="GF34" s="1257"/>
      <c r="GG34" s="1257"/>
      <c r="GH34" s="1257"/>
      <c r="GI34" s="1257"/>
      <c r="GJ34" s="1257"/>
      <c r="GK34" s="1257"/>
      <c r="GL34" s="1257"/>
      <c r="GM34" s="1257"/>
      <c r="GN34" s="1257"/>
      <c r="GO34" s="1257"/>
      <c r="GP34" s="1257"/>
      <c r="GQ34" s="1257"/>
      <c r="GR34" s="1257"/>
      <c r="GS34" s="1257"/>
      <c r="GT34" s="1257"/>
      <c r="GU34" s="1257"/>
      <c r="GV34" s="1257"/>
      <c r="GW34" s="1257"/>
      <c r="GX34" s="1257"/>
      <c r="GY34" s="1257"/>
      <c r="GZ34" s="1257"/>
      <c r="HA34" s="1257"/>
      <c r="HB34" s="1257"/>
      <c r="HC34" s="1257"/>
      <c r="HD34" s="1257"/>
      <c r="HE34" s="1257"/>
      <c r="HF34" s="1257"/>
      <c r="HG34" s="1257"/>
      <c r="HH34" s="1257"/>
      <c r="HI34" s="1257"/>
      <c r="HJ34" s="1257"/>
      <c r="HK34" s="1257"/>
      <c r="HL34" s="1257"/>
      <c r="HM34" s="1257"/>
      <c r="HN34" s="1257"/>
      <c r="HO34" s="1257"/>
      <c r="HP34" s="1257"/>
      <c r="HQ34" s="1257"/>
      <c r="HR34" s="1257"/>
      <c r="HS34" s="1257"/>
      <c r="HT34" s="1257"/>
      <c r="HU34" s="1257"/>
      <c r="HV34" s="1257"/>
      <c r="HW34" s="1257"/>
      <c r="HX34" s="1257"/>
      <c r="HY34" s="1257"/>
      <c r="HZ34" s="1257"/>
      <c r="IA34" s="1257"/>
      <c r="IB34" s="1257"/>
      <c r="IC34" s="1257"/>
      <c r="ID34" s="1257"/>
      <c r="IE34" s="1257"/>
      <c r="IF34" s="1257"/>
      <c r="IG34" s="1257"/>
      <c r="IH34" s="1257"/>
      <c r="II34" s="1257"/>
      <c r="IJ34" s="1257"/>
      <c r="IK34" s="1257"/>
      <c r="IL34" s="1257"/>
      <c r="IM34" s="1257"/>
      <c r="IN34" s="1257"/>
      <c r="IO34" s="1257"/>
      <c r="IP34" s="1257"/>
      <c r="IQ34" s="1257"/>
      <c r="IR34" s="1257"/>
      <c r="IS34" s="1257"/>
      <c r="IT34" s="1257"/>
      <c r="IU34" s="1257"/>
      <c r="IV34" s="1257"/>
      <c r="IW34" s="1257"/>
      <c r="IX34" s="1257"/>
      <c r="IY34" s="1257"/>
      <c r="IZ34" s="1257"/>
      <c r="JA34" s="1257"/>
      <c r="JB34" s="1257"/>
      <c r="JC34" s="1257"/>
      <c r="JD34" s="1257"/>
      <c r="JE34" s="1257"/>
      <c r="JF34" s="1257"/>
      <c r="JG34" s="1257"/>
      <c r="JH34" s="1257"/>
      <c r="JI34" s="1257"/>
      <c r="JJ34" s="1257"/>
      <c r="JK34" s="1257"/>
      <c r="JL34" s="1257"/>
      <c r="JM34" s="1257"/>
      <c r="JN34" s="1257"/>
      <c r="JO34" s="1257"/>
      <c r="JP34" s="1257"/>
      <c r="JQ34" s="1257"/>
      <c r="JR34" s="1257"/>
      <c r="JS34" s="1257"/>
      <c r="JT34" s="1257"/>
      <c r="JU34" s="1257"/>
      <c r="JV34" s="1257"/>
      <c r="JW34" s="1257"/>
      <c r="JX34" s="1257"/>
      <c r="JY34" s="1257"/>
      <c r="JZ34" s="1257"/>
      <c r="KA34" s="1257"/>
      <c r="KB34" s="1257"/>
      <c r="KC34" s="1257"/>
      <c r="KD34" s="1257"/>
      <c r="KE34" s="1257"/>
      <c r="KF34" s="1257"/>
      <c r="KG34" s="1257"/>
      <c r="KH34" s="1257"/>
      <c r="KI34" s="1257"/>
      <c r="KJ34" s="1257"/>
      <c r="KK34" s="1257"/>
      <c r="KL34" s="1257"/>
      <c r="KM34" s="1257"/>
      <c r="KN34" s="1257"/>
      <c r="KO34" s="1257"/>
      <c r="KP34" s="1257"/>
      <c r="KQ34" s="1257"/>
      <c r="KR34" s="1257"/>
      <c r="KS34" s="1257"/>
      <c r="KT34" s="1257"/>
      <c r="KU34" s="1257"/>
      <c r="KV34" s="1257"/>
      <c r="KW34" s="1257"/>
      <c r="KX34" s="1257"/>
      <c r="KY34" s="1257"/>
      <c r="KZ34" s="1257"/>
      <c r="LA34" s="1257"/>
      <c r="LB34" s="1257"/>
      <c r="LC34" s="1257"/>
      <c r="LD34" s="1257"/>
      <c r="LE34" s="1257"/>
      <c r="LF34" s="1257"/>
      <c r="LG34" s="1257"/>
      <c r="LH34" s="1257"/>
      <c r="LI34" s="1257"/>
      <c r="LJ34" s="1257"/>
      <c r="LK34" s="1257"/>
      <c r="LL34" s="1257"/>
      <c r="LM34" s="1257"/>
      <c r="LN34" s="1257"/>
      <c r="LO34" s="1257"/>
      <c r="LP34" s="1257"/>
      <c r="LQ34" s="1257"/>
      <c r="LR34" s="1257"/>
      <c r="LS34" s="1257"/>
      <c r="LT34" s="1257"/>
      <c r="LU34" s="1257"/>
      <c r="LV34" s="1257"/>
      <c r="LW34" s="1257"/>
      <c r="LX34" s="1257"/>
      <c r="LY34" s="1257"/>
      <c r="LZ34" s="1257"/>
      <c r="MA34" s="1257"/>
      <c r="MB34" s="1257"/>
      <c r="MC34" s="1257"/>
      <c r="MD34" s="1257"/>
      <c r="ME34" s="1257"/>
      <c r="MF34" s="1257"/>
      <c r="MG34" s="1257"/>
      <c r="MH34" s="1257"/>
      <c r="MI34" s="1257"/>
      <c r="MJ34" s="1257"/>
      <c r="MK34" s="1257"/>
      <c r="ML34" s="1257"/>
      <c r="MM34" s="1257"/>
      <c r="MN34" s="1257"/>
      <c r="MO34" s="1257"/>
      <c r="MP34" s="1257"/>
      <c r="MQ34" s="1257"/>
      <c r="MR34" s="1257"/>
      <c r="MS34" s="1257"/>
      <c r="MT34" s="1257"/>
      <c r="MU34" s="1257"/>
      <c r="MV34" s="1257"/>
      <c r="MW34" s="1257"/>
      <c r="MX34" s="1257"/>
      <c r="MY34" s="1257"/>
      <c r="MZ34" s="1257"/>
      <c r="NA34" s="1257"/>
      <c r="NB34" s="1257"/>
      <c r="NC34" s="1257"/>
      <c r="ND34" s="1257"/>
      <c r="NE34" s="1257"/>
      <c r="NF34" s="1257"/>
      <c r="NG34" s="1257"/>
      <c r="NH34" s="1257"/>
      <c r="NI34" s="1257"/>
      <c r="NJ34" s="1257"/>
      <c r="NK34" s="1257"/>
      <c r="NL34" s="1257"/>
      <c r="NM34" s="1257"/>
      <c r="NN34" s="1257"/>
      <c r="NO34" s="1257"/>
      <c r="NP34" s="1257"/>
      <c r="NQ34" s="1257"/>
      <c r="NR34" s="1257"/>
      <c r="NS34" s="1257"/>
      <c r="NT34" s="1257"/>
      <c r="NU34" s="1257"/>
      <c r="NV34" s="1257"/>
      <c r="NW34" s="1257"/>
      <c r="NX34" s="1257"/>
      <c r="NY34" s="1257"/>
      <c r="NZ34" s="1257"/>
      <c r="OA34" s="1257"/>
      <c r="OB34" s="1257"/>
      <c r="OC34" s="1257"/>
      <c r="OD34" s="1257"/>
      <c r="OE34" s="1257"/>
      <c r="OF34" s="1257"/>
      <c r="OG34" s="1257"/>
      <c r="OH34" s="1257"/>
      <c r="OI34" s="1257"/>
      <c r="OJ34" s="1257"/>
      <c r="OK34" s="1257"/>
      <c r="OL34" s="1257"/>
      <c r="OM34" s="1257"/>
      <c r="ON34" s="1257"/>
      <c r="OO34" s="1257"/>
      <c r="OP34" s="1257"/>
      <c r="OQ34" s="1257"/>
      <c r="OR34" s="1257"/>
      <c r="OS34" s="1257"/>
      <c r="OT34" s="1257"/>
      <c r="OU34" s="1257"/>
      <c r="OV34" s="1257"/>
      <c r="OW34" s="1257"/>
      <c r="OX34" s="1257"/>
      <c r="OY34" s="1257"/>
      <c r="OZ34" s="1257"/>
      <c r="PA34" s="1257"/>
      <c r="PB34" s="1257"/>
      <c r="PC34" s="1257"/>
      <c r="PD34" s="1257"/>
      <c r="PE34" s="1257"/>
      <c r="PF34" s="1257"/>
      <c r="PG34" s="1257"/>
      <c r="PH34" s="1257"/>
      <c r="PI34" s="1257"/>
      <c r="PJ34" s="1257"/>
      <c r="PK34" s="1257"/>
      <c r="PL34" s="1257"/>
      <c r="PM34" s="1257"/>
      <c r="PN34" s="1257"/>
      <c r="PO34" s="1257"/>
      <c r="PP34" s="1257"/>
      <c r="PQ34" s="1257"/>
      <c r="PR34" s="1257"/>
      <c r="PS34" s="1257"/>
      <c r="PT34" s="1257"/>
      <c r="PU34" s="1257"/>
      <c r="PV34" s="1257"/>
      <c r="PW34" s="1257"/>
      <c r="PX34" s="1257"/>
      <c r="PY34" s="1257"/>
      <c r="PZ34" s="1257"/>
      <c r="QA34" s="1257"/>
      <c r="QB34" s="1257"/>
      <c r="QC34" s="1257"/>
      <c r="QD34" s="1257"/>
      <c r="QE34" s="1257"/>
      <c r="QF34" s="1257"/>
      <c r="QG34" s="1257"/>
      <c r="QH34" s="1257"/>
      <c r="QI34" s="1257"/>
      <c r="QJ34" s="1257"/>
      <c r="QK34" s="1257"/>
      <c r="QL34" s="1257"/>
      <c r="QM34" s="1257"/>
      <c r="QN34" s="1257"/>
      <c r="QO34" s="1257"/>
      <c r="QP34" s="1257"/>
      <c r="QQ34" s="1257"/>
      <c r="QR34" s="1257"/>
      <c r="QS34" s="1257"/>
      <c r="QT34" s="1257"/>
      <c r="QU34" s="1257"/>
      <c r="QV34" s="1257"/>
      <c r="QW34" s="1257"/>
      <c r="QX34" s="1257"/>
      <c r="QY34" s="1257"/>
      <c r="QZ34" s="1257"/>
      <c r="RA34" s="1257"/>
      <c r="RB34" s="1257"/>
      <c r="RC34" s="1257"/>
      <c r="RD34" s="1257"/>
      <c r="RE34" s="1257"/>
      <c r="RF34" s="1257"/>
      <c r="RG34" s="1257"/>
      <c r="RH34" s="1257"/>
      <c r="RI34" s="1257"/>
      <c r="RJ34" s="1257"/>
      <c r="RK34" s="1257"/>
      <c r="RL34" s="1257"/>
      <c r="RM34" s="1257"/>
      <c r="RN34" s="1257"/>
      <c r="RO34" s="1257"/>
      <c r="RP34" s="1257"/>
      <c r="RQ34" s="1257"/>
      <c r="RR34" s="1257"/>
      <c r="RS34" s="1257"/>
      <c r="RT34" s="1257"/>
      <c r="RU34" s="1257"/>
      <c r="RV34" s="1257"/>
      <c r="RW34" s="1257"/>
      <c r="RX34" s="1257"/>
      <c r="RY34" s="1257"/>
      <c r="RZ34" s="1257"/>
      <c r="SA34" s="1257"/>
      <c r="SB34" s="1257"/>
      <c r="SC34" s="1257"/>
      <c r="SD34" s="1257"/>
      <c r="SE34" s="1257"/>
      <c r="SF34" s="1257"/>
      <c r="SG34" s="1257"/>
      <c r="SH34" s="1257"/>
      <c r="SI34" s="1257"/>
      <c r="SJ34" s="1257"/>
      <c r="SK34" s="1257"/>
      <c r="SL34" s="1257"/>
      <c r="SM34" s="1257"/>
    </row>
    <row r="35" spans="1:507" s="1258" customFormat="1" ht="15" hidden="1" customHeight="1">
      <c r="A35" s="1591"/>
      <c r="B35" s="1589"/>
      <c r="C35" s="1589"/>
      <c r="D35" s="1589"/>
      <c r="E35" s="1589"/>
      <c r="F35" s="1589"/>
      <c r="G35" s="1589"/>
      <c r="H35" s="1589"/>
      <c r="I35" s="1589"/>
      <c r="J35" s="1589"/>
      <c r="K35" s="1589"/>
      <c r="L35" s="1589"/>
      <c r="M35" s="1589"/>
      <c r="N35" s="1589"/>
      <c r="O35" s="1589"/>
      <c r="P35" s="1589"/>
      <c r="Q35" s="1589"/>
      <c r="R35" s="1589"/>
      <c r="S35" s="1589"/>
      <c r="T35" s="1589"/>
      <c r="U35" s="1589"/>
      <c r="V35" s="1589"/>
      <c r="W35" s="1589"/>
      <c r="X35" s="1589"/>
      <c r="Y35" s="1589"/>
      <c r="Z35" s="1589"/>
      <c r="AA35" s="1589"/>
      <c r="AB35" s="1589"/>
      <c r="AC35" s="1589"/>
      <c r="AD35" s="1589"/>
      <c r="AE35" s="1589"/>
      <c r="AF35" s="1589"/>
      <c r="AG35" s="1589"/>
      <c r="AH35" s="1589"/>
      <c r="AI35" s="1589"/>
      <c r="AJ35" s="1589"/>
      <c r="AK35" s="1589"/>
      <c r="AL35" s="1589"/>
      <c r="AM35" s="1589"/>
      <c r="AN35" s="1589"/>
      <c r="AO35" s="1589"/>
      <c r="AP35" s="1589"/>
      <c r="AQ35" s="1589"/>
      <c r="AR35" s="1589"/>
      <c r="AS35" s="1589"/>
      <c r="AT35" s="1589"/>
      <c r="AU35" s="1589"/>
      <c r="AV35" s="1589"/>
      <c r="AW35" s="1589"/>
      <c r="AX35" s="1589"/>
      <c r="AY35" s="1589"/>
      <c r="AZ35" s="1589"/>
      <c r="BA35" s="1589"/>
      <c r="BB35" s="1589"/>
      <c r="BC35" s="1589"/>
      <c r="BD35" s="1589"/>
      <c r="BE35" s="1589"/>
      <c r="BF35" s="1589"/>
      <c r="BG35" s="1589"/>
      <c r="BH35" s="1589"/>
      <c r="BI35" s="1589"/>
      <c r="BJ35" s="1589"/>
      <c r="BK35" s="1589"/>
      <c r="BL35" s="1589"/>
      <c r="BM35" s="1589"/>
      <c r="BN35" s="1589"/>
      <c r="BO35" s="1589"/>
      <c r="BP35" s="1589"/>
      <c r="BQ35" s="1589"/>
      <c r="BR35" s="1589"/>
      <c r="BS35" s="1589"/>
      <c r="BT35" s="1589"/>
      <c r="BU35" s="1589"/>
      <c r="BV35" s="1589"/>
      <c r="BW35" s="1589"/>
      <c r="BX35" s="1589"/>
      <c r="BY35" s="1257"/>
      <c r="BZ35" s="1257"/>
      <c r="CA35" s="1257"/>
      <c r="CB35" s="1257"/>
      <c r="CC35" s="1257"/>
      <c r="CD35" s="1257"/>
      <c r="CE35" s="1257"/>
      <c r="CF35" s="1257"/>
      <c r="CG35" s="1257"/>
      <c r="CH35" s="1257"/>
      <c r="CI35" s="1257"/>
      <c r="CJ35" s="1257"/>
      <c r="CK35" s="1257"/>
      <c r="CL35" s="1257"/>
      <c r="CM35" s="1257"/>
      <c r="CN35" s="1257"/>
      <c r="CO35" s="1257"/>
      <c r="CP35" s="1257"/>
      <c r="CQ35" s="1257"/>
      <c r="CR35" s="1257"/>
      <c r="CS35" s="1257"/>
      <c r="CT35" s="1257"/>
      <c r="CU35" s="1257"/>
      <c r="CV35" s="1257"/>
      <c r="CW35" s="1257"/>
      <c r="CX35" s="1257"/>
      <c r="CY35" s="1257"/>
      <c r="CZ35" s="1257"/>
      <c r="DA35" s="1257"/>
      <c r="DB35" s="1257"/>
      <c r="DC35" s="1257"/>
      <c r="DD35" s="1257"/>
      <c r="DE35" s="1257"/>
      <c r="DF35" s="1257"/>
      <c r="DG35" s="1257"/>
      <c r="DH35" s="1257"/>
      <c r="DI35" s="1257"/>
      <c r="DJ35" s="1257"/>
      <c r="DK35" s="1257"/>
      <c r="DL35" s="1257"/>
      <c r="DM35" s="1257"/>
      <c r="DN35" s="1257"/>
      <c r="DO35" s="1257"/>
      <c r="DP35" s="1257"/>
      <c r="DQ35" s="1257"/>
      <c r="DR35" s="1257"/>
      <c r="DS35" s="1257"/>
      <c r="DT35" s="1257"/>
      <c r="DU35" s="1257"/>
      <c r="DV35" s="1257"/>
      <c r="DW35" s="1257"/>
      <c r="DX35" s="1257"/>
      <c r="DY35" s="1257"/>
      <c r="DZ35" s="1257"/>
      <c r="EA35" s="1257"/>
      <c r="EB35" s="1257"/>
      <c r="EC35" s="1257"/>
      <c r="ED35" s="1257"/>
      <c r="EE35" s="1257"/>
      <c r="EF35" s="1257"/>
      <c r="EG35" s="1257"/>
      <c r="EH35" s="1257"/>
      <c r="EI35" s="1257"/>
      <c r="EJ35" s="1257"/>
      <c r="EK35" s="1257"/>
      <c r="EL35" s="1257"/>
      <c r="EM35" s="1257"/>
      <c r="EN35" s="1257"/>
      <c r="EO35" s="1257"/>
      <c r="EP35" s="1257"/>
      <c r="EQ35" s="1257"/>
      <c r="ER35" s="1257"/>
      <c r="ES35" s="1257"/>
      <c r="ET35" s="1257"/>
      <c r="EU35" s="1257"/>
      <c r="EV35" s="1257"/>
      <c r="EW35" s="1257"/>
      <c r="EX35" s="1257"/>
      <c r="EY35" s="1257"/>
      <c r="EZ35" s="1257"/>
      <c r="FA35" s="1257"/>
      <c r="FB35" s="1257"/>
      <c r="FC35" s="1257"/>
      <c r="FD35" s="1257"/>
      <c r="FE35" s="1257"/>
      <c r="FF35" s="1257"/>
      <c r="FG35" s="1257"/>
      <c r="FH35" s="1257"/>
      <c r="FI35" s="1257"/>
      <c r="FJ35" s="1257"/>
      <c r="FK35" s="1257"/>
      <c r="FL35" s="1257"/>
      <c r="FM35" s="1257"/>
      <c r="FN35" s="1257"/>
      <c r="FO35" s="1257"/>
      <c r="FP35" s="1257"/>
      <c r="FQ35" s="1257"/>
      <c r="FR35" s="1257"/>
      <c r="FS35" s="1257"/>
      <c r="FT35" s="1257"/>
      <c r="FU35" s="1257"/>
      <c r="FV35" s="1257"/>
      <c r="FW35" s="1257"/>
      <c r="FX35" s="1257"/>
      <c r="FY35" s="1257"/>
      <c r="FZ35" s="1257"/>
      <c r="GA35" s="1257"/>
      <c r="GB35" s="1257"/>
      <c r="GC35" s="1257"/>
      <c r="GD35" s="1257"/>
      <c r="GE35" s="1257"/>
      <c r="GF35" s="1257"/>
      <c r="GG35" s="1257"/>
      <c r="GH35" s="1257"/>
      <c r="GI35" s="1257"/>
      <c r="GJ35" s="1257"/>
      <c r="GK35" s="1257"/>
      <c r="GL35" s="1257"/>
      <c r="GM35" s="1257"/>
      <c r="GN35" s="1257"/>
      <c r="GO35" s="1257"/>
      <c r="GP35" s="1257"/>
      <c r="GQ35" s="1257"/>
      <c r="GR35" s="1257"/>
      <c r="GS35" s="1257"/>
      <c r="GT35" s="1257"/>
      <c r="GU35" s="1257"/>
      <c r="GV35" s="1257"/>
      <c r="GW35" s="1257"/>
      <c r="GX35" s="1257"/>
      <c r="GY35" s="1257"/>
      <c r="GZ35" s="1257"/>
      <c r="HA35" s="1257"/>
      <c r="HB35" s="1257"/>
      <c r="HC35" s="1257"/>
      <c r="HD35" s="1257"/>
      <c r="HE35" s="1257"/>
      <c r="HF35" s="1257"/>
      <c r="HG35" s="1257"/>
      <c r="HH35" s="1257"/>
      <c r="HI35" s="1257"/>
      <c r="HJ35" s="1257"/>
      <c r="HK35" s="1257"/>
      <c r="HL35" s="1257"/>
      <c r="HM35" s="1257"/>
      <c r="HN35" s="1257"/>
      <c r="HO35" s="1257"/>
      <c r="HP35" s="1257"/>
      <c r="HQ35" s="1257"/>
      <c r="HR35" s="1257"/>
      <c r="HS35" s="1257"/>
      <c r="HT35" s="1257"/>
      <c r="HU35" s="1257"/>
      <c r="HV35" s="1257"/>
      <c r="HW35" s="1257"/>
      <c r="HX35" s="1257"/>
      <c r="HY35" s="1257"/>
      <c r="HZ35" s="1257"/>
      <c r="IA35" s="1257"/>
      <c r="IB35" s="1257"/>
      <c r="IC35" s="1257"/>
      <c r="ID35" s="1257"/>
      <c r="IE35" s="1257"/>
      <c r="IF35" s="1257"/>
      <c r="IG35" s="1257"/>
      <c r="IH35" s="1257"/>
      <c r="II35" s="1257"/>
      <c r="IJ35" s="1257"/>
      <c r="IK35" s="1257"/>
      <c r="IL35" s="1257"/>
      <c r="IM35" s="1257"/>
      <c r="IN35" s="1257"/>
      <c r="IO35" s="1257"/>
      <c r="IP35" s="1257"/>
      <c r="IQ35" s="1257"/>
      <c r="IR35" s="1257"/>
      <c r="IS35" s="1257"/>
      <c r="IT35" s="1257"/>
      <c r="IU35" s="1257"/>
      <c r="IV35" s="1257"/>
      <c r="IW35" s="1257"/>
      <c r="IX35" s="1257"/>
      <c r="IY35" s="1257"/>
      <c r="IZ35" s="1257"/>
      <c r="JA35" s="1257"/>
      <c r="JB35" s="1257"/>
      <c r="JC35" s="1257"/>
      <c r="JD35" s="1257"/>
      <c r="JE35" s="1257"/>
      <c r="JF35" s="1257"/>
      <c r="JG35" s="1257"/>
      <c r="JH35" s="1257"/>
      <c r="JI35" s="1257"/>
      <c r="JJ35" s="1257"/>
      <c r="JK35" s="1257"/>
      <c r="JL35" s="1257"/>
      <c r="JM35" s="1257"/>
      <c r="JN35" s="1257"/>
      <c r="JO35" s="1257"/>
      <c r="JP35" s="1257"/>
      <c r="JQ35" s="1257"/>
      <c r="JR35" s="1257"/>
      <c r="JS35" s="1257"/>
      <c r="JT35" s="1257"/>
      <c r="JU35" s="1257"/>
      <c r="JV35" s="1257"/>
      <c r="JW35" s="1257"/>
      <c r="JX35" s="1257"/>
      <c r="JY35" s="1257"/>
      <c r="JZ35" s="1257"/>
      <c r="KA35" s="1257"/>
      <c r="KB35" s="1257"/>
      <c r="KC35" s="1257"/>
      <c r="KD35" s="1257"/>
      <c r="KE35" s="1257"/>
      <c r="KF35" s="1257"/>
      <c r="KG35" s="1257"/>
      <c r="KH35" s="1257"/>
      <c r="KI35" s="1257"/>
      <c r="KJ35" s="1257"/>
      <c r="KK35" s="1257"/>
      <c r="KL35" s="1257"/>
      <c r="KM35" s="1257"/>
      <c r="KN35" s="1257"/>
      <c r="KO35" s="1257"/>
      <c r="KP35" s="1257"/>
      <c r="KQ35" s="1257"/>
      <c r="KR35" s="1257"/>
      <c r="KS35" s="1257"/>
      <c r="KT35" s="1257"/>
      <c r="KU35" s="1257"/>
      <c r="KV35" s="1257"/>
      <c r="KW35" s="1257"/>
      <c r="KX35" s="1257"/>
      <c r="KY35" s="1257"/>
      <c r="KZ35" s="1257"/>
      <c r="LA35" s="1257"/>
      <c r="LB35" s="1257"/>
      <c r="LC35" s="1257"/>
      <c r="LD35" s="1257"/>
      <c r="LE35" s="1257"/>
      <c r="LF35" s="1257"/>
      <c r="LG35" s="1257"/>
      <c r="LH35" s="1257"/>
      <c r="LI35" s="1257"/>
      <c r="LJ35" s="1257"/>
      <c r="LK35" s="1257"/>
      <c r="LL35" s="1257"/>
      <c r="LM35" s="1257"/>
      <c r="LN35" s="1257"/>
      <c r="LO35" s="1257"/>
      <c r="LP35" s="1257"/>
      <c r="LQ35" s="1257"/>
      <c r="LR35" s="1257"/>
      <c r="LS35" s="1257"/>
      <c r="LT35" s="1257"/>
      <c r="LU35" s="1257"/>
      <c r="LV35" s="1257"/>
      <c r="LW35" s="1257"/>
      <c r="LX35" s="1257"/>
      <c r="LY35" s="1257"/>
      <c r="LZ35" s="1257"/>
      <c r="MA35" s="1257"/>
      <c r="MB35" s="1257"/>
      <c r="MC35" s="1257"/>
      <c r="MD35" s="1257"/>
      <c r="ME35" s="1257"/>
      <c r="MF35" s="1257"/>
      <c r="MG35" s="1257"/>
      <c r="MH35" s="1257"/>
      <c r="MI35" s="1257"/>
      <c r="MJ35" s="1257"/>
      <c r="MK35" s="1257"/>
      <c r="ML35" s="1257"/>
      <c r="MM35" s="1257"/>
      <c r="MN35" s="1257"/>
      <c r="MO35" s="1257"/>
      <c r="MP35" s="1257"/>
      <c r="MQ35" s="1257"/>
      <c r="MR35" s="1257"/>
      <c r="MS35" s="1257"/>
      <c r="MT35" s="1257"/>
      <c r="MU35" s="1257"/>
      <c r="MV35" s="1257"/>
      <c r="MW35" s="1257"/>
      <c r="MX35" s="1257"/>
      <c r="MY35" s="1257"/>
      <c r="MZ35" s="1257"/>
      <c r="NA35" s="1257"/>
      <c r="NB35" s="1257"/>
      <c r="NC35" s="1257"/>
      <c r="ND35" s="1257"/>
      <c r="NE35" s="1257"/>
      <c r="NF35" s="1257"/>
      <c r="NG35" s="1257"/>
      <c r="NH35" s="1257"/>
      <c r="NI35" s="1257"/>
      <c r="NJ35" s="1257"/>
      <c r="NK35" s="1257"/>
      <c r="NL35" s="1257"/>
      <c r="NM35" s="1257"/>
      <c r="NN35" s="1257"/>
      <c r="NO35" s="1257"/>
      <c r="NP35" s="1257"/>
      <c r="NQ35" s="1257"/>
      <c r="NR35" s="1257"/>
      <c r="NS35" s="1257"/>
      <c r="NT35" s="1257"/>
      <c r="NU35" s="1257"/>
      <c r="NV35" s="1257"/>
      <c r="NW35" s="1257"/>
      <c r="NX35" s="1257"/>
      <c r="NY35" s="1257"/>
      <c r="NZ35" s="1257"/>
      <c r="OA35" s="1257"/>
      <c r="OB35" s="1257"/>
      <c r="OC35" s="1257"/>
      <c r="OD35" s="1257"/>
      <c r="OE35" s="1257"/>
      <c r="OF35" s="1257"/>
      <c r="OG35" s="1257"/>
      <c r="OH35" s="1257"/>
      <c r="OI35" s="1257"/>
      <c r="OJ35" s="1257"/>
      <c r="OK35" s="1257"/>
      <c r="OL35" s="1257"/>
      <c r="OM35" s="1257"/>
      <c r="ON35" s="1257"/>
      <c r="OO35" s="1257"/>
      <c r="OP35" s="1257"/>
      <c r="OQ35" s="1257"/>
      <c r="OR35" s="1257"/>
      <c r="OS35" s="1257"/>
      <c r="OT35" s="1257"/>
      <c r="OU35" s="1257"/>
      <c r="OV35" s="1257"/>
      <c r="OW35" s="1257"/>
      <c r="OX35" s="1257"/>
      <c r="OY35" s="1257"/>
      <c r="OZ35" s="1257"/>
      <c r="PA35" s="1257"/>
      <c r="PB35" s="1257"/>
      <c r="PC35" s="1257"/>
      <c r="PD35" s="1257"/>
      <c r="PE35" s="1257"/>
      <c r="PF35" s="1257"/>
      <c r="PG35" s="1257"/>
      <c r="PH35" s="1257"/>
      <c r="PI35" s="1257"/>
      <c r="PJ35" s="1257"/>
      <c r="PK35" s="1257"/>
      <c r="PL35" s="1257"/>
      <c r="PM35" s="1257"/>
      <c r="PN35" s="1257"/>
      <c r="PO35" s="1257"/>
      <c r="PP35" s="1257"/>
      <c r="PQ35" s="1257"/>
      <c r="PR35" s="1257"/>
      <c r="PS35" s="1257"/>
      <c r="PT35" s="1257"/>
      <c r="PU35" s="1257"/>
      <c r="PV35" s="1257"/>
      <c r="PW35" s="1257"/>
      <c r="PX35" s="1257"/>
      <c r="PY35" s="1257"/>
      <c r="PZ35" s="1257"/>
      <c r="QA35" s="1257"/>
      <c r="QB35" s="1257"/>
      <c r="QC35" s="1257"/>
      <c r="QD35" s="1257"/>
      <c r="QE35" s="1257"/>
      <c r="QF35" s="1257"/>
      <c r="QG35" s="1257"/>
      <c r="QH35" s="1257"/>
      <c r="QI35" s="1257"/>
      <c r="QJ35" s="1257"/>
      <c r="QK35" s="1257"/>
      <c r="QL35" s="1257"/>
      <c r="QM35" s="1257"/>
      <c r="QN35" s="1257"/>
      <c r="QO35" s="1257"/>
      <c r="QP35" s="1257"/>
      <c r="QQ35" s="1257"/>
      <c r="QR35" s="1257"/>
      <c r="QS35" s="1257"/>
      <c r="QT35" s="1257"/>
      <c r="QU35" s="1257"/>
      <c r="QV35" s="1257"/>
      <c r="QW35" s="1257"/>
      <c r="QX35" s="1257"/>
      <c r="QY35" s="1257"/>
      <c r="QZ35" s="1257"/>
      <c r="RA35" s="1257"/>
      <c r="RB35" s="1257"/>
      <c r="RC35" s="1257"/>
      <c r="RD35" s="1257"/>
      <c r="RE35" s="1257"/>
      <c r="RF35" s="1257"/>
      <c r="RG35" s="1257"/>
      <c r="RH35" s="1257"/>
      <c r="RI35" s="1257"/>
      <c r="RJ35" s="1257"/>
      <c r="RK35" s="1257"/>
      <c r="RL35" s="1257"/>
      <c r="RM35" s="1257"/>
      <c r="RN35" s="1257"/>
      <c r="RO35" s="1257"/>
      <c r="RP35" s="1257"/>
      <c r="RQ35" s="1257"/>
      <c r="RR35" s="1257"/>
      <c r="RS35" s="1257"/>
      <c r="RT35" s="1257"/>
      <c r="RU35" s="1257"/>
      <c r="RV35" s="1257"/>
      <c r="RW35" s="1257"/>
      <c r="RX35" s="1257"/>
      <c r="RY35" s="1257"/>
      <c r="RZ35" s="1257"/>
      <c r="SA35" s="1257"/>
      <c r="SB35" s="1257"/>
      <c r="SC35" s="1257"/>
      <c r="SD35" s="1257"/>
      <c r="SE35" s="1257"/>
      <c r="SF35" s="1257"/>
      <c r="SG35" s="1257"/>
      <c r="SH35" s="1257"/>
      <c r="SI35" s="1257"/>
      <c r="SJ35" s="1257"/>
      <c r="SK35" s="1257"/>
      <c r="SL35" s="1257"/>
      <c r="SM35" s="1257"/>
    </row>
    <row r="36" spans="1:507" s="1259" customFormat="1" ht="15" hidden="1" customHeight="1">
      <c r="A36" s="1590" t="s">
        <v>1277</v>
      </c>
      <c r="B36" s="1585" t="s">
        <v>1252</v>
      </c>
      <c r="C36" s="1585" t="s">
        <v>1239</v>
      </c>
      <c r="D36" s="1585" t="s">
        <v>1233</v>
      </c>
      <c r="E36" s="1585" t="s">
        <v>1246</v>
      </c>
      <c r="F36" s="1585" t="s">
        <v>1279</v>
      </c>
      <c r="G36" s="1585" t="s">
        <v>867</v>
      </c>
      <c r="H36" s="1585" t="s">
        <v>1280</v>
      </c>
      <c r="I36" s="1585" t="s">
        <v>1246</v>
      </c>
      <c r="J36" s="1585" t="s">
        <v>1233</v>
      </c>
      <c r="K36" s="1585" t="s">
        <v>1281</v>
      </c>
      <c r="L36" s="1585" t="s">
        <v>1282</v>
      </c>
      <c r="M36" s="1585" t="s">
        <v>1280</v>
      </c>
      <c r="N36" s="1585" t="s">
        <v>1238</v>
      </c>
      <c r="O36" s="1585" t="s">
        <v>1254</v>
      </c>
      <c r="P36" s="1585" t="s">
        <v>1240</v>
      </c>
      <c r="Q36" s="1585" t="s">
        <v>867</v>
      </c>
      <c r="R36" s="1585" t="s">
        <v>1283</v>
      </c>
      <c r="S36" s="1585" t="s">
        <v>1284</v>
      </c>
      <c r="T36" s="1585" t="s">
        <v>1237</v>
      </c>
      <c r="U36" s="1585" t="s">
        <v>1254</v>
      </c>
      <c r="V36" s="1585" t="s">
        <v>1285</v>
      </c>
      <c r="W36" s="1585" t="s">
        <v>1237</v>
      </c>
      <c r="X36" s="1585" t="s">
        <v>1240</v>
      </c>
      <c r="Y36" s="1585" t="s">
        <v>1237</v>
      </c>
      <c r="Z36" s="1585" t="s">
        <v>867</v>
      </c>
      <c r="AA36" s="1585" t="s">
        <v>1286</v>
      </c>
      <c r="AB36" s="1585" t="s">
        <v>1237</v>
      </c>
      <c r="AC36" s="1585" t="s">
        <v>1247</v>
      </c>
      <c r="AD36" s="1585" t="s">
        <v>1239</v>
      </c>
      <c r="AE36" s="1585" t="s">
        <v>1245</v>
      </c>
      <c r="AF36" s="1585" t="s">
        <v>1233</v>
      </c>
      <c r="AG36" s="1585" t="s">
        <v>1261</v>
      </c>
      <c r="AH36" s="1585" t="s">
        <v>1237</v>
      </c>
      <c r="AI36" s="1585" t="s">
        <v>1261</v>
      </c>
      <c r="AJ36" s="1585" t="s">
        <v>1282</v>
      </c>
      <c r="AK36" s="1585" t="s">
        <v>1286</v>
      </c>
      <c r="AL36" s="1585" t="s">
        <v>867</v>
      </c>
      <c r="AM36" s="1585" t="s">
        <v>1279</v>
      </c>
      <c r="AN36" s="1585" t="s">
        <v>1250</v>
      </c>
      <c r="AO36" s="1585" t="s">
        <v>1239</v>
      </c>
      <c r="AP36" s="1585" t="s">
        <v>1238</v>
      </c>
      <c r="AQ36" s="1585" t="s">
        <v>1287</v>
      </c>
      <c r="AR36" s="1585" t="s">
        <v>867</v>
      </c>
      <c r="AS36" s="1585" t="s">
        <v>867</v>
      </c>
      <c r="AT36" s="1585" t="s">
        <v>1233</v>
      </c>
      <c r="AU36" s="1585" t="s">
        <v>1246</v>
      </c>
      <c r="AV36" s="1585" t="s">
        <v>1233</v>
      </c>
      <c r="AW36" s="1585" t="s">
        <v>867</v>
      </c>
      <c r="AX36" s="1585" t="s">
        <v>1282</v>
      </c>
      <c r="AY36" s="1585" t="s">
        <v>1288</v>
      </c>
      <c r="AZ36" s="1585" t="s">
        <v>1289</v>
      </c>
      <c r="BA36" s="1585" t="s">
        <v>1290</v>
      </c>
      <c r="BB36" s="1585" t="s">
        <v>1282</v>
      </c>
      <c r="BC36" s="1585" t="s">
        <v>1284</v>
      </c>
      <c r="BD36" s="1585" t="s">
        <v>1284</v>
      </c>
      <c r="BE36" s="1585" t="s">
        <v>1247</v>
      </c>
      <c r="BF36" s="1585" t="s">
        <v>1291</v>
      </c>
      <c r="BG36" s="1585" t="s">
        <v>1287</v>
      </c>
      <c r="BH36" s="1585" t="s">
        <v>1293</v>
      </c>
      <c r="BI36" s="1585" t="s">
        <v>1239</v>
      </c>
      <c r="BJ36" s="1585" t="s">
        <v>1292</v>
      </c>
      <c r="BK36" s="1585" t="s">
        <v>1284</v>
      </c>
      <c r="BL36" s="1585" t="s">
        <v>1294</v>
      </c>
      <c r="BM36" s="1585" t="s">
        <v>1238</v>
      </c>
      <c r="BN36" s="1585" t="s">
        <v>1283</v>
      </c>
      <c r="BO36" s="1585" t="s">
        <v>1283</v>
      </c>
      <c r="BP36" s="1585" t="s">
        <v>1295</v>
      </c>
      <c r="BQ36" s="1585" t="s">
        <v>1296</v>
      </c>
      <c r="BR36" s="1585" t="s">
        <v>1297</v>
      </c>
      <c r="BS36" s="1585" t="s">
        <v>1261</v>
      </c>
      <c r="BT36" s="1585" t="s">
        <v>867</v>
      </c>
      <c r="BU36" s="1585" t="s">
        <v>867</v>
      </c>
      <c r="BV36" s="1585" t="s">
        <v>1298</v>
      </c>
      <c r="BW36" s="1585" t="s">
        <v>1299</v>
      </c>
      <c r="BX36" s="1585" t="s">
        <v>1300</v>
      </c>
      <c r="BY36" s="1257"/>
      <c r="BZ36" s="1257"/>
      <c r="CA36" s="1257"/>
      <c r="CB36" s="1257"/>
      <c r="CC36" s="1257"/>
      <c r="CD36" s="1257"/>
      <c r="CE36" s="1257"/>
      <c r="CF36" s="1257"/>
      <c r="CG36" s="1257"/>
      <c r="CH36" s="1257"/>
      <c r="CI36" s="1257"/>
      <c r="CJ36" s="1257"/>
      <c r="CK36" s="1257"/>
      <c r="CL36" s="1257"/>
      <c r="CM36" s="1257"/>
      <c r="CN36" s="1257"/>
      <c r="CO36" s="1257"/>
      <c r="CP36" s="1257"/>
      <c r="CQ36" s="1257"/>
      <c r="CR36" s="1257"/>
      <c r="CS36" s="1257"/>
      <c r="CT36" s="1257"/>
      <c r="CU36" s="1257"/>
      <c r="CV36" s="1257"/>
      <c r="CW36" s="1257"/>
      <c r="CX36" s="1257"/>
      <c r="CY36" s="1257"/>
      <c r="CZ36" s="1257"/>
      <c r="DA36" s="1257"/>
      <c r="DB36" s="1257"/>
      <c r="DC36" s="1257"/>
      <c r="DD36" s="1257"/>
      <c r="DE36" s="1257"/>
      <c r="DF36" s="1257"/>
      <c r="DG36" s="1257"/>
      <c r="DH36" s="1257"/>
      <c r="DI36" s="1257"/>
      <c r="DJ36" s="1257"/>
      <c r="DK36" s="1257"/>
      <c r="DL36" s="1257"/>
      <c r="DM36" s="1257"/>
      <c r="DN36" s="1257"/>
      <c r="DO36" s="1257"/>
      <c r="DP36" s="1257"/>
      <c r="DQ36" s="1257"/>
      <c r="DR36" s="1257"/>
      <c r="DS36" s="1257"/>
      <c r="DT36" s="1257"/>
      <c r="DU36" s="1257"/>
      <c r="DV36" s="1257"/>
      <c r="DW36" s="1257"/>
      <c r="DX36" s="1257"/>
      <c r="DY36" s="1257"/>
      <c r="DZ36" s="1257"/>
      <c r="EA36" s="1257"/>
      <c r="EB36" s="1257"/>
      <c r="EC36" s="1257"/>
      <c r="ED36" s="1257"/>
      <c r="EE36" s="1257"/>
      <c r="EF36" s="1257"/>
      <c r="EG36" s="1257"/>
      <c r="EH36" s="1257"/>
      <c r="EI36" s="1257"/>
      <c r="EJ36" s="1257"/>
      <c r="EK36" s="1257"/>
      <c r="EL36" s="1257"/>
      <c r="EM36" s="1257"/>
      <c r="EN36" s="1257"/>
      <c r="EO36" s="1257"/>
      <c r="EP36" s="1257"/>
      <c r="EQ36" s="1257"/>
      <c r="ER36" s="1257"/>
      <c r="ES36" s="1257"/>
      <c r="ET36" s="1257"/>
      <c r="EU36" s="1257"/>
      <c r="EV36" s="1257"/>
      <c r="EW36" s="1257"/>
      <c r="EX36" s="1257"/>
      <c r="EY36" s="1257"/>
      <c r="EZ36" s="1257"/>
      <c r="FA36" s="1257"/>
      <c r="FB36" s="1257"/>
      <c r="FC36" s="1257"/>
      <c r="FD36" s="1257"/>
      <c r="FE36" s="1257"/>
      <c r="FF36" s="1257"/>
      <c r="FG36" s="1257"/>
      <c r="FH36" s="1257"/>
      <c r="FI36" s="1257"/>
      <c r="FJ36" s="1257"/>
      <c r="FK36" s="1257"/>
      <c r="FL36" s="1257"/>
      <c r="FM36" s="1257"/>
      <c r="FN36" s="1257"/>
      <c r="FO36" s="1257"/>
      <c r="FP36" s="1257"/>
      <c r="FQ36" s="1257"/>
      <c r="FR36" s="1257"/>
      <c r="FS36" s="1257"/>
      <c r="FT36" s="1257"/>
      <c r="FU36" s="1257"/>
      <c r="FV36" s="1257"/>
      <c r="FW36" s="1257"/>
      <c r="FX36" s="1257"/>
      <c r="FY36" s="1257"/>
      <c r="FZ36" s="1257"/>
      <c r="GA36" s="1257"/>
      <c r="GB36" s="1257"/>
      <c r="GC36" s="1257"/>
      <c r="GD36" s="1257"/>
      <c r="GE36" s="1257"/>
      <c r="GF36" s="1257"/>
      <c r="GG36" s="1257"/>
      <c r="GH36" s="1257"/>
      <c r="GI36" s="1257"/>
      <c r="GJ36" s="1257"/>
      <c r="GK36" s="1257"/>
      <c r="GL36" s="1257"/>
      <c r="GM36" s="1257"/>
      <c r="GN36" s="1257"/>
      <c r="GO36" s="1257"/>
      <c r="GP36" s="1257"/>
      <c r="GQ36" s="1257"/>
      <c r="GR36" s="1257"/>
      <c r="GS36" s="1257"/>
      <c r="GT36" s="1257"/>
      <c r="GU36" s="1257"/>
      <c r="GV36" s="1257"/>
      <c r="GW36" s="1257"/>
      <c r="GX36" s="1257"/>
      <c r="GY36" s="1257"/>
      <c r="GZ36" s="1257"/>
      <c r="HA36" s="1257"/>
      <c r="HB36" s="1257"/>
      <c r="HC36" s="1257"/>
      <c r="HD36" s="1257"/>
      <c r="HE36" s="1257"/>
      <c r="HF36" s="1257"/>
      <c r="HG36" s="1257"/>
      <c r="HH36" s="1257"/>
      <c r="HI36" s="1257"/>
      <c r="HJ36" s="1257"/>
      <c r="HK36" s="1257"/>
      <c r="HL36" s="1257"/>
      <c r="HM36" s="1257"/>
      <c r="HN36" s="1257"/>
      <c r="HO36" s="1257"/>
      <c r="HP36" s="1257"/>
      <c r="HQ36" s="1257"/>
      <c r="HR36" s="1257"/>
      <c r="HS36" s="1257"/>
      <c r="HT36" s="1257"/>
      <c r="HU36" s="1257"/>
      <c r="HV36" s="1257"/>
      <c r="HW36" s="1257"/>
      <c r="HX36" s="1257"/>
      <c r="HY36" s="1257"/>
      <c r="HZ36" s="1257"/>
      <c r="IA36" s="1257"/>
      <c r="IB36" s="1257"/>
      <c r="IC36" s="1257"/>
      <c r="ID36" s="1257"/>
      <c r="IE36" s="1257"/>
      <c r="IF36" s="1257"/>
      <c r="IG36" s="1257"/>
      <c r="IH36" s="1257"/>
      <c r="II36" s="1257"/>
      <c r="IJ36" s="1257"/>
      <c r="IK36" s="1257"/>
      <c r="IL36" s="1257"/>
      <c r="IM36" s="1257"/>
      <c r="IN36" s="1257"/>
      <c r="IO36" s="1257"/>
      <c r="IP36" s="1257"/>
      <c r="IQ36" s="1257"/>
      <c r="IR36" s="1257"/>
      <c r="IS36" s="1257"/>
      <c r="IT36" s="1257"/>
      <c r="IU36" s="1257"/>
      <c r="IV36" s="1257"/>
      <c r="IW36" s="1257"/>
      <c r="IX36" s="1257"/>
      <c r="IY36" s="1257"/>
      <c r="IZ36" s="1257"/>
      <c r="JA36" s="1257"/>
      <c r="JB36" s="1257"/>
      <c r="JC36" s="1257"/>
      <c r="JD36" s="1257"/>
      <c r="JE36" s="1257"/>
      <c r="JF36" s="1257"/>
      <c r="JG36" s="1257"/>
      <c r="JH36" s="1257"/>
      <c r="JI36" s="1257"/>
      <c r="JJ36" s="1257"/>
      <c r="JK36" s="1257"/>
      <c r="JL36" s="1257"/>
      <c r="JM36" s="1257"/>
      <c r="JN36" s="1257"/>
      <c r="JO36" s="1257"/>
      <c r="JP36" s="1257"/>
      <c r="JQ36" s="1257"/>
      <c r="JR36" s="1257"/>
      <c r="JS36" s="1257"/>
      <c r="JT36" s="1257"/>
      <c r="JU36" s="1257"/>
      <c r="JV36" s="1257"/>
      <c r="JW36" s="1257"/>
      <c r="JX36" s="1257"/>
      <c r="JY36" s="1257"/>
      <c r="JZ36" s="1257"/>
      <c r="KA36" s="1257"/>
      <c r="KB36" s="1257"/>
      <c r="KC36" s="1257"/>
      <c r="KD36" s="1257"/>
      <c r="KE36" s="1257"/>
      <c r="KF36" s="1257"/>
      <c r="KG36" s="1257"/>
      <c r="KH36" s="1257"/>
      <c r="KI36" s="1257"/>
      <c r="KJ36" s="1257"/>
      <c r="KK36" s="1257"/>
      <c r="KL36" s="1257"/>
      <c r="KM36" s="1257"/>
      <c r="KN36" s="1257"/>
      <c r="KO36" s="1257"/>
      <c r="KP36" s="1257"/>
      <c r="KQ36" s="1257"/>
      <c r="KR36" s="1257"/>
      <c r="KS36" s="1257"/>
      <c r="KT36" s="1257"/>
      <c r="KU36" s="1257"/>
      <c r="KV36" s="1257"/>
      <c r="KW36" s="1257"/>
      <c r="KX36" s="1257"/>
      <c r="KY36" s="1257"/>
      <c r="KZ36" s="1257"/>
      <c r="LA36" s="1257"/>
      <c r="LB36" s="1257"/>
      <c r="LC36" s="1257"/>
      <c r="LD36" s="1257"/>
      <c r="LE36" s="1257"/>
      <c r="LF36" s="1257"/>
      <c r="LG36" s="1257"/>
      <c r="LH36" s="1257"/>
      <c r="LI36" s="1257"/>
      <c r="LJ36" s="1257"/>
      <c r="LK36" s="1257"/>
      <c r="LL36" s="1257"/>
      <c r="LM36" s="1257"/>
      <c r="LN36" s="1257"/>
      <c r="LO36" s="1257"/>
      <c r="LP36" s="1257"/>
      <c r="LQ36" s="1257"/>
      <c r="LR36" s="1257"/>
      <c r="LS36" s="1257"/>
      <c r="LT36" s="1257"/>
      <c r="LU36" s="1257"/>
      <c r="LV36" s="1257"/>
      <c r="LW36" s="1257"/>
      <c r="LX36" s="1257"/>
      <c r="LY36" s="1257"/>
      <c r="LZ36" s="1257"/>
      <c r="MA36" s="1257"/>
      <c r="MB36" s="1257"/>
      <c r="MC36" s="1257"/>
      <c r="MD36" s="1257"/>
      <c r="ME36" s="1257"/>
      <c r="MF36" s="1257"/>
      <c r="MG36" s="1257"/>
      <c r="MH36" s="1257"/>
      <c r="MI36" s="1257"/>
      <c r="MJ36" s="1257"/>
      <c r="MK36" s="1257"/>
      <c r="ML36" s="1257"/>
      <c r="MM36" s="1257"/>
      <c r="MN36" s="1257"/>
      <c r="MO36" s="1257"/>
      <c r="MP36" s="1257"/>
      <c r="MQ36" s="1257"/>
      <c r="MR36" s="1257"/>
      <c r="MS36" s="1257"/>
      <c r="MT36" s="1257"/>
      <c r="MU36" s="1257"/>
      <c r="MV36" s="1257"/>
      <c r="MW36" s="1257"/>
      <c r="MX36" s="1257"/>
      <c r="MY36" s="1257"/>
      <c r="MZ36" s="1257"/>
      <c r="NA36" s="1257"/>
      <c r="NB36" s="1257"/>
      <c r="NC36" s="1257"/>
      <c r="ND36" s="1257"/>
      <c r="NE36" s="1257"/>
      <c r="NF36" s="1257"/>
      <c r="NG36" s="1257"/>
      <c r="NH36" s="1257"/>
      <c r="NI36" s="1257"/>
      <c r="NJ36" s="1257"/>
      <c r="NK36" s="1257"/>
      <c r="NL36" s="1257"/>
      <c r="NM36" s="1257"/>
      <c r="NN36" s="1257"/>
      <c r="NO36" s="1257"/>
      <c r="NP36" s="1257"/>
      <c r="NQ36" s="1257"/>
      <c r="NR36" s="1257"/>
      <c r="NS36" s="1257"/>
      <c r="NT36" s="1257"/>
      <c r="NU36" s="1257"/>
      <c r="NV36" s="1257"/>
      <c r="NW36" s="1257"/>
      <c r="NX36" s="1257"/>
      <c r="NY36" s="1257"/>
      <c r="NZ36" s="1257"/>
      <c r="OA36" s="1257"/>
      <c r="OB36" s="1257"/>
      <c r="OC36" s="1257"/>
      <c r="OD36" s="1257"/>
      <c r="OE36" s="1257"/>
      <c r="OF36" s="1257"/>
      <c r="OG36" s="1257"/>
      <c r="OH36" s="1257"/>
      <c r="OI36" s="1257"/>
      <c r="OJ36" s="1257"/>
      <c r="OK36" s="1257"/>
      <c r="OL36" s="1257"/>
      <c r="OM36" s="1257"/>
      <c r="ON36" s="1257"/>
      <c r="OO36" s="1257"/>
      <c r="OP36" s="1257"/>
      <c r="OQ36" s="1257"/>
      <c r="OR36" s="1257"/>
      <c r="OS36" s="1257"/>
      <c r="OT36" s="1257"/>
      <c r="OU36" s="1257"/>
      <c r="OV36" s="1257"/>
      <c r="OW36" s="1257"/>
      <c r="OX36" s="1257"/>
      <c r="OY36" s="1257"/>
      <c r="OZ36" s="1257"/>
      <c r="PA36" s="1257"/>
      <c r="PB36" s="1257"/>
      <c r="PC36" s="1257"/>
      <c r="PD36" s="1257"/>
      <c r="PE36" s="1257"/>
      <c r="PF36" s="1257"/>
      <c r="PG36" s="1257"/>
      <c r="PH36" s="1257"/>
      <c r="PI36" s="1257"/>
      <c r="PJ36" s="1257"/>
      <c r="PK36" s="1257"/>
      <c r="PL36" s="1257"/>
      <c r="PM36" s="1257"/>
      <c r="PN36" s="1257"/>
      <c r="PO36" s="1257"/>
      <c r="PP36" s="1257"/>
      <c r="PQ36" s="1257"/>
      <c r="PR36" s="1257"/>
      <c r="PS36" s="1257"/>
      <c r="PT36" s="1257"/>
      <c r="PU36" s="1257"/>
      <c r="PV36" s="1257"/>
      <c r="PW36" s="1257"/>
      <c r="PX36" s="1257"/>
      <c r="PY36" s="1257"/>
      <c r="PZ36" s="1257"/>
      <c r="QA36" s="1257"/>
      <c r="QB36" s="1257"/>
      <c r="QC36" s="1257"/>
      <c r="QD36" s="1257"/>
      <c r="QE36" s="1257"/>
      <c r="QF36" s="1257"/>
      <c r="QG36" s="1257"/>
      <c r="QH36" s="1257"/>
      <c r="QI36" s="1257"/>
      <c r="QJ36" s="1257"/>
      <c r="QK36" s="1257"/>
      <c r="QL36" s="1257"/>
      <c r="QM36" s="1257"/>
      <c r="QN36" s="1257"/>
      <c r="QO36" s="1257"/>
      <c r="QP36" s="1257"/>
      <c r="QQ36" s="1257"/>
      <c r="QR36" s="1257"/>
      <c r="QS36" s="1257"/>
      <c r="QT36" s="1257"/>
      <c r="QU36" s="1257"/>
      <c r="QV36" s="1257"/>
      <c r="QW36" s="1257"/>
      <c r="QX36" s="1257"/>
      <c r="QY36" s="1257"/>
      <c r="QZ36" s="1257"/>
      <c r="RA36" s="1257"/>
      <c r="RB36" s="1257"/>
      <c r="RC36" s="1257"/>
      <c r="RD36" s="1257"/>
      <c r="RE36" s="1257"/>
      <c r="RF36" s="1257"/>
      <c r="RG36" s="1257"/>
      <c r="RH36" s="1257"/>
      <c r="RI36" s="1257"/>
      <c r="RJ36" s="1257"/>
      <c r="RK36" s="1257"/>
      <c r="RL36" s="1257"/>
      <c r="RM36" s="1257"/>
      <c r="RN36" s="1257"/>
      <c r="RO36" s="1257"/>
      <c r="RP36" s="1257"/>
      <c r="RQ36" s="1257"/>
      <c r="RR36" s="1257"/>
      <c r="RS36" s="1257"/>
      <c r="RT36" s="1257"/>
      <c r="RU36" s="1257"/>
      <c r="RV36" s="1257"/>
      <c r="RW36" s="1257"/>
      <c r="RX36" s="1257"/>
      <c r="RY36" s="1257"/>
      <c r="RZ36" s="1257"/>
      <c r="SA36" s="1257"/>
      <c r="SB36" s="1257"/>
      <c r="SC36" s="1257"/>
      <c r="SD36" s="1257"/>
      <c r="SE36" s="1257"/>
      <c r="SF36" s="1257"/>
      <c r="SG36" s="1257"/>
      <c r="SH36" s="1257"/>
      <c r="SI36" s="1257"/>
      <c r="SJ36" s="1257"/>
      <c r="SK36" s="1257"/>
      <c r="SL36" s="1257"/>
      <c r="SM36" s="1257"/>
    </row>
    <row r="37" spans="1:507" s="1259" customFormat="1" hidden="1">
      <c r="A37" s="1590"/>
      <c r="B37" s="1585"/>
      <c r="C37" s="1585"/>
      <c r="D37" s="1585"/>
      <c r="E37" s="1585"/>
      <c r="F37" s="1585"/>
      <c r="G37" s="1585"/>
      <c r="H37" s="1585"/>
      <c r="I37" s="1585"/>
      <c r="J37" s="1585"/>
      <c r="K37" s="1585"/>
      <c r="L37" s="1585"/>
      <c r="M37" s="1585"/>
      <c r="N37" s="1585"/>
      <c r="O37" s="1585"/>
      <c r="P37" s="1585"/>
      <c r="Q37" s="1585"/>
      <c r="R37" s="1585"/>
      <c r="S37" s="1585"/>
      <c r="T37" s="1585"/>
      <c r="U37" s="1585"/>
      <c r="V37" s="1585"/>
      <c r="W37" s="1585"/>
      <c r="X37" s="1585"/>
      <c r="Y37" s="1585"/>
      <c r="Z37" s="1585"/>
      <c r="AA37" s="1585"/>
      <c r="AB37" s="1585"/>
      <c r="AC37" s="1585"/>
      <c r="AD37" s="1585"/>
      <c r="AE37" s="1585"/>
      <c r="AF37" s="1585"/>
      <c r="AG37" s="1585"/>
      <c r="AH37" s="1585"/>
      <c r="AI37" s="1585"/>
      <c r="AJ37" s="1585"/>
      <c r="AK37" s="1585"/>
      <c r="AL37" s="1585"/>
      <c r="AM37" s="1585"/>
      <c r="AN37" s="1585"/>
      <c r="AO37" s="1585"/>
      <c r="AP37" s="1585"/>
      <c r="AQ37" s="1585"/>
      <c r="AR37" s="1585"/>
      <c r="AS37" s="1585"/>
      <c r="AT37" s="1585"/>
      <c r="AU37" s="1585"/>
      <c r="AV37" s="1585"/>
      <c r="AW37" s="1585"/>
      <c r="AX37" s="1585"/>
      <c r="AY37" s="1585"/>
      <c r="AZ37" s="1585"/>
      <c r="BA37" s="1585"/>
      <c r="BB37" s="1585"/>
      <c r="BC37" s="1585"/>
      <c r="BD37" s="1585"/>
      <c r="BE37" s="1585"/>
      <c r="BF37" s="1585"/>
      <c r="BG37" s="1585"/>
      <c r="BH37" s="1585"/>
      <c r="BI37" s="1585"/>
      <c r="BJ37" s="1585"/>
      <c r="BK37" s="1585"/>
      <c r="BL37" s="1585"/>
      <c r="BM37" s="1585"/>
      <c r="BN37" s="1585"/>
      <c r="BO37" s="1585"/>
      <c r="BP37" s="1585"/>
      <c r="BQ37" s="1585"/>
      <c r="BR37" s="1585"/>
      <c r="BS37" s="1585"/>
      <c r="BT37" s="1585"/>
      <c r="BU37" s="1585"/>
      <c r="BV37" s="1585"/>
      <c r="BW37" s="1585"/>
      <c r="BX37" s="1585"/>
      <c r="BY37" s="1257"/>
      <c r="BZ37" s="1257"/>
      <c r="CA37" s="1257"/>
      <c r="CB37" s="1257"/>
      <c r="CC37" s="1257"/>
      <c r="CD37" s="1257"/>
      <c r="CE37" s="1257"/>
      <c r="CF37" s="1257"/>
      <c r="CG37" s="1257"/>
      <c r="CH37" s="1257"/>
      <c r="CI37" s="1257"/>
      <c r="CJ37" s="1257"/>
      <c r="CK37" s="1257"/>
      <c r="CL37" s="1257"/>
      <c r="CM37" s="1257"/>
      <c r="CN37" s="1257"/>
      <c r="CO37" s="1257"/>
      <c r="CP37" s="1257"/>
      <c r="CQ37" s="1257"/>
      <c r="CR37" s="1257"/>
      <c r="CS37" s="1257"/>
      <c r="CT37" s="1257"/>
      <c r="CU37" s="1257"/>
      <c r="CV37" s="1257"/>
      <c r="CW37" s="1257"/>
      <c r="CX37" s="1257"/>
      <c r="CY37" s="1257"/>
      <c r="CZ37" s="1257"/>
      <c r="DA37" s="1257"/>
      <c r="DB37" s="1257"/>
      <c r="DC37" s="1257"/>
      <c r="DD37" s="1257"/>
      <c r="DE37" s="1257"/>
      <c r="DF37" s="1257"/>
      <c r="DG37" s="1257"/>
      <c r="DH37" s="1257"/>
      <c r="DI37" s="1257"/>
      <c r="DJ37" s="1257"/>
      <c r="DK37" s="1257"/>
      <c r="DL37" s="1257"/>
      <c r="DM37" s="1257"/>
      <c r="DN37" s="1257"/>
      <c r="DO37" s="1257"/>
      <c r="DP37" s="1257"/>
      <c r="DQ37" s="1257"/>
      <c r="DR37" s="1257"/>
      <c r="DS37" s="1257"/>
      <c r="DT37" s="1257"/>
      <c r="DU37" s="1257"/>
      <c r="DV37" s="1257"/>
      <c r="DW37" s="1257"/>
      <c r="DX37" s="1257"/>
      <c r="DY37" s="1257"/>
      <c r="DZ37" s="1257"/>
      <c r="EA37" s="1257"/>
      <c r="EB37" s="1257"/>
      <c r="EC37" s="1257"/>
      <c r="ED37" s="1257"/>
      <c r="EE37" s="1257"/>
      <c r="EF37" s="1257"/>
      <c r="EG37" s="1257"/>
      <c r="EH37" s="1257"/>
      <c r="EI37" s="1257"/>
      <c r="EJ37" s="1257"/>
      <c r="EK37" s="1257"/>
      <c r="EL37" s="1257"/>
      <c r="EM37" s="1257"/>
      <c r="EN37" s="1257"/>
      <c r="EO37" s="1257"/>
      <c r="EP37" s="1257"/>
      <c r="EQ37" s="1257"/>
      <c r="ER37" s="1257"/>
      <c r="ES37" s="1257"/>
      <c r="ET37" s="1257"/>
      <c r="EU37" s="1257"/>
      <c r="EV37" s="1257"/>
      <c r="EW37" s="1257"/>
      <c r="EX37" s="1257"/>
      <c r="EY37" s="1257"/>
      <c r="EZ37" s="1257"/>
      <c r="FA37" s="1257"/>
      <c r="FB37" s="1257"/>
      <c r="FC37" s="1257"/>
      <c r="FD37" s="1257"/>
      <c r="FE37" s="1257"/>
      <c r="FF37" s="1257"/>
      <c r="FG37" s="1257"/>
      <c r="FH37" s="1257"/>
      <c r="FI37" s="1257"/>
      <c r="FJ37" s="1257"/>
      <c r="FK37" s="1257"/>
      <c r="FL37" s="1257"/>
      <c r="FM37" s="1257"/>
      <c r="FN37" s="1257"/>
      <c r="FO37" s="1257"/>
      <c r="FP37" s="1257"/>
      <c r="FQ37" s="1257"/>
      <c r="FR37" s="1257"/>
      <c r="FS37" s="1257"/>
      <c r="FT37" s="1257"/>
      <c r="FU37" s="1257"/>
      <c r="FV37" s="1257"/>
      <c r="FW37" s="1257"/>
      <c r="FX37" s="1257"/>
      <c r="FY37" s="1257"/>
      <c r="FZ37" s="1257"/>
      <c r="GA37" s="1257"/>
      <c r="GB37" s="1257"/>
      <c r="GC37" s="1257"/>
      <c r="GD37" s="1257"/>
      <c r="GE37" s="1257"/>
      <c r="GF37" s="1257"/>
      <c r="GG37" s="1257"/>
      <c r="GH37" s="1257"/>
      <c r="GI37" s="1257"/>
      <c r="GJ37" s="1257"/>
      <c r="GK37" s="1257"/>
      <c r="GL37" s="1257"/>
      <c r="GM37" s="1257"/>
      <c r="GN37" s="1257"/>
      <c r="GO37" s="1257"/>
      <c r="GP37" s="1257"/>
      <c r="GQ37" s="1257"/>
      <c r="GR37" s="1257"/>
      <c r="GS37" s="1257"/>
      <c r="GT37" s="1257"/>
      <c r="GU37" s="1257"/>
      <c r="GV37" s="1257"/>
      <c r="GW37" s="1257"/>
      <c r="GX37" s="1257"/>
      <c r="GY37" s="1257"/>
      <c r="GZ37" s="1257"/>
      <c r="HA37" s="1257"/>
      <c r="HB37" s="1257"/>
      <c r="HC37" s="1257"/>
      <c r="HD37" s="1257"/>
      <c r="HE37" s="1257"/>
      <c r="HF37" s="1257"/>
      <c r="HG37" s="1257"/>
      <c r="HH37" s="1257"/>
      <c r="HI37" s="1257"/>
      <c r="HJ37" s="1257"/>
      <c r="HK37" s="1257"/>
      <c r="HL37" s="1257"/>
      <c r="HM37" s="1257"/>
      <c r="HN37" s="1257"/>
      <c r="HO37" s="1257"/>
      <c r="HP37" s="1257"/>
      <c r="HQ37" s="1257"/>
      <c r="HR37" s="1257"/>
      <c r="HS37" s="1257"/>
      <c r="HT37" s="1257"/>
      <c r="HU37" s="1257"/>
      <c r="HV37" s="1257"/>
      <c r="HW37" s="1257"/>
      <c r="HX37" s="1257"/>
      <c r="HY37" s="1257"/>
      <c r="HZ37" s="1257"/>
      <c r="IA37" s="1257"/>
      <c r="IB37" s="1257"/>
      <c r="IC37" s="1257"/>
      <c r="ID37" s="1257"/>
      <c r="IE37" s="1257"/>
      <c r="IF37" s="1257"/>
      <c r="IG37" s="1257"/>
      <c r="IH37" s="1257"/>
      <c r="II37" s="1257"/>
      <c r="IJ37" s="1257"/>
      <c r="IK37" s="1257"/>
      <c r="IL37" s="1257"/>
      <c r="IM37" s="1257"/>
      <c r="IN37" s="1257"/>
      <c r="IO37" s="1257"/>
      <c r="IP37" s="1257"/>
      <c r="IQ37" s="1257"/>
      <c r="IR37" s="1257"/>
      <c r="IS37" s="1257"/>
      <c r="IT37" s="1257"/>
      <c r="IU37" s="1257"/>
      <c r="IV37" s="1257"/>
      <c r="IW37" s="1257"/>
      <c r="IX37" s="1257"/>
      <c r="IY37" s="1257"/>
      <c r="IZ37" s="1257"/>
      <c r="JA37" s="1257"/>
      <c r="JB37" s="1257"/>
      <c r="JC37" s="1257"/>
      <c r="JD37" s="1257"/>
      <c r="JE37" s="1257"/>
      <c r="JF37" s="1257"/>
      <c r="JG37" s="1257"/>
      <c r="JH37" s="1257"/>
      <c r="JI37" s="1257"/>
      <c r="JJ37" s="1257"/>
      <c r="JK37" s="1257"/>
      <c r="JL37" s="1257"/>
      <c r="JM37" s="1257"/>
      <c r="JN37" s="1257"/>
      <c r="JO37" s="1257"/>
      <c r="JP37" s="1257"/>
      <c r="JQ37" s="1257"/>
      <c r="JR37" s="1257"/>
      <c r="JS37" s="1257"/>
      <c r="JT37" s="1257"/>
      <c r="JU37" s="1257"/>
      <c r="JV37" s="1257"/>
      <c r="JW37" s="1257"/>
      <c r="JX37" s="1257"/>
      <c r="JY37" s="1257"/>
      <c r="JZ37" s="1257"/>
      <c r="KA37" s="1257"/>
      <c r="KB37" s="1257"/>
      <c r="KC37" s="1257"/>
      <c r="KD37" s="1257"/>
      <c r="KE37" s="1257"/>
      <c r="KF37" s="1257"/>
      <c r="KG37" s="1257"/>
      <c r="KH37" s="1257"/>
      <c r="KI37" s="1257"/>
      <c r="KJ37" s="1257"/>
      <c r="KK37" s="1257"/>
      <c r="KL37" s="1257"/>
      <c r="KM37" s="1257"/>
      <c r="KN37" s="1257"/>
      <c r="KO37" s="1257"/>
      <c r="KP37" s="1257"/>
      <c r="KQ37" s="1257"/>
      <c r="KR37" s="1257"/>
      <c r="KS37" s="1257"/>
      <c r="KT37" s="1257"/>
      <c r="KU37" s="1257"/>
      <c r="KV37" s="1257"/>
      <c r="KW37" s="1257"/>
      <c r="KX37" s="1257"/>
      <c r="KY37" s="1257"/>
      <c r="KZ37" s="1257"/>
      <c r="LA37" s="1257"/>
      <c r="LB37" s="1257"/>
      <c r="LC37" s="1257"/>
      <c r="LD37" s="1257"/>
      <c r="LE37" s="1257"/>
      <c r="LF37" s="1257"/>
      <c r="LG37" s="1257"/>
      <c r="LH37" s="1257"/>
      <c r="LI37" s="1257"/>
      <c r="LJ37" s="1257"/>
      <c r="LK37" s="1257"/>
      <c r="LL37" s="1257"/>
      <c r="LM37" s="1257"/>
      <c r="LN37" s="1257"/>
      <c r="LO37" s="1257"/>
      <c r="LP37" s="1257"/>
      <c r="LQ37" s="1257"/>
      <c r="LR37" s="1257"/>
      <c r="LS37" s="1257"/>
      <c r="LT37" s="1257"/>
      <c r="LU37" s="1257"/>
      <c r="LV37" s="1257"/>
      <c r="LW37" s="1257"/>
      <c r="LX37" s="1257"/>
      <c r="LY37" s="1257"/>
      <c r="LZ37" s="1257"/>
      <c r="MA37" s="1257"/>
      <c r="MB37" s="1257"/>
      <c r="MC37" s="1257"/>
      <c r="MD37" s="1257"/>
      <c r="ME37" s="1257"/>
      <c r="MF37" s="1257"/>
      <c r="MG37" s="1257"/>
      <c r="MH37" s="1257"/>
      <c r="MI37" s="1257"/>
      <c r="MJ37" s="1257"/>
      <c r="MK37" s="1257"/>
      <c r="ML37" s="1257"/>
      <c r="MM37" s="1257"/>
      <c r="MN37" s="1257"/>
      <c r="MO37" s="1257"/>
      <c r="MP37" s="1257"/>
      <c r="MQ37" s="1257"/>
      <c r="MR37" s="1257"/>
      <c r="MS37" s="1257"/>
      <c r="MT37" s="1257"/>
      <c r="MU37" s="1257"/>
      <c r="MV37" s="1257"/>
      <c r="MW37" s="1257"/>
      <c r="MX37" s="1257"/>
      <c r="MY37" s="1257"/>
      <c r="MZ37" s="1257"/>
      <c r="NA37" s="1257"/>
      <c r="NB37" s="1257"/>
      <c r="NC37" s="1257"/>
      <c r="ND37" s="1257"/>
      <c r="NE37" s="1257"/>
      <c r="NF37" s="1257"/>
      <c r="NG37" s="1257"/>
      <c r="NH37" s="1257"/>
      <c r="NI37" s="1257"/>
      <c r="NJ37" s="1257"/>
      <c r="NK37" s="1257"/>
      <c r="NL37" s="1257"/>
      <c r="NM37" s="1257"/>
      <c r="NN37" s="1257"/>
      <c r="NO37" s="1257"/>
      <c r="NP37" s="1257"/>
      <c r="NQ37" s="1257"/>
      <c r="NR37" s="1257"/>
      <c r="NS37" s="1257"/>
      <c r="NT37" s="1257"/>
      <c r="NU37" s="1257"/>
      <c r="NV37" s="1257"/>
      <c r="NW37" s="1257"/>
      <c r="NX37" s="1257"/>
      <c r="NY37" s="1257"/>
      <c r="NZ37" s="1257"/>
      <c r="OA37" s="1257"/>
      <c r="OB37" s="1257"/>
      <c r="OC37" s="1257"/>
      <c r="OD37" s="1257"/>
      <c r="OE37" s="1257"/>
      <c r="OF37" s="1257"/>
      <c r="OG37" s="1257"/>
      <c r="OH37" s="1257"/>
      <c r="OI37" s="1257"/>
      <c r="OJ37" s="1257"/>
      <c r="OK37" s="1257"/>
      <c r="OL37" s="1257"/>
      <c r="OM37" s="1257"/>
      <c r="ON37" s="1257"/>
      <c r="OO37" s="1257"/>
      <c r="OP37" s="1257"/>
      <c r="OQ37" s="1257"/>
      <c r="OR37" s="1257"/>
      <c r="OS37" s="1257"/>
      <c r="OT37" s="1257"/>
      <c r="OU37" s="1257"/>
      <c r="OV37" s="1257"/>
      <c r="OW37" s="1257"/>
      <c r="OX37" s="1257"/>
      <c r="OY37" s="1257"/>
      <c r="OZ37" s="1257"/>
      <c r="PA37" s="1257"/>
      <c r="PB37" s="1257"/>
      <c r="PC37" s="1257"/>
      <c r="PD37" s="1257"/>
      <c r="PE37" s="1257"/>
      <c r="PF37" s="1257"/>
      <c r="PG37" s="1257"/>
      <c r="PH37" s="1257"/>
      <c r="PI37" s="1257"/>
      <c r="PJ37" s="1257"/>
      <c r="PK37" s="1257"/>
      <c r="PL37" s="1257"/>
      <c r="PM37" s="1257"/>
      <c r="PN37" s="1257"/>
      <c r="PO37" s="1257"/>
      <c r="PP37" s="1257"/>
      <c r="PQ37" s="1257"/>
      <c r="PR37" s="1257"/>
      <c r="PS37" s="1257"/>
      <c r="PT37" s="1257"/>
      <c r="PU37" s="1257"/>
      <c r="PV37" s="1257"/>
      <c r="PW37" s="1257"/>
      <c r="PX37" s="1257"/>
      <c r="PY37" s="1257"/>
      <c r="PZ37" s="1257"/>
      <c r="QA37" s="1257"/>
      <c r="QB37" s="1257"/>
      <c r="QC37" s="1257"/>
      <c r="QD37" s="1257"/>
      <c r="QE37" s="1257"/>
      <c r="QF37" s="1257"/>
      <c r="QG37" s="1257"/>
      <c r="QH37" s="1257"/>
      <c r="QI37" s="1257"/>
      <c r="QJ37" s="1257"/>
      <c r="QK37" s="1257"/>
      <c r="QL37" s="1257"/>
      <c r="QM37" s="1257"/>
      <c r="QN37" s="1257"/>
      <c r="QO37" s="1257"/>
      <c r="QP37" s="1257"/>
      <c r="QQ37" s="1257"/>
      <c r="QR37" s="1257"/>
      <c r="QS37" s="1257"/>
      <c r="QT37" s="1257"/>
      <c r="QU37" s="1257"/>
      <c r="QV37" s="1257"/>
      <c r="QW37" s="1257"/>
      <c r="QX37" s="1257"/>
      <c r="QY37" s="1257"/>
      <c r="QZ37" s="1257"/>
      <c r="RA37" s="1257"/>
      <c r="RB37" s="1257"/>
      <c r="RC37" s="1257"/>
      <c r="RD37" s="1257"/>
      <c r="RE37" s="1257"/>
      <c r="RF37" s="1257"/>
      <c r="RG37" s="1257"/>
      <c r="RH37" s="1257"/>
      <c r="RI37" s="1257"/>
      <c r="RJ37" s="1257"/>
      <c r="RK37" s="1257"/>
      <c r="RL37" s="1257"/>
      <c r="RM37" s="1257"/>
      <c r="RN37" s="1257"/>
      <c r="RO37" s="1257"/>
      <c r="RP37" s="1257"/>
      <c r="RQ37" s="1257"/>
      <c r="RR37" s="1257"/>
      <c r="RS37" s="1257"/>
      <c r="RT37" s="1257"/>
      <c r="RU37" s="1257"/>
      <c r="RV37" s="1257"/>
      <c r="RW37" s="1257"/>
      <c r="RX37" s="1257"/>
      <c r="RY37" s="1257"/>
      <c r="RZ37" s="1257"/>
      <c r="SA37" s="1257"/>
      <c r="SB37" s="1257"/>
      <c r="SC37" s="1257"/>
      <c r="SD37" s="1257"/>
      <c r="SE37" s="1257"/>
      <c r="SF37" s="1257"/>
      <c r="SG37" s="1257"/>
      <c r="SH37" s="1257"/>
      <c r="SI37" s="1257"/>
      <c r="SJ37" s="1257"/>
      <c r="SK37" s="1257"/>
      <c r="SL37" s="1257"/>
      <c r="SM37" s="1257"/>
    </row>
    <row r="38" spans="1:507" s="1259" customFormat="1" ht="17.25" hidden="1" customHeight="1">
      <c r="A38" s="1590"/>
      <c r="B38" s="1585"/>
      <c r="C38" s="1585"/>
      <c r="D38" s="1585"/>
      <c r="E38" s="1585"/>
      <c r="F38" s="1585"/>
      <c r="G38" s="1585"/>
      <c r="H38" s="1585"/>
      <c r="I38" s="1585"/>
      <c r="J38" s="1585"/>
      <c r="K38" s="1585"/>
      <c r="L38" s="1585"/>
      <c r="M38" s="1585"/>
      <c r="N38" s="1585"/>
      <c r="O38" s="1585"/>
      <c r="P38" s="1585"/>
      <c r="Q38" s="1585"/>
      <c r="R38" s="1585"/>
      <c r="S38" s="1585"/>
      <c r="T38" s="1585"/>
      <c r="U38" s="1585"/>
      <c r="V38" s="1585"/>
      <c r="W38" s="1585"/>
      <c r="X38" s="1585"/>
      <c r="Y38" s="1585"/>
      <c r="Z38" s="1585"/>
      <c r="AA38" s="1585"/>
      <c r="AB38" s="1585"/>
      <c r="AC38" s="1585"/>
      <c r="AD38" s="1585"/>
      <c r="AE38" s="1585"/>
      <c r="AF38" s="1585"/>
      <c r="AG38" s="1585"/>
      <c r="AH38" s="1585"/>
      <c r="AI38" s="1585"/>
      <c r="AJ38" s="1585"/>
      <c r="AK38" s="1585"/>
      <c r="AL38" s="1585"/>
      <c r="AM38" s="1585"/>
      <c r="AN38" s="1585"/>
      <c r="AO38" s="1585"/>
      <c r="AP38" s="1585"/>
      <c r="AQ38" s="1585"/>
      <c r="AR38" s="1585"/>
      <c r="AS38" s="1585"/>
      <c r="AT38" s="1585"/>
      <c r="AU38" s="1585"/>
      <c r="AV38" s="1585"/>
      <c r="AW38" s="1585"/>
      <c r="AX38" s="1585"/>
      <c r="AY38" s="1585"/>
      <c r="AZ38" s="1585"/>
      <c r="BA38" s="1585"/>
      <c r="BB38" s="1585"/>
      <c r="BC38" s="1585"/>
      <c r="BD38" s="1585"/>
      <c r="BE38" s="1585"/>
      <c r="BF38" s="1585"/>
      <c r="BG38" s="1585"/>
      <c r="BH38" s="1585"/>
      <c r="BI38" s="1585"/>
      <c r="BJ38" s="1585"/>
      <c r="BK38" s="1585"/>
      <c r="BL38" s="1585"/>
      <c r="BM38" s="1585"/>
      <c r="BN38" s="1585"/>
      <c r="BO38" s="1585"/>
      <c r="BP38" s="1585"/>
      <c r="BQ38" s="1585"/>
      <c r="BR38" s="1585"/>
      <c r="BS38" s="1585"/>
      <c r="BT38" s="1585"/>
      <c r="BU38" s="1585"/>
      <c r="BV38" s="1585"/>
      <c r="BW38" s="1585"/>
      <c r="BX38" s="1585"/>
      <c r="BY38" s="1257"/>
      <c r="BZ38" s="1257"/>
      <c r="CA38" s="1257"/>
      <c r="CB38" s="1257"/>
      <c r="CC38" s="1257"/>
      <c r="CD38" s="1257"/>
      <c r="CE38" s="1257"/>
      <c r="CF38" s="1257"/>
      <c r="CG38" s="1257"/>
      <c r="CH38" s="1257"/>
      <c r="CI38" s="1257"/>
      <c r="CJ38" s="1257"/>
      <c r="CK38" s="1257"/>
      <c r="CL38" s="1257"/>
      <c r="CM38" s="1257"/>
      <c r="CN38" s="1257"/>
      <c r="CO38" s="1257"/>
      <c r="CP38" s="1257"/>
      <c r="CQ38" s="1257"/>
      <c r="CR38" s="1257"/>
      <c r="CS38" s="1257"/>
      <c r="CT38" s="1257"/>
      <c r="CU38" s="1257"/>
      <c r="CV38" s="1257"/>
      <c r="CW38" s="1257"/>
      <c r="CX38" s="1257"/>
      <c r="CY38" s="1257"/>
      <c r="CZ38" s="1257"/>
      <c r="DA38" s="1257"/>
      <c r="DB38" s="1257"/>
      <c r="DC38" s="1257"/>
      <c r="DD38" s="1257"/>
      <c r="DE38" s="1257"/>
      <c r="DF38" s="1257"/>
      <c r="DG38" s="1257"/>
      <c r="DH38" s="1257"/>
      <c r="DI38" s="1257"/>
      <c r="DJ38" s="1257"/>
      <c r="DK38" s="1257"/>
      <c r="DL38" s="1257"/>
      <c r="DM38" s="1257"/>
      <c r="DN38" s="1257"/>
      <c r="DO38" s="1257"/>
      <c r="DP38" s="1257"/>
      <c r="DQ38" s="1257"/>
      <c r="DR38" s="1257"/>
      <c r="DS38" s="1257"/>
      <c r="DT38" s="1257"/>
      <c r="DU38" s="1257"/>
      <c r="DV38" s="1257"/>
      <c r="DW38" s="1257"/>
      <c r="DX38" s="1257"/>
      <c r="DY38" s="1257"/>
      <c r="DZ38" s="1257"/>
      <c r="EA38" s="1257"/>
      <c r="EB38" s="1257"/>
      <c r="EC38" s="1257"/>
      <c r="ED38" s="1257"/>
      <c r="EE38" s="1257"/>
      <c r="EF38" s="1257"/>
      <c r="EG38" s="1257"/>
      <c r="EH38" s="1257"/>
      <c r="EI38" s="1257"/>
      <c r="EJ38" s="1257"/>
      <c r="EK38" s="1257"/>
      <c r="EL38" s="1257"/>
      <c r="EM38" s="1257"/>
      <c r="EN38" s="1257"/>
      <c r="EO38" s="1257"/>
      <c r="EP38" s="1257"/>
      <c r="EQ38" s="1257"/>
      <c r="ER38" s="1257"/>
      <c r="ES38" s="1257"/>
      <c r="ET38" s="1257"/>
      <c r="EU38" s="1257"/>
      <c r="EV38" s="1257"/>
      <c r="EW38" s="1257"/>
      <c r="EX38" s="1257"/>
      <c r="EY38" s="1257"/>
      <c r="EZ38" s="1257"/>
      <c r="FA38" s="1257"/>
      <c r="FB38" s="1257"/>
      <c r="FC38" s="1257"/>
      <c r="FD38" s="1257"/>
      <c r="FE38" s="1257"/>
      <c r="FF38" s="1257"/>
      <c r="FG38" s="1257"/>
      <c r="FH38" s="1257"/>
      <c r="FI38" s="1257"/>
      <c r="FJ38" s="1257"/>
      <c r="FK38" s="1257"/>
      <c r="FL38" s="1257"/>
      <c r="FM38" s="1257"/>
      <c r="FN38" s="1257"/>
      <c r="FO38" s="1257"/>
      <c r="FP38" s="1257"/>
      <c r="FQ38" s="1257"/>
      <c r="FR38" s="1257"/>
      <c r="FS38" s="1257"/>
      <c r="FT38" s="1257"/>
      <c r="FU38" s="1257"/>
      <c r="FV38" s="1257"/>
      <c r="FW38" s="1257"/>
      <c r="FX38" s="1257"/>
      <c r="FY38" s="1257"/>
      <c r="FZ38" s="1257"/>
      <c r="GA38" s="1257"/>
      <c r="GB38" s="1257"/>
      <c r="GC38" s="1257"/>
      <c r="GD38" s="1257"/>
      <c r="GE38" s="1257"/>
      <c r="GF38" s="1257"/>
      <c r="GG38" s="1257"/>
      <c r="GH38" s="1257"/>
      <c r="GI38" s="1257"/>
      <c r="GJ38" s="1257"/>
      <c r="GK38" s="1257"/>
      <c r="GL38" s="1257"/>
      <c r="GM38" s="1257"/>
      <c r="GN38" s="1257"/>
      <c r="GO38" s="1257"/>
      <c r="GP38" s="1257"/>
      <c r="GQ38" s="1257"/>
      <c r="GR38" s="1257"/>
      <c r="GS38" s="1257"/>
      <c r="GT38" s="1257"/>
      <c r="GU38" s="1257"/>
      <c r="GV38" s="1257"/>
      <c r="GW38" s="1257"/>
      <c r="GX38" s="1257"/>
      <c r="GY38" s="1257"/>
      <c r="GZ38" s="1257"/>
      <c r="HA38" s="1257"/>
      <c r="HB38" s="1257"/>
      <c r="HC38" s="1257"/>
      <c r="HD38" s="1257"/>
      <c r="HE38" s="1257"/>
      <c r="HF38" s="1257"/>
      <c r="HG38" s="1257"/>
      <c r="HH38" s="1257"/>
      <c r="HI38" s="1257"/>
      <c r="HJ38" s="1257"/>
      <c r="HK38" s="1257"/>
      <c r="HL38" s="1257"/>
      <c r="HM38" s="1257"/>
      <c r="HN38" s="1257"/>
      <c r="HO38" s="1257"/>
      <c r="HP38" s="1257"/>
      <c r="HQ38" s="1257"/>
      <c r="HR38" s="1257"/>
      <c r="HS38" s="1257"/>
      <c r="HT38" s="1257"/>
      <c r="HU38" s="1257"/>
      <c r="HV38" s="1257"/>
      <c r="HW38" s="1257"/>
      <c r="HX38" s="1257"/>
      <c r="HY38" s="1257"/>
      <c r="HZ38" s="1257"/>
      <c r="IA38" s="1257"/>
      <c r="IB38" s="1257"/>
      <c r="IC38" s="1257"/>
      <c r="ID38" s="1257"/>
      <c r="IE38" s="1257"/>
      <c r="IF38" s="1257"/>
      <c r="IG38" s="1257"/>
      <c r="IH38" s="1257"/>
      <c r="II38" s="1257"/>
      <c r="IJ38" s="1257"/>
      <c r="IK38" s="1257"/>
      <c r="IL38" s="1257"/>
      <c r="IM38" s="1257"/>
      <c r="IN38" s="1257"/>
      <c r="IO38" s="1257"/>
      <c r="IP38" s="1257"/>
      <c r="IQ38" s="1257"/>
      <c r="IR38" s="1257"/>
      <c r="IS38" s="1257"/>
      <c r="IT38" s="1257"/>
      <c r="IU38" s="1257"/>
      <c r="IV38" s="1257"/>
      <c r="IW38" s="1257"/>
      <c r="IX38" s="1257"/>
      <c r="IY38" s="1257"/>
      <c r="IZ38" s="1257"/>
      <c r="JA38" s="1257"/>
      <c r="JB38" s="1257"/>
      <c r="JC38" s="1257"/>
      <c r="JD38" s="1257"/>
      <c r="JE38" s="1257"/>
      <c r="JF38" s="1257"/>
      <c r="JG38" s="1257"/>
      <c r="JH38" s="1257"/>
      <c r="JI38" s="1257"/>
      <c r="JJ38" s="1257"/>
      <c r="JK38" s="1257"/>
      <c r="JL38" s="1257"/>
      <c r="JM38" s="1257"/>
      <c r="JN38" s="1257"/>
      <c r="JO38" s="1257"/>
      <c r="JP38" s="1257"/>
      <c r="JQ38" s="1257"/>
      <c r="JR38" s="1257"/>
      <c r="JS38" s="1257"/>
      <c r="JT38" s="1257"/>
      <c r="JU38" s="1257"/>
      <c r="JV38" s="1257"/>
      <c r="JW38" s="1257"/>
      <c r="JX38" s="1257"/>
      <c r="JY38" s="1257"/>
      <c r="JZ38" s="1257"/>
      <c r="KA38" s="1257"/>
      <c r="KB38" s="1257"/>
      <c r="KC38" s="1257"/>
      <c r="KD38" s="1257"/>
      <c r="KE38" s="1257"/>
      <c r="KF38" s="1257"/>
      <c r="KG38" s="1257"/>
      <c r="KH38" s="1257"/>
      <c r="KI38" s="1257"/>
      <c r="KJ38" s="1257"/>
      <c r="KK38" s="1257"/>
      <c r="KL38" s="1257"/>
      <c r="KM38" s="1257"/>
      <c r="KN38" s="1257"/>
      <c r="KO38" s="1257"/>
      <c r="KP38" s="1257"/>
      <c r="KQ38" s="1257"/>
      <c r="KR38" s="1257"/>
      <c r="KS38" s="1257"/>
      <c r="KT38" s="1257"/>
      <c r="KU38" s="1257"/>
      <c r="KV38" s="1257"/>
      <c r="KW38" s="1257"/>
      <c r="KX38" s="1257"/>
      <c r="KY38" s="1257"/>
      <c r="KZ38" s="1257"/>
      <c r="LA38" s="1257"/>
      <c r="LB38" s="1257"/>
      <c r="LC38" s="1257"/>
      <c r="LD38" s="1257"/>
      <c r="LE38" s="1257"/>
      <c r="LF38" s="1257"/>
      <c r="LG38" s="1257"/>
      <c r="LH38" s="1257"/>
      <c r="LI38" s="1257"/>
      <c r="LJ38" s="1257"/>
      <c r="LK38" s="1257"/>
      <c r="LL38" s="1257"/>
      <c r="LM38" s="1257"/>
      <c r="LN38" s="1257"/>
      <c r="LO38" s="1257"/>
      <c r="LP38" s="1257"/>
      <c r="LQ38" s="1257"/>
      <c r="LR38" s="1257"/>
      <c r="LS38" s="1257"/>
      <c r="LT38" s="1257"/>
      <c r="LU38" s="1257"/>
      <c r="LV38" s="1257"/>
      <c r="LW38" s="1257"/>
      <c r="LX38" s="1257"/>
      <c r="LY38" s="1257"/>
      <c r="LZ38" s="1257"/>
      <c r="MA38" s="1257"/>
      <c r="MB38" s="1257"/>
      <c r="MC38" s="1257"/>
      <c r="MD38" s="1257"/>
      <c r="ME38" s="1257"/>
      <c r="MF38" s="1257"/>
      <c r="MG38" s="1257"/>
      <c r="MH38" s="1257"/>
      <c r="MI38" s="1257"/>
      <c r="MJ38" s="1257"/>
      <c r="MK38" s="1257"/>
      <c r="ML38" s="1257"/>
      <c r="MM38" s="1257"/>
      <c r="MN38" s="1257"/>
      <c r="MO38" s="1257"/>
      <c r="MP38" s="1257"/>
      <c r="MQ38" s="1257"/>
      <c r="MR38" s="1257"/>
      <c r="MS38" s="1257"/>
      <c r="MT38" s="1257"/>
      <c r="MU38" s="1257"/>
      <c r="MV38" s="1257"/>
      <c r="MW38" s="1257"/>
      <c r="MX38" s="1257"/>
      <c r="MY38" s="1257"/>
      <c r="MZ38" s="1257"/>
      <c r="NA38" s="1257"/>
      <c r="NB38" s="1257"/>
      <c r="NC38" s="1257"/>
      <c r="ND38" s="1257"/>
      <c r="NE38" s="1257"/>
      <c r="NF38" s="1257"/>
      <c r="NG38" s="1257"/>
      <c r="NH38" s="1257"/>
      <c r="NI38" s="1257"/>
      <c r="NJ38" s="1257"/>
      <c r="NK38" s="1257"/>
      <c r="NL38" s="1257"/>
      <c r="NM38" s="1257"/>
      <c r="NN38" s="1257"/>
      <c r="NO38" s="1257"/>
      <c r="NP38" s="1257"/>
      <c r="NQ38" s="1257"/>
      <c r="NR38" s="1257"/>
      <c r="NS38" s="1257"/>
      <c r="NT38" s="1257"/>
      <c r="NU38" s="1257"/>
      <c r="NV38" s="1257"/>
      <c r="NW38" s="1257"/>
      <c r="NX38" s="1257"/>
      <c r="NY38" s="1257"/>
      <c r="NZ38" s="1257"/>
      <c r="OA38" s="1257"/>
      <c r="OB38" s="1257"/>
      <c r="OC38" s="1257"/>
      <c r="OD38" s="1257"/>
      <c r="OE38" s="1257"/>
      <c r="OF38" s="1257"/>
      <c r="OG38" s="1257"/>
      <c r="OH38" s="1257"/>
      <c r="OI38" s="1257"/>
      <c r="OJ38" s="1257"/>
      <c r="OK38" s="1257"/>
      <c r="OL38" s="1257"/>
      <c r="OM38" s="1257"/>
      <c r="ON38" s="1257"/>
      <c r="OO38" s="1257"/>
      <c r="OP38" s="1257"/>
      <c r="OQ38" s="1257"/>
      <c r="OR38" s="1257"/>
      <c r="OS38" s="1257"/>
      <c r="OT38" s="1257"/>
      <c r="OU38" s="1257"/>
      <c r="OV38" s="1257"/>
      <c r="OW38" s="1257"/>
      <c r="OX38" s="1257"/>
      <c r="OY38" s="1257"/>
      <c r="OZ38" s="1257"/>
      <c r="PA38" s="1257"/>
      <c r="PB38" s="1257"/>
      <c r="PC38" s="1257"/>
      <c r="PD38" s="1257"/>
      <c r="PE38" s="1257"/>
      <c r="PF38" s="1257"/>
      <c r="PG38" s="1257"/>
      <c r="PH38" s="1257"/>
      <c r="PI38" s="1257"/>
      <c r="PJ38" s="1257"/>
      <c r="PK38" s="1257"/>
      <c r="PL38" s="1257"/>
      <c r="PM38" s="1257"/>
      <c r="PN38" s="1257"/>
      <c r="PO38" s="1257"/>
      <c r="PP38" s="1257"/>
      <c r="PQ38" s="1257"/>
      <c r="PR38" s="1257"/>
      <c r="PS38" s="1257"/>
      <c r="PT38" s="1257"/>
      <c r="PU38" s="1257"/>
      <c r="PV38" s="1257"/>
      <c r="PW38" s="1257"/>
      <c r="PX38" s="1257"/>
      <c r="PY38" s="1257"/>
      <c r="PZ38" s="1257"/>
      <c r="QA38" s="1257"/>
      <c r="QB38" s="1257"/>
      <c r="QC38" s="1257"/>
      <c r="QD38" s="1257"/>
      <c r="QE38" s="1257"/>
      <c r="QF38" s="1257"/>
      <c r="QG38" s="1257"/>
      <c r="QH38" s="1257"/>
      <c r="QI38" s="1257"/>
      <c r="QJ38" s="1257"/>
      <c r="QK38" s="1257"/>
      <c r="QL38" s="1257"/>
      <c r="QM38" s="1257"/>
      <c r="QN38" s="1257"/>
      <c r="QO38" s="1257"/>
      <c r="QP38" s="1257"/>
      <c r="QQ38" s="1257"/>
      <c r="QR38" s="1257"/>
      <c r="QS38" s="1257"/>
      <c r="QT38" s="1257"/>
      <c r="QU38" s="1257"/>
      <c r="QV38" s="1257"/>
      <c r="QW38" s="1257"/>
      <c r="QX38" s="1257"/>
      <c r="QY38" s="1257"/>
      <c r="QZ38" s="1257"/>
      <c r="RA38" s="1257"/>
      <c r="RB38" s="1257"/>
      <c r="RC38" s="1257"/>
      <c r="RD38" s="1257"/>
      <c r="RE38" s="1257"/>
      <c r="RF38" s="1257"/>
      <c r="RG38" s="1257"/>
      <c r="RH38" s="1257"/>
      <c r="RI38" s="1257"/>
      <c r="RJ38" s="1257"/>
      <c r="RK38" s="1257"/>
      <c r="RL38" s="1257"/>
      <c r="RM38" s="1257"/>
      <c r="RN38" s="1257"/>
      <c r="RO38" s="1257"/>
      <c r="RP38" s="1257"/>
      <c r="RQ38" s="1257"/>
      <c r="RR38" s="1257"/>
      <c r="RS38" s="1257"/>
      <c r="RT38" s="1257"/>
      <c r="RU38" s="1257"/>
      <c r="RV38" s="1257"/>
      <c r="RW38" s="1257"/>
      <c r="RX38" s="1257"/>
      <c r="RY38" s="1257"/>
      <c r="RZ38" s="1257"/>
      <c r="SA38" s="1257"/>
      <c r="SB38" s="1257"/>
      <c r="SC38" s="1257"/>
      <c r="SD38" s="1257"/>
      <c r="SE38" s="1257"/>
      <c r="SF38" s="1257"/>
      <c r="SG38" s="1257"/>
      <c r="SH38" s="1257"/>
      <c r="SI38" s="1257"/>
      <c r="SJ38" s="1257"/>
      <c r="SK38" s="1257"/>
      <c r="SL38" s="1257"/>
      <c r="SM38" s="1257"/>
    </row>
    <row r="39" spans="1:507" s="1276" customFormat="1" ht="24.95" customHeight="1">
      <c r="A39" s="1586" t="s">
        <v>1278</v>
      </c>
      <c r="B39" s="1582" t="s">
        <v>1232</v>
      </c>
      <c r="C39" s="1582" t="s">
        <v>867</v>
      </c>
      <c r="D39" s="1582" t="s">
        <v>1301</v>
      </c>
      <c r="E39" s="1582" t="s">
        <v>867</v>
      </c>
      <c r="F39" s="1582" t="s">
        <v>1233</v>
      </c>
      <c r="G39" s="1582" t="s">
        <v>867</v>
      </c>
      <c r="H39" s="1582" t="s">
        <v>1301</v>
      </c>
      <c r="I39" s="1582" t="s">
        <v>1246</v>
      </c>
      <c r="J39" s="1582" t="s">
        <v>867</v>
      </c>
      <c r="K39" s="1582" t="s">
        <v>1281</v>
      </c>
      <c r="L39" s="1582" t="s">
        <v>1237</v>
      </c>
      <c r="M39" s="1582" t="s">
        <v>1301</v>
      </c>
      <c r="N39" s="1582" t="s">
        <v>1238</v>
      </c>
      <c r="O39" s="1582" t="s">
        <v>1284</v>
      </c>
      <c r="P39" s="1582" t="s">
        <v>1240</v>
      </c>
      <c r="Q39" s="1582" t="s">
        <v>1241</v>
      </c>
      <c r="R39" s="1582" t="s">
        <v>1302</v>
      </c>
      <c r="S39" s="1582" t="s">
        <v>1239</v>
      </c>
      <c r="T39" s="1582" t="s">
        <v>1237</v>
      </c>
      <c r="U39" s="1582" t="s">
        <v>1243</v>
      </c>
      <c r="V39" s="1582" t="s">
        <v>1285</v>
      </c>
      <c r="W39" s="1582" t="s">
        <v>1237</v>
      </c>
      <c r="X39" s="1582" t="s">
        <v>1240</v>
      </c>
      <c r="Y39" s="1582" t="s">
        <v>1237</v>
      </c>
      <c r="Z39" s="1582" t="s">
        <v>1245</v>
      </c>
      <c r="AA39" s="1582" t="s">
        <v>1246</v>
      </c>
      <c r="AB39" s="1582" t="s">
        <v>1237</v>
      </c>
      <c r="AC39" s="1582" t="s">
        <v>1247</v>
      </c>
      <c r="AD39" s="1582" t="s">
        <v>1239</v>
      </c>
      <c r="AE39" s="1582" t="s">
        <v>1233</v>
      </c>
      <c r="AF39" s="1582" t="s">
        <v>867</v>
      </c>
      <c r="AG39" s="1582" t="s">
        <v>1248</v>
      </c>
      <c r="AH39" s="1582" t="s">
        <v>1237</v>
      </c>
      <c r="AI39" s="1582" t="s">
        <v>1248</v>
      </c>
      <c r="AJ39" s="1582" t="s">
        <v>1237</v>
      </c>
      <c r="AK39" s="1582" t="s">
        <v>1246</v>
      </c>
      <c r="AL39" s="1582" t="s">
        <v>1233</v>
      </c>
      <c r="AM39" s="1582" t="s">
        <v>1233</v>
      </c>
      <c r="AN39" s="1582" t="s">
        <v>1250</v>
      </c>
      <c r="AO39" s="1582" t="s">
        <v>1247</v>
      </c>
      <c r="AP39" s="1582" t="s">
        <v>1238</v>
      </c>
      <c r="AQ39" s="1582" t="s">
        <v>1239</v>
      </c>
      <c r="AR39" s="1582" t="s">
        <v>867</v>
      </c>
      <c r="AS39" s="1582" t="s">
        <v>867</v>
      </c>
      <c r="AT39" s="1582" t="s">
        <v>867</v>
      </c>
      <c r="AU39" s="1582" t="s">
        <v>1251</v>
      </c>
      <c r="AV39" s="1582" t="s">
        <v>1245</v>
      </c>
      <c r="AW39" s="1582" t="s">
        <v>1233</v>
      </c>
      <c r="AX39" s="1582" t="s">
        <v>1237</v>
      </c>
      <c r="AY39" s="1582" t="s">
        <v>867</v>
      </c>
      <c r="AZ39" s="1582" t="s">
        <v>867</v>
      </c>
      <c r="BA39" s="1582" t="s">
        <v>1290</v>
      </c>
      <c r="BB39" s="1582" t="s">
        <v>1252</v>
      </c>
      <c r="BC39" s="1582" t="s">
        <v>1247</v>
      </c>
      <c r="BD39" s="1582" t="s">
        <v>1239</v>
      </c>
      <c r="BE39" s="1582" t="s">
        <v>1247</v>
      </c>
      <c r="BF39" s="1582" t="s">
        <v>1303</v>
      </c>
      <c r="BG39" s="1582" t="s">
        <v>1254</v>
      </c>
      <c r="BH39" s="1582" t="s">
        <v>1303</v>
      </c>
      <c r="BI39" s="1582" t="s">
        <v>1239</v>
      </c>
      <c r="BJ39" s="1582" t="s">
        <v>867</v>
      </c>
      <c r="BK39" s="1582" t="s">
        <v>1255</v>
      </c>
      <c r="BL39" s="1582" t="s">
        <v>1304</v>
      </c>
      <c r="BM39" s="1582" t="s">
        <v>1238</v>
      </c>
      <c r="BN39" s="1582" t="s">
        <v>1530</v>
      </c>
      <c r="BO39" s="1582" t="s">
        <v>1529</v>
      </c>
      <c r="BP39" s="1582" t="s">
        <v>1302</v>
      </c>
      <c r="BQ39" s="1582" t="s">
        <v>1302</v>
      </c>
      <c r="BR39" s="1582" t="s">
        <v>1530</v>
      </c>
      <c r="BS39" s="1582" t="s">
        <v>1314</v>
      </c>
      <c r="BT39" s="1582" t="s">
        <v>1531</v>
      </c>
      <c r="BU39" s="1582" t="s">
        <v>867</v>
      </c>
      <c r="BV39" s="1582" t="s">
        <v>1233</v>
      </c>
      <c r="BW39" s="1582" t="s">
        <v>1239</v>
      </c>
      <c r="BX39" s="1582" t="s">
        <v>1532</v>
      </c>
      <c r="BY39" s="1257"/>
      <c r="BZ39" s="1257"/>
      <c r="CA39" s="1257"/>
      <c r="CB39" s="1257"/>
      <c r="CC39" s="1257"/>
      <c r="CD39" s="1257"/>
      <c r="CE39" s="1257"/>
      <c r="CF39" s="1257"/>
      <c r="CG39" s="1257"/>
      <c r="CH39" s="1257"/>
      <c r="CI39" s="1257"/>
      <c r="CJ39" s="1257"/>
      <c r="CK39" s="1257"/>
      <c r="CL39" s="1257"/>
      <c r="CM39" s="1257"/>
      <c r="CN39" s="1257"/>
      <c r="CO39" s="1257"/>
      <c r="CP39" s="1257"/>
      <c r="CQ39" s="1257"/>
      <c r="CR39" s="1257"/>
      <c r="CS39" s="1257"/>
      <c r="CT39" s="1257"/>
      <c r="CU39" s="1257"/>
      <c r="CV39" s="1257"/>
      <c r="CW39" s="1257"/>
      <c r="CX39" s="1257"/>
      <c r="CY39" s="1257"/>
      <c r="CZ39" s="1257"/>
      <c r="DA39" s="1257"/>
      <c r="DB39" s="1257"/>
      <c r="DC39" s="1257"/>
      <c r="DD39" s="1257"/>
      <c r="DE39" s="1257"/>
      <c r="DF39" s="1257"/>
      <c r="DG39" s="1257"/>
      <c r="DH39" s="1257"/>
      <c r="DI39" s="1257"/>
      <c r="DJ39" s="1257"/>
      <c r="DK39" s="1257"/>
      <c r="DL39" s="1257"/>
      <c r="DM39" s="1257"/>
      <c r="DN39" s="1257"/>
      <c r="DO39" s="1257"/>
      <c r="DP39" s="1257"/>
      <c r="DQ39" s="1257"/>
      <c r="DR39" s="1257"/>
      <c r="DS39" s="1257"/>
      <c r="DT39" s="1257"/>
      <c r="DU39" s="1257"/>
      <c r="DV39" s="1257"/>
      <c r="DW39" s="1257"/>
      <c r="DX39" s="1257"/>
      <c r="DY39" s="1257"/>
      <c r="DZ39" s="1257"/>
      <c r="EA39" s="1257"/>
      <c r="EB39" s="1257"/>
      <c r="EC39" s="1257"/>
      <c r="ED39" s="1257"/>
      <c r="EE39" s="1257"/>
      <c r="EF39" s="1257"/>
      <c r="EG39" s="1257"/>
      <c r="EH39" s="1257"/>
      <c r="EI39" s="1257"/>
      <c r="EJ39" s="1257"/>
      <c r="EK39" s="1257"/>
      <c r="EL39" s="1257"/>
      <c r="EM39" s="1257"/>
      <c r="EN39" s="1257"/>
      <c r="EO39" s="1257"/>
      <c r="EP39" s="1257"/>
      <c r="EQ39" s="1257"/>
      <c r="ER39" s="1257"/>
      <c r="ES39" s="1257"/>
      <c r="ET39" s="1257"/>
      <c r="EU39" s="1257"/>
      <c r="EV39" s="1257"/>
      <c r="EW39" s="1257"/>
      <c r="EX39" s="1257"/>
      <c r="EY39" s="1257"/>
      <c r="EZ39" s="1257"/>
      <c r="FA39" s="1257"/>
      <c r="FB39" s="1257"/>
      <c r="FC39" s="1257"/>
      <c r="FD39" s="1257"/>
      <c r="FE39" s="1257"/>
      <c r="FF39" s="1257"/>
      <c r="FG39" s="1257"/>
      <c r="FH39" s="1257"/>
      <c r="FI39" s="1257"/>
      <c r="FJ39" s="1257"/>
      <c r="FK39" s="1257"/>
      <c r="FL39" s="1257"/>
      <c r="FM39" s="1257"/>
      <c r="FN39" s="1257"/>
      <c r="FO39" s="1257"/>
      <c r="FP39" s="1257"/>
      <c r="FQ39" s="1257"/>
      <c r="FR39" s="1257"/>
      <c r="FS39" s="1257"/>
      <c r="FT39" s="1257"/>
      <c r="FU39" s="1257"/>
      <c r="FV39" s="1257"/>
      <c r="FW39" s="1257"/>
      <c r="FX39" s="1257"/>
      <c r="FY39" s="1257"/>
      <c r="FZ39" s="1257"/>
      <c r="GA39" s="1257"/>
      <c r="GB39" s="1257"/>
      <c r="GC39" s="1257"/>
      <c r="GD39" s="1257"/>
      <c r="GE39" s="1257"/>
      <c r="GF39" s="1257"/>
      <c r="GG39" s="1257"/>
      <c r="GH39" s="1257"/>
      <c r="GI39" s="1257"/>
      <c r="GJ39" s="1257"/>
      <c r="GK39" s="1257"/>
      <c r="GL39" s="1257"/>
      <c r="GM39" s="1257"/>
      <c r="GN39" s="1257"/>
      <c r="GO39" s="1257"/>
      <c r="GP39" s="1257"/>
      <c r="GQ39" s="1257"/>
      <c r="GR39" s="1257"/>
      <c r="GS39" s="1257"/>
      <c r="GT39" s="1257"/>
      <c r="GU39" s="1257"/>
      <c r="GV39" s="1257"/>
      <c r="GW39" s="1257"/>
      <c r="GX39" s="1257"/>
      <c r="GY39" s="1257"/>
      <c r="GZ39" s="1257"/>
      <c r="HA39" s="1257"/>
      <c r="HB39" s="1257"/>
      <c r="HC39" s="1257"/>
      <c r="HD39" s="1257"/>
      <c r="HE39" s="1257"/>
      <c r="HF39" s="1257"/>
      <c r="HG39" s="1257"/>
      <c r="HH39" s="1257"/>
      <c r="HI39" s="1257"/>
      <c r="HJ39" s="1257"/>
      <c r="HK39" s="1257"/>
      <c r="HL39" s="1257"/>
      <c r="HM39" s="1257"/>
      <c r="HN39" s="1257"/>
      <c r="HO39" s="1257"/>
      <c r="HP39" s="1257"/>
      <c r="HQ39" s="1257"/>
      <c r="HR39" s="1257"/>
      <c r="HS39" s="1257"/>
      <c r="HT39" s="1257"/>
      <c r="HU39" s="1257"/>
      <c r="HV39" s="1257"/>
      <c r="HW39" s="1257"/>
      <c r="HX39" s="1257"/>
      <c r="HY39" s="1257"/>
      <c r="HZ39" s="1257"/>
      <c r="IA39" s="1257"/>
      <c r="IB39" s="1257"/>
      <c r="IC39" s="1257"/>
      <c r="ID39" s="1257"/>
      <c r="IE39" s="1257"/>
      <c r="IF39" s="1257"/>
      <c r="IG39" s="1257"/>
      <c r="IH39" s="1257"/>
      <c r="II39" s="1257"/>
      <c r="IJ39" s="1257"/>
      <c r="IK39" s="1257"/>
      <c r="IL39" s="1257"/>
      <c r="IM39" s="1257"/>
      <c r="IN39" s="1257"/>
      <c r="IO39" s="1257"/>
      <c r="IP39" s="1257"/>
      <c r="IQ39" s="1257"/>
      <c r="IR39" s="1257"/>
      <c r="IS39" s="1257"/>
      <c r="IT39" s="1257"/>
      <c r="IU39" s="1257"/>
      <c r="IV39" s="1257"/>
      <c r="IW39" s="1257"/>
      <c r="IX39" s="1257"/>
      <c r="IY39" s="1257"/>
      <c r="IZ39" s="1257"/>
      <c r="JA39" s="1257"/>
      <c r="JB39" s="1257"/>
      <c r="JC39" s="1257"/>
      <c r="JD39" s="1257"/>
      <c r="JE39" s="1257"/>
      <c r="JF39" s="1257"/>
      <c r="JG39" s="1257"/>
      <c r="JH39" s="1257"/>
      <c r="JI39" s="1257"/>
      <c r="JJ39" s="1257"/>
      <c r="JK39" s="1257"/>
      <c r="JL39" s="1257"/>
      <c r="JM39" s="1257"/>
      <c r="JN39" s="1257"/>
      <c r="JO39" s="1257"/>
      <c r="JP39" s="1257"/>
      <c r="JQ39" s="1257"/>
      <c r="JR39" s="1257"/>
      <c r="JS39" s="1257"/>
      <c r="JT39" s="1257"/>
      <c r="JU39" s="1257"/>
      <c r="JV39" s="1257"/>
      <c r="JW39" s="1257"/>
      <c r="JX39" s="1257"/>
      <c r="JY39" s="1257"/>
      <c r="JZ39" s="1257"/>
      <c r="KA39" s="1257"/>
      <c r="KB39" s="1257"/>
      <c r="KC39" s="1257"/>
      <c r="KD39" s="1257"/>
      <c r="KE39" s="1257"/>
      <c r="KF39" s="1257"/>
      <c r="KG39" s="1257"/>
      <c r="KH39" s="1257"/>
      <c r="KI39" s="1257"/>
      <c r="KJ39" s="1257"/>
      <c r="KK39" s="1257"/>
      <c r="KL39" s="1257"/>
      <c r="KM39" s="1257"/>
      <c r="KN39" s="1257"/>
      <c r="KO39" s="1257"/>
      <c r="KP39" s="1257"/>
      <c r="KQ39" s="1257"/>
      <c r="KR39" s="1257"/>
      <c r="KS39" s="1257"/>
      <c r="KT39" s="1257"/>
      <c r="KU39" s="1257"/>
      <c r="KV39" s="1257"/>
      <c r="KW39" s="1257"/>
      <c r="KX39" s="1257"/>
      <c r="KY39" s="1257"/>
      <c r="KZ39" s="1257"/>
      <c r="LA39" s="1257"/>
      <c r="LB39" s="1257"/>
      <c r="LC39" s="1257"/>
      <c r="LD39" s="1257"/>
      <c r="LE39" s="1257"/>
      <c r="LF39" s="1257"/>
      <c r="LG39" s="1257"/>
      <c r="LH39" s="1257"/>
      <c r="LI39" s="1257"/>
      <c r="LJ39" s="1257"/>
      <c r="LK39" s="1257"/>
      <c r="LL39" s="1257"/>
      <c r="LM39" s="1257"/>
      <c r="LN39" s="1257"/>
      <c r="LO39" s="1257"/>
      <c r="LP39" s="1257"/>
      <c r="LQ39" s="1257"/>
      <c r="LR39" s="1257"/>
      <c r="LS39" s="1257"/>
      <c r="LT39" s="1257"/>
      <c r="LU39" s="1257"/>
      <c r="LV39" s="1257"/>
      <c r="LW39" s="1257"/>
      <c r="LX39" s="1257"/>
      <c r="LY39" s="1257"/>
      <c r="LZ39" s="1257"/>
      <c r="MA39" s="1257"/>
      <c r="MB39" s="1257"/>
      <c r="MC39" s="1257"/>
      <c r="MD39" s="1257"/>
      <c r="ME39" s="1257"/>
      <c r="MF39" s="1257"/>
      <c r="MG39" s="1257"/>
      <c r="MH39" s="1257"/>
      <c r="MI39" s="1257"/>
      <c r="MJ39" s="1257"/>
      <c r="MK39" s="1257"/>
      <c r="ML39" s="1257"/>
      <c r="MM39" s="1257"/>
      <c r="MN39" s="1257"/>
      <c r="MO39" s="1257"/>
      <c r="MP39" s="1257"/>
      <c r="MQ39" s="1257"/>
      <c r="MR39" s="1257"/>
      <c r="MS39" s="1257"/>
      <c r="MT39" s="1257"/>
      <c r="MU39" s="1257"/>
      <c r="MV39" s="1257"/>
      <c r="MW39" s="1257"/>
      <c r="MX39" s="1257"/>
      <c r="MY39" s="1257"/>
      <c r="MZ39" s="1257"/>
      <c r="NA39" s="1257"/>
      <c r="NB39" s="1257"/>
      <c r="NC39" s="1257"/>
      <c r="ND39" s="1257"/>
      <c r="NE39" s="1257"/>
      <c r="NF39" s="1257"/>
      <c r="NG39" s="1257"/>
      <c r="NH39" s="1257"/>
      <c r="NI39" s="1257"/>
      <c r="NJ39" s="1257"/>
      <c r="NK39" s="1257"/>
      <c r="NL39" s="1257"/>
      <c r="NM39" s="1257"/>
      <c r="NN39" s="1257"/>
      <c r="NO39" s="1257"/>
      <c r="NP39" s="1257"/>
      <c r="NQ39" s="1257"/>
      <c r="NR39" s="1257"/>
      <c r="NS39" s="1257"/>
      <c r="NT39" s="1257"/>
      <c r="NU39" s="1257"/>
      <c r="NV39" s="1257"/>
      <c r="NW39" s="1257"/>
      <c r="NX39" s="1257"/>
      <c r="NY39" s="1257"/>
      <c r="NZ39" s="1257"/>
      <c r="OA39" s="1257"/>
      <c r="OB39" s="1257"/>
      <c r="OC39" s="1257"/>
      <c r="OD39" s="1257"/>
      <c r="OE39" s="1257"/>
      <c r="OF39" s="1257"/>
      <c r="OG39" s="1257"/>
      <c r="OH39" s="1257"/>
      <c r="OI39" s="1257"/>
      <c r="OJ39" s="1257"/>
      <c r="OK39" s="1257"/>
      <c r="OL39" s="1257"/>
      <c r="OM39" s="1257"/>
      <c r="ON39" s="1257"/>
      <c r="OO39" s="1257"/>
      <c r="OP39" s="1257"/>
      <c r="OQ39" s="1257"/>
      <c r="OR39" s="1257"/>
      <c r="OS39" s="1257"/>
      <c r="OT39" s="1257"/>
      <c r="OU39" s="1257"/>
      <c r="OV39" s="1257"/>
      <c r="OW39" s="1257"/>
      <c r="OX39" s="1257"/>
      <c r="OY39" s="1257"/>
      <c r="OZ39" s="1257"/>
      <c r="PA39" s="1257"/>
      <c r="PB39" s="1257"/>
      <c r="PC39" s="1257"/>
      <c r="PD39" s="1257"/>
      <c r="PE39" s="1257"/>
      <c r="PF39" s="1257"/>
      <c r="PG39" s="1257"/>
      <c r="PH39" s="1257"/>
      <c r="PI39" s="1257"/>
      <c r="PJ39" s="1257"/>
      <c r="PK39" s="1257"/>
      <c r="PL39" s="1257"/>
      <c r="PM39" s="1257"/>
      <c r="PN39" s="1257"/>
      <c r="PO39" s="1257"/>
      <c r="PP39" s="1257"/>
      <c r="PQ39" s="1257"/>
      <c r="PR39" s="1257"/>
      <c r="PS39" s="1257"/>
      <c r="PT39" s="1257"/>
      <c r="PU39" s="1257"/>
      <c r="PV39" s="1257"/>
      <c r="PW39" s="1257"/>
      <c r="PX39" s="1257"/>
      <c r="PY39" s="1257"/>
      <c r="PZ39" s="1257"/>
      <c r="QA39" s="1257"/>
      <c r="QB39" s="1257"/>
      <c r="QC39" s="1257"/>
      <c r="QD39" s="1257"/>
      <c r="QE39" s="1257"/>
      <c r="QF39" s="1257"/>
      <c r="QG39" s="1257"/>
      <c r="QH39" s="1257"/>
      <c r="QI39" s="1257"/>
      <c r="QJ39" s="1257"/>
      <c r="QK39" s="1257"/>
      <c r="QL39" s="1257"/>
      <c r="QM39" s="1257"/>
      <c r="QN39" s="1257"/>
      <c r="QO39" s="1257"/>
      <c r="QP39" s="1257"/>
      <c r="QQ39" s="1257"/>
      <c r="QR39" s="1257"/>
      <c r="QS39" s="1257"/>
      <c r="QT39" s="1257"/>
      <c r="QU39" s="1257"/>
      <c r="QV39" s="1257"/>
      <c r="QW39" s="1257"/>
      <c r="QX39" s="1257"/>
      <c r="QY39" s="1257"/>
      <c r="QZ39" s="1257"/>
      <c r="RA39" s="1257"/>
      <c r="RB39" s="1257"/>
      <c r="RC39" s="1257"/>
      <c r="RD39" s="1257"/>
      <c r="RE39" s="1257"/>
      <c r="RF39" s="1257"/>
      <c r="RG39" s="1257"/>
      <c r="RH39" s="1257"/>
      <c r="RI39" s="1257"/>
      <c r="RJ39" s="1257"/>
      <c r="RK39" s="1257"/>
      <c r="RL39" s="1257"/>
      <c r="RM39" s="1257"/>
      <c r="RN39" s="1257"/>
      <c r="RO39" s="1257"/>
      <c r="RP39" s="1257"/>
      <c r="RQ39" s="1257"/>
      <c r="RR39" s="1257"/>
      <c r="RS39" s="1257"/>
      <c r="RT39" s="1257"/>
      <c r="RU39" s="1257"/>
      <c r="RV39" s="1257"/>
      <c r="RW39" s="1257"/>
      <c r="RX39" s="1257"/>
      <c r="RY39" s="1257"/>
      <c r="RZ39" s="1257"/>
      <c r="SA39" s="1257"/>
      <c r="SB39" s="1257"/>
      <c r="SC39" s="1257"/>
      <c r="SD39" s="1257"/>
      <c r="SE39" s="1257"/>
      <c r="SF39" s="1257"/>
      <c r="SG39" s="1257"/>
      <c r="SH39" s="1257"/>
      <c r="SI39" s="1257"/>
      <c r="SJ39" s="1257"/>
      <c r="SK39" s="1257"/>
      <c r="SL39" s="1257"/>
      <c r="SM39" s="1257"/>
    </row>
    <row r="40" spans="1:507" s="1276" customFormat="1" ht="24.95" customHeight="1">
      <c r="A40" s="1586"/>
      <c r="B40" s="1583"/>
      <c r="C40" s="1583"/>
      <c r="D40" s="1583"/>
      <c r="E40" s="1583"/>
      <c r="F40" s="1583"/>
      <c r="G40" s="1583"/>
      <c r="H40" s="1583"/>
      <c r="I40" s="1583"/>
      <c r="J40" s="1583"/>
      <c r="K40" s="1583"/>
      <c r="L40" s="1583"/>
      <c r="M40" s="1583"/>
      <c r="N40" s="1583"/>
      <c r="O40" s="1583"/>
      <c r="P40" s="1583"/>
      <c r="Q40" s="1583"/>
      <c r="R40" s="1583"/>
      <c r="S40" s="1583"/>
      <c r="T40" s="1583"/>
      <c r="U40" s="1583"/>
      <c r="V40" s="1583"/>
      <c r="W40" s="1583"/>
      <c r="X40" s="1583"/>
      <c r="Y40" s="1583"/>
      <c r="Z40" s="1583"/>
      <c r="AA40" s="1583"/>
      <c r="AB40" s="1583"/>
      <c r="AC40" s="1583"/>
      <c r="AD40" s="1583"/>
      <c r="AE40" s="1583"/>
      <c r="AF40" s="1583"/>
      <c r="AG40" s="1583"/>
      <c r="AH40" s="1583"/>
      <c r="AI40" s="1583"/>
      <c r="AJ40" s="1583"/>
      <c r="AK40" s="1583"/>
      <c r="AL40" s="1583"/>
      <c r="AM40" s="1583"/>
      <c r="AN40" s="1583"/>
      <c r="AO40" s="1583"/>
      <c r="AP40" s="1583"/>
      <c r="AQ40" s="1583"/>
      <c r="AR40" s="1583"/>
      <c r="AS40" s="1583"/>
      <c r="AT40" s="1583"/>
      <c r="AU40" s="1583"/>
      <c r="AV40" s="1583"/>
      <c r="AW40" s="1583"/>
      <c r="AX40" s="1583"/>
      <c r="AY40" s="1583"/>
      <c r="AZ40" s="1583"/>
      <c r="BA40" s="1583"/>
      <c r="BB40" s="1583"/>
      <c r="BC40" s="1583"/>
      <c r="BD40" s="1583"/>
      <c r="BE40" s="1583"/>
      <c r="BF40" s="1583"/>
      <c r="BG40" s="1583"/>
      <c r="BH40" s="1583"/>
      <c r="BI40" s="1583"/>
      <c r="BJ40" s="1583"/>
      <c r="BK40" s="1583"/>
      <c r="BL40" s="1583"/>
      <c r="BM40" s="1583"/>
      <c r="BN40" s="1583"/>
      <c r="BO40" s="1583"/>
      <c r="BP40" s="1583"/>
      <c r="BQ40" s="1583"/>
      <c r="BR40" s="1583"/>
      <c r="BS40" s="1583"/>
      <c r="BT40" s="1583"/>
      <c r="BU40" s="1583"/>
      <c r="BV40" s="1583"/>
      <c r="BW40" s="1583"/>
      <c r="BX40" s="1583"/>
      <c r="BY40" s="1257"/>
      <c r="BZ40" s="1257"/>
      <c r="CA40" s="1257"/>
      <c r="CB40" s="1257"/>
      <c r="CC40" s="1257"/>
      <c r="CD40" s="1257"/>
      <c r="CE40" s="1257"/>
      <c r="CF40" s="1257"/>
      <c r="CG40" s="1257"/>
      <c r="CH40" s="1257"/>
      <c r="CI40" s="1257"/>
      <c r="CJ40" s="1257"/>
      <c r="CK40" s="1257"/>
      <c r="CL40" s="1257"/>
      <c r="CM40" s="1257"/>
      <c r="CN40" s="1257"/>
      <c r="CO40" s="1257"/>
      <c r="CP40" s="1257"/>
      <c r="CQ40" s="1257"/>
      <c r="CR40" s="1257"/>
      <c r="CS40" s="1257"/>
      <c r="CT40" s="1257"/>
      <c r="CU40" s="1257"/>
      <c r="CV40" s="1257"/>
      <c r="CW40" s="1257"/>
      <c r="CX40" s="1257"/>
      <c r="CY40" s="1257"/>
      <c r="CZ40" s="1257"/>
      <c r="DA40" s="1257"/>
      <c r="DB40" s="1257"/>
      <c r="DC40" s="1257"/>
      <c r="DD40" s="1257"/>
      <c r="DE40" s="1257"/>
      <c r="DF40" s="1257"/>
      <c r="DG40" s="1257"/>
      <c r="DH40" s="1257"/>
      <c r="DI40" s="1257"/>
      <c r="DJ40" s="1257"/>
      <c r="DK40" s="1257"/>
      <c r="DL40" s="1257"/>
      <c r="DM40" s="1257"/>
      <c r="DN40" s="1257"/>
      <c r="DO40" s="1257"/>
      <c r="DP40" s="1257"/>
      <c r="DQ40" s="1257"/>
      <c r="DR40" s="1257"/>
      <c r="DS40" s="1257"/>
      <c r="DT40" s="1257"/>
      <c r="DU40" s="1257"/>
      <c r="DV40" s="1257"/>
      <c r="DW40" s="1257"/>
      <c r="DX40" s="1257"/>
      <c r="DY40" s="1257"/>
      <c r="DZ40" s="1257"/>
      <c r="EA40" s="1257"/>
      <c r="EB40" s="1257"/>
      <c r="EC40" s="1257"/>
      <c r="ED40" s="1257"/>
      <c r="EE40" s="1257"/>
      <c r="EF40" s="1257"/>
      <c r="EG40" s="1257"/>
      <c r="EH40" s="1257"/>
      <c r="EI40" s="1257"/>
      <c r="EJ40" s="1257"/>
      <c r="EK40" s="1257"/>
      <c r="EL40" s="1257"/>
      <c r="EM40" s="1257"/>
      <c r="EN40" s="1257"/>
      <c r="EO40" s="1257"/>
      <c r="EP40" s="1257"/>
      <c r="EQ40" s="1257"/>
      <c r="ER40" s="1257"/>
      <c r="ES40" s="1257"/>
      <c r="ET40" s="1257"/>
      <c r="EU40" s="1257"/>
      <c r="EV40" s="1257"/>
      <c r="EW40" s="1257"/>
      <c r="EX40" s="1257"/>
      <c r="EY40" s="1257"/>
      <c r="EZ40" s="1257"/>
      <c r="FA40" s="1257"/>
      <c r="FB40" s="1257"/>
      <c r="FC40" s="1257"/>
      <c r="FD40" s="1257"/>
      <c r="FE40" s="1257"/>
      <c r="FF40" s="1257"/>
      <c r="FG40" s="1257"/>
      <c r="FH40" s="1257"/>
      <c r="FI40" s="1257"/>
      <c r="FJ40" s="1257"/>
      <c r="FK40" s="1257"/>
      <c r="FL40" s="1257"/>
      <c r="FM40" s="1257"/>
      <c r="FN40" s="1257"/>
      <c r="FO40" s="1257"/>
      <c r="FP40" s="1257"/>
      <c r="FQ40" s="1257"/>
      <c r="FR40" s="1257"/>
      <c r="FS40" s="1257"/>
      <c r="FT40" s="1257"/>
      <c r="FU40" s="1257"/>
      <c r="FV40" s="1257"/>
      <c r="FW40" s="1257"/>
      <c r="FX40" s="1257"/>
      <c r="FY40" s="1257"/>
      <c r="FZ40" s="1257"/>
      <c r="GA40" s="1257"/>
      <c r="GB40" s="1257"/>
      <c r="GC40" s="1257"/>
      <c r="GD40" s="1257"/>
      <c r="GE40" s="1257"/>
      <c r="GF40" s="1257"/>
      <c r="GG40" s="1257"/>
      <c r="GH40" s="1257"/>
      <c r="GI40" s="1257"/>
      <c r="GJ40" s="1257"/>
      <c r="GK40" s="1257"/>
      <c r="GL40" s="1257"/>
      <c r="GM40" s="1257"/>
      <c r="GN40" s="1257"/>
      <c r="GO40" s="1257"/>
      <c r="GP40" s="1257"/>
      <c r="GQ40" s="1257"/>
      <c r="GR40" s="1257"/>
      <c r="GS40" s="1257"/>
      <c r="GT40" s="1257"/>
      <c r="GU40" s="1257"/>
      <c r="GV40" s="1257"/>
      <c r="GW40" s="1257"/>
      <c r="GX40" s="1257"/>
      <c r="GY40" s="1257"/>
      <c r="GZ40" s="1257"/>
      <c r="HA40" s="1257"/>
      <c r="HB40" s="1257"/>
      <c r="HC40" s="1257"/>
      <c r="HD40" s="1257"/>
      <c r="HE40" s="1257"/>
      <c r="HF40" s="1257"/>
      <c r="HG40" s="1257"/>
      <c r="HH40" s="1257"/>
      <c r="HI40" s="1257"/>
      <c r="HJ40" s="1257"/>
      <c r="HK40" s="1257"/>
      <c r="HL40" s="1257"/>
      <c r="HM40" s="1257"/>
      <c r="HN40" s="1257"/>
      <c r="HO40" s="1257"/>
      <c r="HP40" s="1257"/>
      <c r="HQ40" s="1257"/>
      <c r="HR40" s="1257"/>
      <c r="HS40" s="1257"/>
      <c r="HT40" s="1257"/>
      <c r="HU40" s="1257"/>
      <c r="HV40" s="1257"/>
      <c r="HW40" s="1257"/>
      <c r="HX40" s="1257"/>
      <c r="HY40" s="1257"/>
      <c r="HZ40" s="1257"/>
      <c r="IA40" s="1257"/>
      <c r="IB40" s="1257"/>
      <c r="IC40" s="1257"/>
      <c r="ID40" s="1257"/>
      <c r="IE40" s="1257"/>
      <c r="IF40" s="1257"/>
      <c r="IG40" s="1257"/>
      <c r="IH40" s="1257"/>
      <c r="II40" s="1257"/>
      <c r="IJ40" s="1257"/>
      <c r="IK40" s="1257"/>
      <c r="IL40" s="1257"/>
      <c r="IM40" s="1257"/>
      <c r="IN40" s="1257"/>
      <c r="IO40" s="1257"/>
      <c r="IP40" s="1257"/>
      <c r="IQ40" s="1257"/>
      <c r="IR40" s="1257"/>
      <c r="IS40" s="1257"/>
      <c r="IT40" s="1257"/>
      <c r="IU40" s="1257"/>
      <c r="IV40" s="1257"/>
      <c r="IW40" s="1257"/>
      <c r="IX40" s="1257"/>
      <c r="IY40" s="1257"/>
      <c r="IZ40" s="1257"/>
      <c r="JA40" s="1257"/>
      <c r="JB40" s="1257"/>
      <c r="JC40" s="1257"/>
      <c r="JD40" s="1257"/>
      <c r="JE40" s="1257"/>
      <c r="JF40" s="1257"/>
      <c r="JG40" s="1257"/>
      <c r="JH40" s="1257"/>
      <c r="JI40" s="1257"/>
      <c r="JJ40" s="1257"/>
      <c r="JK40" s="1257"/>
      <c r="JL40" s="1257"/>
      <c r="JM40" s="1257"/>
      <c r="JN40" s="1257"/>
      <c r="JO40" s="1257"/>
      <c r="JP40" s="1257"/>
      <c r="JQ40" s="1257"/>
      <c r="JR40" s="1257"/>
      <c r="JS40" s="1257"/>
      <c r="JT40" s="1257"/>
      <c r="JU40" s="1257"/>
      <c r="JV40" s="1257"/>
      <c r="JW40" s="1257"/>
      <c r="JX40" s="1257"/>
      <c r="JY40" s="1257"/>
      <c r="JZ40" s="1257"/>
      <c r="KA40" s="1257"/>
      <c r="KB40" s="1257"/>
      <c r="KC40" s="1257"/>
      <c r="KD40" s="1257"/>
      <c r="KE40" s="1257"/>
      <c r="KF40" s="1257"/>
      <c r="KG40" s="1257"/>
      <c r="KH40" s="1257"/>
      <c r="KI40" s="1257"/>
      <c r="KJ40" s="1257"/>
      <c r="KK40" s="1257"/>
      <c r="KL40" s="1257"/>
      <c r="KM40" s="1257"/>
      <c r="KN40" s="1257"/>
      <c r="KO40" s="1257"/>
      <c r="KP40" s="1257"/>
      <c r="KQ40" s="1257"/>
      <c r="KR40" s="1257"/>
      <c r="KS40" s="1257"/>
      <c r="KT40" s="1257"/>
      <c r="KU40" s="1257"/>
      <c r="KV40" s="1257"/>
      <c r="KW40" s="1257"/>
      <c r="KX40" s="1257"/>
      <c r="KY40" s="1257"/>
      <c r="KZ40" s="1257"/>
      <c r="LA40" s="1257"/>
      <c r="LB40" s="1257"/>
      <c r="LC40" s="1257"/>
      <c r="LD40" s="1257"/>
      <c r="LE40" s="1257"/>
      <c r="LF40" s="1257"/>
      <c r="LG40" s="1257"/>
      <c r="LH40" s="1257"/>
      <c r="LI40" s="1257"/>
      <c r="LJ40" s="1257"/>
      <c r="LK40" s="1257"/>
      <c r="LL40" s="1257"/>
      <c r="LM40" s="1257"/>
      <c r="LN40" s="1257"/>
      <c r="LO40" s="1257"/>
      <c r="LP40" s="1257"/>
      <c r="LQ40" s="1257"/>
      <c r="LR40" s="1257"/>
      <c r="LS40" s="1257"/>
      <c r="LT40" s="1257"/>
      <c r="LU40" s="1257"/>
      <c r="LV40" s="1257"/>
      <c r="LW40" s="1257"/>
      <c r="LX40" s="1257"/>
      <c r="LY40" s="1257"/>
      <c r="LZ40" s="1257"/>
      <c r="MA40" s="1257"/>
      <c r="MB40" s="1257"/>
      <c r="MC40" s="1257"/>
      <c r="MD40" s="1257"/>
      <c r="ME40" s="1257"/>
      <c r="MF40" s="1257"/>
      <c r="MG40" s="1257"/>
      <c r="MH40" s="1257"/>
      <c r="MI40" s="1257"/>
      <c r="MJ40" s="1257"/>
      <c r="MK40" s="1257"/>
      <c r="ML40" s="1257"/>
      <c r="MM40" s="1257"/>
      <c r="MN40" s="1257"/>
      <c r="MO40" s="1257"/>
      <c r="MP40" s="1257"/>
      <c r="MQ40" s="1257"/>
      <c r="MR40" s="1257"/>
      <c r="MS40" s="1257"/>
      <c r="MT40" s="1257"/>
      <c r="MU40" s="1257"/>
      <c r="MV40" s="1257"/>
      <c r="MW40" s="1257"/>
      <c r="MX40" s="1257"/>
      <c r="MY40" s="1257"/>
      <c r="MZ40" s="1257"/>
      <c r="NA40" s="1257"/>
      <c r="NB40" s="1257"/>
      <c r="NC40" s="1257"/>
      <c r="ND40" s="1257"/>
      <c r="NE40" s="1257"/>
      <c r="NF40" s="1257"/>
      <c r="NG40" s="1257"/>
      <c r="NH40" s="1257"/>
      <c r="NI40" s="1257"/>
      <c r="NJ40" s="1257"/>
      <c r="NK40" s="1257"/>
      <c r="NL40" s="1257"/>
      <c r="NM40" s="1257"/>
      <c r="NN40" s="1257"/>
      <c r="NO40" s="1257"/>
      <c r="NP40" s="1257"/>
      <c r="NQ40" s="1257"/>
      <c r="NR40" s="1257"/>
      <c r="NS40" s="1257"/>
      <c r="NT40" s="1257"/>
      <c r="NU40" s="1257"/>
      <c r="NV40" s="1257"/>
      <c r="NW40" s="1257"/>
      <c r="NX40" s="1257"/>
      <c r="NY40" s="1257"/>
      <c r="NZ40" s="1257"/>
      <c r="OA40" s="1257"/>
      <c r="OB40" s="1257"/>
      <c r="OC40" s="1257"/>
      <c r="OD40" s="1257"/>
      <c r="OE40" s="1257"/>
      <c r="OF40" s="1257"/>
      <c r="OG40" s="1257"/>
      <c r="OH40" s="1257"/>
      <c r="OI40" s="1257"/>
      <c r="OJ40" s="1257"/>
      <c r="OK40" s="1257"/>
      <c r="OL40" s="1257"/>
      <c r="OM40" s="1257"/>
      <c r="ON40" s="1257"/>
      <c r="OO40" s="1257"/>
      <c r="OP40" s="1257"/>
      <c r="OQ40" s="1257"/>
      <c r="OR40" s="1257"/>
      <c r="OS40" s="1257"/>
      <c r="OT40" s="1257"/>
      <c r="OU40" s="1257"/>
      <c r="OV40" s="1257"/>
      <c r="OW40" s="1257"/>
      <c r="OX40" s="1257"/>
      <c r="OY40" s="1257"/>
      <c r="OZ40" s="1257"/>
      <c r="PA40" s="1257"/>
      <c r="PB40" s="1257"/>
      <c r="PC40" s="1257"/>
      <c r="PD40" s="1257"/>
      <c r="PE40" s="1257"/>
      <c r="PF40" s="1257"/>
      <c r="PG40" s="1257"/>
      <c r="PH40" s="1257"/>
      <c r="PI40" s="1257"/>
      <c r="PJ40" s="1257"/>
      <c r="PK40" s="1257"/>
      <c r="PL40" s="1257"/>
      <c r="PM40" s="1257"/>
      <c r="PN40" s="1257"/>
      <c r="PO40" s="1257"/>
      <c r="PP40" s="1257"/>
      <c r="PQ40" s="1257"/>
      <c r="PR40" s="1257"/>
      <c r="PS40" s="1257"/>
      <c r="PT40" s="1257"/>
      <c r="PU40" s="1257"/>
      <c r="PV40" s="1257"/>
      <c r="PW40" s="1257"/>
      <c r="PX40" s="1257"/>
      <c r="PY40" s="1257"/>
      <c r="PZ40" s="1257"/>
      <c r="QA40" s="1257"/>
      <c r="QB40" s="1257"/>
      <c r="QC40" s="1257"/>
      <c r="QD40" s="1257"/>
      <c r="QE40" s="1257"/>
      <c r="QF40" s="1257"/>
      <c r="QG40" s="1257"/>
      <c r="QH40" s="1257"/>
      <c r="QI40" s="1257"/>
      <c r="QJ40" s="1257"/>
      <c r="QK40" s="1257"/>
      <c r="QL40" s="1257"/>
      <c r="QM40" s="1257"/>
      <c r="QN40" s="1257"/>
      <c r="QO40" s="1257"/>
      <c r="QP40" s="1257"/>
      <c r="QQ40" s="1257"/>
      <c r="QR40" s="1257"/>
      <c r="QS40" s="1257"/>
      <c r="QT40" s="1257"/>
      <c r="QU40" s="1257"/>
      <c r="QV40" s="1257"/>
      <c r="QW40" s="1257"/>
      <c r="QX40" s="1257"/>
      <c r="QY40" s="1257"/>
      <c r="QZ40" s="1257"/>
      <c r="RA40" s="1257"/>
      <c r="RB40" s="1257"/>
      <c r="RC40" s="1257"/>
      <c r="RD40" s="1257"/>
      <c r="RE40" s="1257"/>
      <c r="RF40" s="1257"/>
      <c r="RG40" s="1257"/>
      <c r="RH40" s="1257"/>
      <c r="RI40" s="1257"/>
      <c r="RJ40" s="1257"/>
      <c r="RK40" s="1257"/>
      <c r="RL40" s="1257"/>
      <c r="RM40" s="1257"/>
      <c r="RN40" s="1257"/>
      <c r="RO40" s="1257"/>
      <c r="RP40" s="1257"/>
      <c r="RQ40" s="1257"/>
      <c r="RR40" s="1257"/>
      <c r="RS40" s="1257"/>
      <c r="RT40" s="1257"/>
      <c r="RU40" s="1257"/>
      <c r="RV40" s="1257"/>
      <c r="RW40" s="1257"/>
      <c r="RX40" s="1257"/>
      <c r="RY40" s="1257"/>
      <c r="RZ40" s="1257"/>
      <c r="SA40" s="1257"/>
      <c r="SB40" s="1257"/>
      <c r="SC40" s="1257"/>
      <c r="SD40" s="1257"/>
      <c r="SE40" s="1257"/>
      <c r="SF40" s="1257"/>
      <c r="SG40" s="1257"/>
      <c r="SH40" s="1257"/>
      <c r="SI40" s="1257"/>
      <c r="SJ40" s="1257"/>
      <c r="SK40" s="1257"/>
      <c r="SL40" s="1257"/>
      <c r="SM40" s="1257"/>
    </row>
    <row r="41" spans="1:507" s="1276" customFormat="1" ht="24.95" customHeight="1">
      <c r="A41" s="1586"/>
      <c r="B41" s="1583"/>
      <c r="C41" s="1583"/>
      <c r="D41" s="1583"/>
      <c r="E41" s="1583"/>
      <c r="F41" s="1583"/>
      <c r="G41" s="1583"/>
      <c r="H41" s="1583"/>
      <c r="I41" s="1583"/>
      <c r="J41" s="1583"/>
      <c r="K41" s="1583"/>
      <c r="L41" s="1583"/>
      <c r="M41" s="1583"/>
      <c r="N41" s="1583"/>
      <c r="O41" s="1583"/>
      <c r="P41" s="1583"/>
      <c r="Q41" s="1583"/>
      <c r="R41" s="1583"/>
      <c r="S41" s="1583"/>
      <c r="T41" s="1583"/>
      <c r="U41" s="1583"/>
      <c r="V41" s="1583"/>
      <c r="W41" s="1583"/>
      <c r="X41" s="1583"/>
      <c r="Y41" s="1583"/>
      <c r="Z41" s="1583"/>
      <c r="AA41" s="1583"/>
      <c r="AB41" s="1583"/>
      <c r="AC41" s="1583"/>
      <c r="AD41" s="1583"/>
      <c r="AE41" s="1583"/>
      <c r="AF41" s="1583"/>
      <c r="AG41" s="1583"/>
      <c r="AH41" s="1583"/>
      <c r="AI41" s="1583"/>
      <c r="AJ41" s="1583"/>
      <c r="AK41" s="1583"/>
      <c r="AL41" s="1583"/>
      <c r="AM41" s="1583"/>
      <c r="AN41" s="1583"/>
      <c r="AO41" s="1583"/>
      <c r="AP41" s="1583"/>
      <c r="AQ41" s="1583"/>
      <c r="AR41" s="1583"/>
      <c r="AS41" s="1583"/>
      <c r="AT41" s="1583"/>
      <c r="AU41" s="1583"/>
      <c r="AV41" s="1583"/>
      <c r="AW41" s="1583"/>
      <c r="AX41" s="1583"/>
      <c r="AY41" s="1583"/>
      <c r="AZ41" s="1583"/>
      <c r="BA41" s="1583"/>
      <c r="BB41" s="1583"/>
      <c r="BC41" s="1583"/>
      <c r="BD41" s="1583"/>
      <c r="BE41" s="1583"/>
      <c r="BF41" s="1583"/>
      <c r="BG41" s="1583"/>
      <c r="BH41" s="1583"/>
      <c r="BI41" s="1583"/>
      <c r="BJ41" s="1583"/>
      <c r="BK41" s="1583"/>
      <c r="BL41" s="1583"/>
      <c r="BM41" s="1583"/>
      <c r="BN41" s="1583"/>
      <c r="BO41" s="1583"/>
      <c r="BP41" s="1583"/>
      <c r="BQ41" s="1583"/>
      <c r="BR41" s="1583"/>
      <c r="BS41" s="1583"/>
      <c r="BT41" s="1583"/>
      <c r="BU41" s="1583"/>
      <c r="BV41" s="1583"/>
      <c r="BW41" s="1583"/>
      <c r="BX41" s="1583"/>
      <c r="BY41" s="1257"/>
      <c r="BZ41" s="1257"/>
      <c r="CA41" s="1257"/>
      <c r="CB41" s="1257"/>
      <c r="CC41" s="1257"/>
      <c r="CD41" s="1257"/>
      <c r="CE41" s="1257"/>
      <c r="CF41" s="1257"/>
      <c r="CG41" s="1257"/>
      <c r="CH41" s="1257"/>
      <c r="CI41" s="1257"/>
      <c r="CJ41" s="1257"/>
      <c r="CK41" s="1257"/>
      <c r="CL41" s="1257"/>
      <c r="CM41" s="1257"/>
      <c r="CN41" s="1257"/>
      <c r="CO41" s="1257"/>
      <c r="CP41" s="1257"/>
      <c r="CQ41" s="1257"/>
      <c r="CR41" s="1257"/>
      <c r="CS41" s="1257"/>
      <c r="CT41" s="1257"/>
      <c r="CU41" s="1257"/>
      <c r="CV41" s="1257"/>
      <c r="CW41" s="1257"/>
      <c r="CX41" s="1257"/>
      <c r="CY41" s="1257"/>
      <c r="CZ41" s="1257"/>
      <c r="DA41" s="1257"/>
      <c r="DB41" s="1257"/>
      <c r="DC41" s="1257"/>
      <c r="DD41" s="1257"/>
      <c r="DE41" s="1257"/>
      <c r="DF41" s="1257"/>
      <c r="DG41" s="1257"/>
      <c r="DH41" s="1257"/>
      <c r="DI41" s="1257"/>
      <c r="DJ41" s="1257"/>
      <c r="DK41" s="1257"/>
      <c r="DL41" s="1257"/>
      <c r="DM41" s="1257"/>
      <c r="DN41" s="1257"/>
      <c r="DO41" s="1257"/>
      <c r="DP41" s="1257"/>
      <c r="DQ41" s="1257"/>
      <c r="DR41" s="1257"/>
      <c r="DS41" s="1257"/>
      <c r="DT41" s="1257"/>
      <c r="DU41" s="1257"/>
      <c r="DV41" s="1257"/>
      <c r="DW41" s="1257"/>
      <c r="DX41" s="1257"/>
      <c r="DY41" s="1257"/>
      <c r="DZ41" s="1257"/>
      <c r="EA41" s="1257"/>
      <c r="EB41" s="1257"/>
      <c r="EC41" s="1257"/>
      <c r="ED41" s="1257"/>
      <c r="EE41" s="1257"/>
      <c r="EF41" s="1257"/>
      <c r="EG41" s="1257"/>
      <c r="EH41" s="1257"/>
      <c r="EI41" s="1257"/>
      <c r="EJ41" s="1257"/>
      <c r="EK41" s="1257"/>
      <c r="EL41" s="1257"/>
      <c r="EM41" s="1257"/>
      <c r="EN41" s="1257"/>
      <c r="EO41" s="1257"/>
      <c r="EP41" s="1257"/>
      <c r="EQ41" s="1257"/>
      <c r="ER41" s="1257"/>
      <c r="ES41" s="1257"/>
      <c r="ET41" s="1257"/>
      <c r="EU41" s="1257"/>
      <c r="EV41" s="1257"/>
      <c r="EW41" s="1257"/>
      <c r="EX41" s="1257"/>
      <c r="EY41" s="1257"/>
      <c r="EZ41" s="1257"/>
      <c r="FA41" s="1257"/>
      <c r="FB41" s="1257"/>
      <c r="FC41" s="1257"/>
      <c r="FD41" s="1257"/>
      <c r="FE41" s="1257"/>
      <c r="FF41" s="1257"/>
      <c r="FG41" s="1257"/>
      <c r="FH41" s="1257"/>
      <c r="FI41" s="1257"/>
      <c r="FJ41" s="1257"/>
      <c r="FK41" s="1257"/>
      <c r="FL41" s="1257"/>
      <c r="FM41" s="1257"/>
      <c r="FN41" s="1257"/>
      <c r="FO41" s="1257"/>
      <c r="FP41" s="1257"/>
      <c r="FQ41" s="1257"/>
      <c r="FR41" s="1257"/>
      <c r="FS41" s="1257"/>
      <c r="FT41" s="1257"/>
      <c r="FU41" s="1257"/>
      <c r="FV41" s="1257"/>
      <c r="FW41" s="1257"/>
      <c r="FX41" s="1257"/>
      <c r="FY41" s="1257"/>
      <c r="FZ41" s="1257"/>
      <c r="GA41" s="1257"/>
      <c r="GB41" s="1257"/>
      <c r="GC41" s="1257"/>
      <c r="GD41" s="1257"/>
      <c r="GE41" s="1257"/>
      <c r="GF41" s="1257"/>
      <c r="GG41" s="1257"/>
      <c r="GH41" s="1257"/>
      <c r="GI41" s="1257"/>
      <c r="GJ41" s="1257"/>
      <c r="GK41" s="1257"/>
      <c r="GL41" s="1257"/>
      <c r="GM41" s="1257"/>
      <c r="GN41" s="1257"/>
      <c r="GO41" s="1257"/>
      <c r="GP41" s="1257"/>
      <c r="GQ41" s="1257"/>
      <c r="GR41" s="1257"/>
      <c r="GS41" s="1257"/>
      <c r="GT41" s="1257"/>
      <c r="GU41" s="1257"/>
      <c r="GV41" s="1257"/>
      <c r="GW41" s="1257"/>
      <c r="GX41" s="1257"/>
      <c r="GY41" s="1257"/>
      <c r="GZ41" s="1257"/>
      <c r="HA41" s="1257"/>
      <c r="HB41" s="1257"/>
      <c r="HC41" s="1257"/>
      <c r="HD41" s="1257"/>
      <c r="HE41" s="1257"/>
      <c r="HF41" s="1257"/>
      <c r="HG41" s="1257"/>
      <c r="HH41" s="1257"/>
      <c r="HI41" s="1257"/>
      <c r="HJ41" s="1257"/>
      <c r="HK41" s="1257"/>
      <c r="HL41" s="1257"/>
      <c r="HM41" s="1257"/>
      <c r="HN41" s="1257"/>
      <c r="HO41" s="1257"/>
      <c r="HP41" s="1257"/>
      <c r="HQ41" s="1257"/>
      <c r="HR41" s="1257"/>
      <c r="HS41" s="1257"/>
      <c r="HT41" s="1257"/>
      <c r="HU41" s="1257"/>
      <c r="HV41" s="1257"/>
      <c r="HW41" s="1257"/>
      <c r="HX41" s="1257"/>
      <c r="HY41" s="1257"/>
      <c r="HZ41" s="1257"/>
      <c r="IA41" s="1257"/>
      <c r="IB41" s="1257"/>
      <c r="IC41" s="1257"/>
      <c r="ID41" s="1257"/>
      <c r="IE41" s="1257"/>
      <c r="IF41" s="1257"/>
      <c r="IG41" s="1257"/>
      <c r="IH41" s="1257"/>
      <c r="II41" s="1257"/>
      <c r="IJ41" s="1257"/>
      <c r="IK41" s="1257"/>
      <c r="IL41" s="1257"/>
      <c r="IM41" s="1257"/>
      <c r="IN41" s="1257"/>
      <c r="IO41" s="1257"/>
      <c r="IP41" s="1257"/>
      <c r="IQ41" s="1257"/>
      <c r="IR41" s="1257"/>
      <c r="IS41" s="1257"/>
      <c r="IT41" s="1257"/>
      <c r="IU41" s="1257"/>
      <c r="IV41" s="1257"/>
      <c r="IW41" s="1257"/>
      <c r="IX41" s="1257"/>
      <c r="IY41" s="1257"/>
      <c r="IZ41" s="1257"/>
      <c r="JA41" s="1257"/>
      <c r="JB41" s="1257"/>
      <c r="JC41" s="1257"/>
      <c r="JD41" s="1257"/>
      <c r="JE41" s="1257"/>
      <c r="JF41" s="1257"/>
      <c r="JG41" s="1257"/>
      <c r="JH41" s="1257"/>
      <c r="JI41" s="1257"/>
      <c r="JJ41" s="1257"/>
      <c r="JK41" s="1257"/>
      <c r="JL41" s="1257"/>
      <c r="JM41" s="1257"/>
      <c r="JN41" s="1257"/>
      <c r="JO41" s="1257"/>
      <c r="JP41" s="1257"/>
      <c r="JQ41" s="1257"/>
      <c r="JR41" s="1257"/>
      <c r="JS41" s="1257"/>
      <c r="JT41" s="1257"/>
      <c r="JU41" s="1257"/>
      <c r="JV41" s="1257"/>
      <c r="JW41" s="1257"/>
      <c r="JX41" s="1257"/>
      <c r="JY41" s="1257"/>
      <c r="JZ41" s="1257"/>
      <c r="KA41" s="1257"/>
      <c r="KB41" s="1257"/>
      <c r="KC41" s="1257"/>
      <c r="KD41" s="1257"/>
      <c r="KE41" s="1257"/>
      <c r="KF41" s="1257"/>
      <c r="KG41" s="1257"/>
      <c r="KH41" s="1257"/>
      <c r="KI41" s="1257"/>
      <c r="KJ41" s="1257"/>
      <c r="KK41" s="1257"/>
      <c r="KL41" s="1257"/>
      <c r="KM41" s="1257"/>
      <c r="KN41" s="1257"/>
      <c r="KO41" s="1257"/>
      <c r="KP41" s="1257"/>
      <c r="KQ41" s="1257"/>
      <c r="KR41" s="1257"/>
      <c r="KS41" s="1257"/>
      <c r="KT41" s="1257"/>
      <c r="KU41" s="1257"/>
      <c r="KV41" s="1257"/>
      <c r="KW41" s="1257"/>
      <c r="KX41" s="1257"/>
      <c r="KY41" s="1257"/>
      <c r="KZ41" s="1257"/>
      <c r="LA41" s="1257"/>
      <c r="LB41" s="1257"/>
      <c r="LC41" s="1257"/>
      <c r="LD41" s="1257"/>
      <c r="LE41" s="1257"/>
      <c r="LF41" s="1257"/>
      <c r="LG41" s="1257"/>
      <c r="LH41" s="1257"/>
      <c r="LI41" s="1257"/>
      <c r="LJ41" s="1257"/>
      <c r="LK41" s="1257"/>
      <c r="LL41" s="1257"/>
      <c r="LM41" s="1257"/>
      <c r="LN41" s="1257"/>
      <c r="LO41" s="1257"/>
      <c r="LP41" s="1257"/>
      <c r="LQ41" s="1257"/>
      <c r="LR41" s="1257"/>
      <c r="LS41" s="1257"/>
      <c r="LT41" s="1257"/>
      <c r="LU41" s="1257"/>
      <c r="LV41" s="1257"/>
      <c r="LW41" s="1257"/>
      <c r="LX41" s="1257"/>
      <c r="LY41" s="1257"/>
      <c r="LZ41" s="1257"/>
      <c r="MA41" s="1257"/>
      <c r="MB41" s="1257"/>
      <c r="MC41" s="1257"/>
      <c r="MD41" s="1257"/>
      <c r="ME41" s="1257"/>
      <c r="MF41" s="1257"/>
      <c r="MG41" s="1257"/>
      <c r="MH41" s="1257"/>
      <c r="MI41" s="1257"/>
      <c r="MJ41" s="1257"/>
      <c r="MK41" s="1257"/>
      <c r="ML41" s="1257"/>
      <c r="MM41" s="1257"/>
      <c r="MN41" s="1257"/>
      <c r="MO41" s="1257"/>
      <c r="MP41" s="1257"/>
      <c r="MQ41" s="1257"/>
      <c r="MR41" s="1257"/>
      <c r="MS41" s="1257"/>
      <c r="MT41" s="1257"/>
      <c r="MU41" s="1257"/>
      <c r="MV41" s="1257"/>
      <c r="MW41" s="1257"/>
      <c r="MX41" s="1257"/>
      <c r="MY41" s="1257"/>
      <c r="MZ41" s="1257"/>
      <c r="NA41" s="1257"/>
      <c r="NB41" s="1257"/>
      <c r="NC41" s="1257"/>
      <c r="ND41" s="1257"/>
      <c r="NE41" s="1257"/>
      <c r="NF41" s="1257"/>
      <c r="NG41" s="1257"/>
      <c r="NH41" s="1257"/>
      <c r="NI41" s="1257"/>
      <c r="NJ41" s="1257"/>
      <c r="NK41" s="1257"/>
      <c r="NL41" s="1257"/>
      <c r="NM41" s="1257"/>
      <c r="NN41" s="1257"/>
      <c r="NO41" s="1257"/>
      <c r="NP41" s="1257"/>
      <c r="NQ41" s="1257"/>
      <c r="NR41" s="1257"/>
      <c r="NS41" s="1257"/>
      <c r="NT41" s="1257"/>
      <c r="NU41" s="1257"/>
      <c r="NV41" s="1257"/>
      <c r="NW41" s="1257"/>
      <c r="NX41" s="1257"/>
      <c r="NY41" s="1257"/>
      <c r="NZ41" s="1257"/>
      <c r="OA41" s="1257"/>
      <c r="OB41" s="1257"/>
      <c r="OC41" s="1257"/>
      <c r="OD41" s="1257"/>
      <c r="OE41" s="1257"/>
      <c r="OF41" s="1257"/>
      <c r="OG41" s="1257"/>
      <c r="OH41" s="1257"/>
      <c r="OI41" s="1257"/>
      <c r="OJ41" s="1257"/>
      <c r="OK41" s="1257"/>
      <c r="OL41" s="1257"/>
      <c r="OM41" s="1257"/>
      <c r="ON41" s="1257"/>
      <c r="OO41" s="1257"/>
      <c r="OP41" s="1257"/>
      <c r="OQ41" s="1257"/>
      <c r="OR41" s="1257"/>
      <c r="OS41" s="1257"/>
      <c r="OT41" s="1257"/>
      <c r="OU41" s="1257"/>
      <c r="OV41" s="1257"/>
      <c r="OW41" s="1257"/>
      <c r="OX41" s="1257"/>
      <c r="OY41" s="1257"/>
      <c r="OZ41" s="1257"/>
      <c r="PA41" s="1257"/>
      <c r="PB41" s="1257"/>
      <c r="PC41" s="1257"/>
      <c r="PD41" s="1257"/>
      <c r="PE41" s="1257"/>
      <c r="PF41" s="1257"/>
      <c r="PG41" s="1257"/>
      <c r="PH41" s="1257"/>
      <c r="PI41" s="1257"/>
      <c r="PJ41" s="1257"/>
      <c r="PK41" s="1257"/>
      <c r="PL41" s="1257"/>
      <c r="PM41" s="1257"/>
      <c r="PN41" s="1257"/>
      <c r="PO41" s="1257"/>
      <c r="PP41" s="1257"/>
      <c r="PQ41" s="1257"/>
      <c r="PR41" s="1257"/>
      <c r="PS41" s="1257"/>
      <c r="PT41" s="1257"/>
      <c r="PU41" s="1257"/>
      <c r="PV41" s="1257"/>
      <c r="PW41" s="1257"/>
      <c r="PX41" s="1257"/>
      <c r="PY41" s="1257"/>
      <c r="PZ41" s="1257"/>
      <c r="QA41" s="1257"/>
      <c r="QB41" s="1257"/>
      <c r="QC41" s="1257"/>
      <c r="QD41" s="1257"/>
      <c r="QE41" s="1257"/>
      <c r="QF41" s="1257"/>
      <c r="QG41" s="1257"/>
      <c r="QH41" s="1257"/>
      <c r="QI41" s="1257"/>
      <c r="QJ41" s="1257"/>
      <c r="QK41" s="1257"/>
      <c r="QL41" s="1257"/>
      <c r="QM41" s="1257"/>
      <c r="QN41" s="1257"/>
      <c r="QO41" s="1257"/>
      <c r="QP41" s="1257"/>
      <c r="QQ41" s="1257"/>
      <c r="QR41" s="1257"/>
      <c r="QS41" s="1257"/>
      <c r="QT41" s="1257"/>
      <c r="QU41" s="1257"/>
      <c r="QV41" s="1257"/>
      <c r="QW41" s="1257"/>
      <c r="QX41" s="1257"/>
      <c r="QY41" s="1257"/>
      <c r="QZ41" s="1257"/>
      <c r="RA41" s="1257"/>
      <c r="RB41" s="1257"/>
      <c r="RC41" s="1257"/>
      <c r="RD41" s="1257"/>
      <c r="RE41" s="1257"/>
      <c r="RF41" s="1257"/>
      <c r="RG41" s="1257"/>
      <c r="RH41" s="1257"/>
      <c r="RI41" s="1257"/>
      <c r="RJ41" s="1257"/>
      <c r="RK41" s="1257"/>
      <c r="RL41" s="1257"/>
      <c r="RM41" s="1257"/>
      <c r="RN41" s="1257"/>
      <c r="RO41" s="1257"/>
      <c r="RP41" s="1257"/>
      <c r="RQ41" s="1257"/>
      <c r="RR41" s="1257"/>
      <c r="RS41" s="1257"/>
      <c r="RT41" s="1257"/>
      <c r="RU41" s="1257"/>
      <c r="RV41" s="1257"/>
      <c r="RW41" s="1257"/>
      <c r="RX41" s="1257"/>
      <c r="RY41" s="1257"/>
      <c r="RZ41" s="1257"/>
      <c r="SA41" s="1257"/>
      <c r="SB41" s="1257"/>
      <c r="SC41" s="1257"/>
      <c r="SD41" s="1257"/>
      <c r="SE41" s="1257"/>
      <c r="SF41" s="1257"/>
      <c r="SG41" s="1257"/>
      <c r="SH41" s="1257"/>
      <c r="SI41" s="1257"/>
      <c r="SJ41" s="1257"/>
      <c r="SK41" s="1257"/>
      <c r="SL41" s="1257"/>
      <c r="SM41" s="1257"/>
    </row>
    <row r="43" spans="1:507" s="1263" customFormat="1">
      <c r="A43" s="1584" t="s">
        <v>1307</v>
      </c>
      <c r="B43" s="1584"/>
      <c r="C43" s="1584"/>
      <c r="D43" s="1584"/>
      <c r="E43" s="1584"/>
      <c r="F43" s="1584"/>
      <c r="BY43" s="1277"/>
      <c r="BZ43" s="1277"/>
      <c r="CA43" s="1277"/>
      <c r="CB43" s="1277"/>
      <c r="CC43" s="1277"/>
      <c r="CD43" s="1277"/>
      <c r="CE43" s="1277"/>
      <c r="CF43" s="1277"/>
      <c r="CG43" s="1277"/>
      <c r="CH43" s="1277"/>
      <c r="CI43" s="1277"/>
      <c r="CJ43" s="1277"/>
      <c r="CK43" s="1277"/>
      <c r="CL43" s="1277"/>
      <c r="CM43" s="1277"/>
      <c r="CN43" s="1277"/>
      <c r="CO43" s="1277"/>
      <c r="CP43" s="1277"/>
      <c r="CQ43" s="1277"/>
      <c r="CR43" s="1277"/>
      <c r="CS43" s="1277"/>
      <c r="CT43" s="1277"/>
      <c r="CU43" s="1277"/>
      <c r="CV43" s="1277"/>
      <c r="CW43" s="1277"/>
      <c r="CX43" s="1277"/>
      <c r="CY43" s="1277"/>
      <c r="CZ43" s="1277"/>
      <c r="DA43" s="1277"/>
      <c r="DB43" s="1277"/>
      <c r="DC43" s="1277"/>
      <c r="DD43" s="1277"/>
      <c r="DE43" s="1277"/>
      <c r="DF43" s="1277"/>
      <c r="DG43" s="1277"/>
      <c r="DH43" s="1277"/>
      <c r="DI43" s="1277"/>
      <c r="DJ43" s="1277"/>
      <c r="DK43" s="1277"/>
      <c r="DL43" s="1277"/>
      <c r="DM43" s="1277"/>
      <c r="DN43" s="1277"/>
      <c r="DO43" s="1277"/>
      <c r="DP43" s="1277"/>
      <c r="DQ43" s="1277"/>
      <c r="DR43" s="1277"/>
      <c r="DS43" s="1277"/>
      <c r="DT43" s="1277"/>
      <c r="DU43" s="1277"/>
      <c r="DV43" s="1277"/>
      <c r="DW43" s="1277"/>
      <c r="DX43" s="1277"/>
      <c r="DY43" s="1277"/>
      <c r="DZ43" s="1277"/>
      <c r="EA43" s="1277"/>
      <c r="EB43" s="1277"/>
      <c r="EC43" s="1277"/>
      <c r="ED43" s="1277"/>
      <c r="EE43" s="1277"/>
      <c r="EF43" s="1277"/>
      <c r="EG43" s="1277"/>
      <c r="EH43" s="1277"/>
      <c r="EI43" s="1277"/>
      <c r="EJ43" s="1277"/>
      <c r="EK43" s="1277"/>
      <c r="EL43" s="1277"/>
      <c r="EM43" s="1277"/>
      <c r="EN43" s="1277"/>
      <c r="EO43" s="1277"/>
      <c r="EP43" s="1277"/>
      <c r="EQ43" s="1277"/>
      <c r="ER43" s="1277"/>
      <c r="ES43" s="1277"/>
      <c r="ET43" s="1277"/>
      <c r="EU43" s="1277"/>
      <c r="EV43" s="1277"/>
      <c r="EW43" s="1277"/>
      <c r="EX43" s="1277"/>
      <c r="EY43" s="1277"/>
      <c r="EZ43" s="1277"/>
      <c r="FA43" s="1277"/>
      <c r="FB43" s="1277"/>
      <c r="FC43" s="1277"/>
      <c r="FD43" s="1277"/>
      <c r="FE43" s="1277"/>
      <c r="FF43" s="1277"/>
      <c r="FG43" s="1277"/>
      <c r="FH43" s="1277"/>
      <c r="FI43" s="1277"/>
      <c r="FJ43" s="1277"/>
      <c r="FK43" s="1277"/>
      <c r="FL43" s="1277"/>
      <c r="FM43" s="1277"/>
      <c r="FN43" s="1277"/>
      <c r="FO43" s="1277"/>
      <c r="FP43" s="1277"/>
      <c r="FQ43" s="1277"/>
      <c r="FR43" s="1277"/>
      <c r="FS43" s="1277"/>
      <c r="FT43" s="1277"/>
      <c r="FU43" s="1277"/>
      <c r="FV43" s="1277"/>
      <c r="FW43" s="1277"/>
      <c r="FX43" s="1277"/>
      <c r="FY43" s="1277"/>
      <c r="FZ43" s="1277"/>
      <c r="GA43" s="1277"/>
      <c r="GB43" s="1277"/>
      <c r="GC43" s="1277"/>
      <c r="GD43" s="1277"/>
      <c r="GE43" s="1277"/>
      <c r="GF43" s="1277"/>
      <c r="GG43" s="1277"/>
      <c r="GH43" s="1277"/>
      <c r="GI43" s="1277"/>
      <c r="GJ43" s="1277"/>
      <c r="GK43" s="1277"/>
      <c r="GL43" s="1277"/>
      <c r="GM43" s="1277"/>
      <c r="GN43" s="1277"/>
      <c r="GO43" s="1277"/>
      <c r="GP43" s="1277"/>
      <c r="GQ43" s="1277"/>
      <c r="GR43" s="1277"/>
      <c r="GS43" s="1277"/>
      <c r="GT43" s="1277"/>
      <c r="GU43" s="1277"/>
      <c r="GV43" s="1277"/>
      <c r="GW43" s="1277"/>
      <c r="GX43" s="1277"/>
      <c r="GY43" s="1277"/>
      <c r="GZ43" s="1277"/>
      <c r="HA43" s="1277"/>
      <c r="HB43" s="1277"/>
      <c r="HC43" s="1277"/>
      <c r="HD43" s="1277"/>
      <c r="HE43" s="1277"/>
      <c r="HF43" s="1277"/>
      <c r="HG43" s="1277"/>
      <c r="HH43" s="1277"/>
      <c r="HI43" s="1277"/>
      <c r="HJ43" s="1277"/>
      <c r="HK43" s="1277"/>
      <c r="HL43" s="1277"/>
      <c r="HM43" s="1277"/>
      <c r="HN43" s="1277"/>
      <c r="HO43" s="1277"/>
      <c r="HP43" s="1277"/>
      <c r="HQ43" s="1277"/>
      <c r="HR43" s="1277"/>
      <c r="HS43" s="1277"/>
      <c r="HT43" s="1277"/>
      <c r="HU43" s="1277"/>
      <c r="HV43" s="1277"/>
      <c r="HW43" s="1277"/>
      <c r="HX43" s="1277"/>
      <c r="HY43" s="1277"/>
      <c r="HZ43" s="1277"/>
      <c r="IA43" s="1277"/>
      <c r="IB43" s="1277"/>
      <c r="IC43" s="1277"/>
      <c r="ID43" s="1277"/>
      <c r="IE43" s="1277"/>
      <c r="IF43" s="1277"/>
      <c r="IG43" s="1277"/>
      <c r="IH43" s="1277"/>
      <c r="II43" s="1277"/>
      <c r="IJ43" s="1277"/>
      <c r="IK43" s="1277"/>
      <c r="IL43" s="1277"/>
      <c r="IM43" s="1277"/>
      <c r="IN43" s="1277"/>
      <c r="IO43" s="1277"/>
      <c r="IP43" s="1277"/>
      <c r="IQ43" s="1277"/>
      <c r="IR43" s="1277"/>
      <c r="IS43" s="1277"/>
      <c r="IT43" s="1277"/>
      <c r="IU43" s="1277"/>
      <c r="IV43" s="1277"/>
      <c r="IW43" s="1277"/>
      <c r="IX43" s="1277"/>
      <c r="IY43" s="1277"/>
      <c r="IZ43" s="1277"/>
      <c r="JA43" s="1277"/>
      <c r="JB43" s="1277"/>
      <c r="JC43" s="1277"/>
      <c r="JD43" s="1277"/>
      <c r="JE43" s="1277"/>
      <c r="JF43" s="1277"/>
      <c r="JG43" s="1277"/>
      <c r="JH43" s="1277"/>
      <c r="JI43" s="1277"/>
      <c r="JJ43" s="1277"/>
      <c r="JK43" s="1277"/>
      <c r="JL43" s="1277"/>
      <c r="JM43" s="1277"/>
      <c r="JN43" s="1277"/>
      <c r="JO43" s="1277"/>
      <c r="JP43" s="1277"/>
      <c r="JQ43" s="1277"/>
      <c r="JR43" s="1277"/>
      <c r="JS43" s="1277"/>
      <c r="JT43" s="1277"/>
      <c r="JU43" s="1277"/>
      <c r="JV43" s="1277"/>
      <c r="JW43" s="1277"/>
      <c r="JX43" s="1277"/>
      <c r="JY43" s="1277"/>
      <c r="JZ43" s="1277"/>
      <c r="KA43" s="1277"/>
      <c r="KB43" s="1277"/>
      <c r="KC43" s="1277"/>
      <c r="KD43" s="1277"/>
      <c r="KE43" s="1277"/>
      <c r="KF43" s="1277"/>
      <c r="KG43" s="1277"/>
      <c r="KH43" s="1277"/>
      <c r="KI43" s="1277"/>
      <c r="KJ43" s="1277"/>
      <c r="KK43" s="1277"/>
      <c r="KL43" s="1277"/>
      <c r="KM43" s="1277"/>
      <c r="KN43" s="1277"/>
      <c r="KO43" s="1277"/>
      <c r="KP43" s="1277"/>
      <c r="KQ43" s="1277"/>
      <c r="KR43" s="1277"/>
      <c r="KS43" s="1277"/>
      <c r="KT43" s="1277"/>
      <c r="KU43" s="1277"/>
      <c r="KV43" s="1277"/>
      <c r="KW43" s="1277"/>
      <c r="KX43" s="1277"/>
      <c r="KY43" s="1277"/>
      <c r="KZ43" s="1277"/>
      <c r="LA43" s="1277"/>
      <c r="LB43" s="1277"/>
      <c r="LC43" s="1277"/>
      <c r="LD43" s="1277"/>
      <c r="LE43" s="1277"/>
      <c r="LF43" s="1277"/>
      <c r="LG43" s="1277"/>
      <c r="LH43" s="1277"/>
      <c r="LI43" s="1277"/>
      <c r="LJ43" s="1277"/>
      <c r="LK43" s="1277"/>
      <c r="LL43" s="1277"/>
      <c r="LM43" s="1277"/>
      <c r="LN43" s="1277"/>
      <c r="LO43" s="1277"/>
      <c r="LP43" s="1277"/>
      <c r="LQ43" s="1277"/>
      <c r="LR43" s="1277"/>
      <c r="LS43" s="1277"/>
      <c r="LT43" s="1277"/>
      <c r="LU43" s="1277"/>
      <c r="LV43" s="1277"/>
      <c r="LW43" s="1277"/>
      <c r="LX43" s="1277"/>
      <c r="LY43" s="1277"/>
      <c r="LZ43" s="1277"/>
      <c r="MA43" s="1277"/>
      <c r="MB43" s="1277"/>
      <c r="MC43" s="1277"/>
      <c r="MD43" s="1277"/>
      <c r="ME43" s="1277"/>
      <c r="MF43" s="1277"/>
      <c r="MG43" s="1277"/>
      <c r="MH43" s="1277"/>
      <c r="MI43" s="1277"/>
      <c r="MJ43" s="1277"/>
      <c r="MK43" s="1277"/>
      <c r="ML43" s="1277"/>
      <c r="MM43" s="1277"/>
      <c r="MN43" s="1277"/>
      <c r="MO43" s="1277"/>
      <c r="MP43" s="1277"/>
      <c r="MQ43" s="1277"/>
      <c r="MR43" s="1277"/>
      <c r="MS43" s="1277"/>
      <c r="MT43" s="1277"/>
      <c r="MU43" s="1277"/>
      <c r="MV43" s="1277"/>
      <c r="MW43" s="1277"/>
      <c r="MX43" s="1277"/>
      <c r="MY43" s="1277"/>
      <c r="MZ43" s="1277"/>
      <c r="NA43" s="1277"/>
      <c r="NB43" s="1277"/>
      <c r="NC43" s="1277"/>
      <c r="ND43" s="1277"/>
      <c r="NE43" s="1277"/>
      <c r="NF43" s="1277"/>
      <c r="NG43" s="1277"/>
      <c r="NH43" s="1277"/>
      <c r="NI43" s="1277"/>
      <c r="NJ43" s="1277"/>
      <c r="NK43" s="1277"/>
      <c r="NL43" s="1277"/>
      <c r="NM43" s="1277"/>
      <c r="NN43" s="1277"/>
      <c r="NO43" s="1277"/>
      <c r="NP43" s="1277"/>
      <c r="NQ43" s="1277"/>
      <c r="NR43" s="1277"/>
      <c r="NS43" s="1277"/>
      <c r="NT43" s="1277"/>
      <c r="NU43" s="1277"/>
      <c r="NV43" s="1277"/>
      <c r="NW43" s="1277"/>
      <c r="NX43" s="1277"/>
      <c r="NY43" s="1277"/>
      <c r="NZ43" s="1277"/>
      <c r="OA43" s="1277"/>
      <c r="OB43" s="1277"/>
      <c r="OC43" s="1277"/>
      <c r="OD43" s="1277"/>
      <c r="OE43" s="1277"/>
      <c r="OF43" s="1277"/>
      <c r="OG43" s="1277"/>
      <c r="OH43" s="1277"/>
      <c r="OI43" s="1277"/>
      <c r="OJ43" s="1277"/>
      <c r="OK43" s="1277"/>
      <c r="OL43" s="1277"/>
      <c r="OM43" s="1277"/>
      <c r="ON43" s="1277"/>
      <c r="OO43" s="1277"/>
      <c r="OP43" s="1277"/>
      <c r="OQ43" s="1277"/>
      <c r="OR43" s="1277"/>
      <c r="OS43" s="1277"/>
      <c r="OT43" s="1277"/>
      <c r="OU43" s="1277"/>
      <c r="OV43" s="1277"/>
      <c r="OW43" s="1277"/>
      <c r="OX43" s="1277"/>
      <c r="OY43" s="1277"/>
      <c r="OZ43" s="1277"/>
      <c r="PA43" s="1277"/>
      <c r="PB43" s="1277"/>
      <c r="PC43" s="1277"/>
      <c r="PD43" s="1277"/>
      <c r="PE43" s="1277"/>
      <c r="PF43" s="1277"/>
      <c r="PG43" s="1277"/>
      <c r="PH43" s="1277"/>
      <c r="PI43" s="1277"/>
      <c r="PJ43" s="1277"/>
      <c r="PK43" s="1277"/>
      <c r="PL43" s="1277"/>
      <c r="PM43" s="1277"/>
      <c r="PN43" s="1277"/>
      <c r="PO43" s="1277"/>
      <c r="PP43" s="1277"/>
      <c r="PQ43" s="1277"/>
      <c r="PR43" s="1277"/>
      <c r="PS43" s="1277"/>
      <c r="PT43" s="1277"/>
      <c r="PU43" s="1277"/>
      <c r="PV43" s="1277"/>
      <c r="PW43" s="1277"/>
      <c r="PX43" s="1277"/>
      <c r="PY43" s="1277"/>
      <c r="PZ43" s="1277"/>
      <c r="QA43" s="1277"/>
      <c r="QB43" s="1277"/>
      <c r="QC43" s="1277"/>
      <c r="QD43" s="1277"/>
      <c r="QE43" s="1277"/>
      <c r="QF43" s="1277"/>
      <c r="QG43" s="1277"/>
      <c r="QH43" s="1277"/>
      <c r="QI43" s="1277"/>
      <c r="QJ43" s="1277"/>
      <c r="QK43" s="1277"/>
      <c r="QL43" s="1277"/>
      <c r="QM43" s="1277"/>
      <c r="QN43" s="1277"/>
      <c r="QO43" s="1277"/>
      <c r="QP43" s="1277"/>
      <c r="QQ43" s="1277"/>
      <c r="QR43" s="1277"/>
      <c r="QS43" s="1277"/>
      <c r="QT43" s="1277"/>
      <c r="QU43" s="1277"/>
      <c r="QV43" s="1277"/>
      <c r="QW43" s="1277"/>
      <c r="QX43" s="1277"/>
      <c r="QY43" s="1277"/>
      <c r="QZ43" s="1277"/>
      <c r="RA43" s="1277"/>
      <c r="RB43" s="1277"/>
      <c r="RC43" s="1277"/>
      <c r="RD43" s="1277"/>
      <c r="RE43" s="1277"/>
      <c r="RF43" s="1277"/>
      <c r="RG43" s="1277"/>
      <c r="RH43" s="1277"/>
      <c r="RI43" s="1277"/>
      <c r="RJ43" s="1277"/>
      <c r="RK43" s="1277"/>
      <c r="RL43" s="1277"/>
      <c r="RM43" s="1277"/>
      <c r="RN43" s="1277"/>
      <c r="RO43" s="1277"/>
      <c r="RP43" s="1277"/>
      <c r="RQ43" s="1277"/>
      <c r="RR43" s="1277"/>
      <c r="RS43" s="1277"/>
      <c r="RT43" s="1277"/>
      <c r="RU43" s="1277"/>
      <c r="RV43" s="1277"/>
      <c r="RW43" s="1277"/>
      <c r="RX43" s="1277"/>
      <c r="RY43" s="1277"/>
      <c r="RZ43" s="1277"/>
      <c r="SA43" s="1277"/>
      <c r="SB43" s="1277"/>
      <c r="SC43" s="1277"/>
      <c r="SD43" s="1277"/>
      <c r="SE43" s="1277"/>
      <c r="SF43" s="1277"/>
      <c r="SG43" s="1277"/>
      <c r="SH43" s="1277"/>
      <c r="SI43" s="1277"/>
      <c r="SJ43" s="1277"/>
      <c r="SK43" s="1277"/>
      <c r="SL43" s="1277"/>
      <c r="SM43" s="1277"/>
    </row>
    <row r="44" spans="1:507" s="1263" customFormat="1">
      <c r="A44" s="1584"/>
      <c r="B44" s="1584"/>
      <c r="C44" s="1584"/>
      <c r="D44" s="1584"/>
      <c r="E44" s="1584"/>
      <c r="F44" s="1584"/>
      <c r="BY44" s="1277"/>
      <c r="BZ44" s="1277"/>
      <c r="CA44" s="1277"/>
      <c r="CB44" s="1277"/>
      <c r="CC44" s="1277"/>
      <c r="CD44" s="1277"/>
      <c r="CE44" s="1277"/>
      <c r="CF44" s="1277"/>
      <c r="CG44" s="1277"/>
      <c r="CH44" s="1277"/>
      <c r="CI44" s="1277"/>
      <c r="CJ44" s="1277"/>
      <c r="CK44" s="1277"/>
      <c r="CL44" s="1277"/>
      <c r="CM44" s="1277"/>
      <c r="CN44" s="1277"/>
      <c r="CO44" s="1277"/>
      <c r="CP44" s="1277"/>
      <c r="CQ44" s="1277"/>
      <c r="CR44" s="1277"/>
      <c r="CS44" s="1277"/>
      <c r="CT44" s="1277"/>
      <c r="CU44" s="1277"/>
      <c r="CV44" s="1277"/>
      <c r="CW44" s="1277"/>
      <c r="CX44" s="1277"/>
      <c r="CY44" s="1277"/>
      <c r="CZ44" s="1277"/>
      <c r="DA44" s="1277"/>
      <c r="DB44" s="1277"/>
      <c r="DC44" s="1277"/>
      <c r="DD44" s="1277"/>
      <c r="DE44" s="1277"/>
      <c r="DF44" s="1277"/>
      <c r="DG44" s="1277"/>
      <c r="DH44" s="1277"/>
      <c r="DI44" s="1277"/>
      <c r="DJ44" s="1277"/>
      <c r="DK44" s="1277"/>
      <c r="DL44" s="1277"/>
      <c r="DM44" s="1277"/>
      <c r="DN44" s="1277"/>
      <c r="DO44" s="1277"/>
      <c r="DP44" s="1277"/>
      <c r="DQ44" s="1277"/>
      <c r="DR44" s="1277"/>
      <c r="DS44" s="1277"/>
      <c r="DT44" s="1277"/>
      <c r="DU44" s="1277"/>
      <c r="DV44" s="1277"/>
      <c r="DW44" s="1277"/>
      <c r="DX44" s="1277"/>
      <c r="DY44" s="1277"/>
      <c r="DZ44" s="1277"/>
      <c r="EA44" s="1277"/>
      <c r="EB44" s="1277"/>
      <c r="EC44" s="1277"/>
      <c r="ED44" s="1277"/>
      <c r="EE44" s="1277"/>
      <c r="EF44" s="1277"/>
      <c r="EG44" s="1277"/>
      <c r="EH44" s="1277"/>
      <c r="EI44" s="1277"/>
      <c r="EJ44" s="1277"/>
      <c r="EK44" s="1277"/>
      <c r="EL44" s="1277"/>
      <c r="EM44" s="1277"/>
      <c r="EN44" s="1277"/>
      <c r="EO44" s="1277"/>
      <c r="EP44" s="1277"/>
      <c r="EQ44" s="1277"/>
      <c r="ER44" s="1277"/>
      <c r="ES44" s="1277"/>
      <c r="ET44" s="1277"/>
      <c r="EU44" s="1277"/>
      <c r="EV44" s="1277"/>
      <c r="EW44" s="1277"/>
      <c r="EX44" s="1277"/>
      <c r="EY44" s="1277"/>
      <c r="EZ44" s="1277"/>
      <c r="FA44" s="1277"/>
      <c r="FB44" s="1277"/>
      <c r="FC44" s="1277"/>
      <c r="FD44" s="1277"/>
      <c r="FE44" s="1277"/>
      <c r="FF44" s="1277"/>
      <c r="FG44" s="1277"/>
      <c r="FH44" s="1277"/>
      <c r="FI44" s="1277"/>
      <c r="FJ44" s="1277"/>
      <c r="FK44" s="1277"/>
      <c r="FL44" s="1277"/>
      <c r="FM44" s="1277"/>
      <c r="FN44" s="1277"/>
      <c r="FO44" s="1277"/>
      <c r="FP44" s="1277"/>
      <c r="FQ44" s="1277"/>
      <c r="FR44" s="1277"/>
      <c r="FS44" s="1277"/>
      <c r="FT44" s="1277"/>
      <c r="FU44" s="1277"/>
      <c r="FV44" s="1277"/>
      <c r="FW44" s="1277"/>
      <c r="FX44" s="1277"/>
      <c r="FY44" s="1277"/>
      <c r="FZ44" s="1277"/>
      <c r="GA44" s="1277"/>
      <c r="GB44" s="1277"/>
      <c r="GC44" s="1277"/>
      <c r="GD44" s="1277"/>
      <c r="GE44" s="1277"/>
      <c r="GF44" s="1277"/>
      <c r="GG44" s="1277"/>
      <c r="GH44" s="1277"/>
      <c r="GI44" s="1277"/>
      <c r="GJ44" s="1277"/>
      <c r="GK44" s="1277"/>
      <c r="GL44" s="1277"/>
      <c r="GM44" s="1277"/>
      <c r="GN44" s="1277"/>
      <c r="GO44" s="1277"/>
      <c r="GP44" s="1277"/>
      <c r="GQ44" s="1277"/>
      <c r="GR44" s="1277"/>
      <c r="GS44" s="1277"/>
      <c r="GT44" s="1277"/>
      <c r="GU44" s="1277"/>
      <c r="GV44" s="1277"/>
      <c r="GW44" s="1277"/>
      <c r="GX44" s="1277"/>
      <c r="GY44" s="1277"/>
      <c r="GZ44" s="1277"/>
      <c r="HA44" s="1277"/>
      <c r="HB44" s="1277"/>
      <c r="HC44" s="1277"/>
      <c r="HD44" s="1277"/>
      <c r="HE44" s="1277"/>
      <c r="HF44" s="1277"/>
      <c r="HG44" s="1277"/>
      <c r="HH44" s="1277"/>
      <c r="HI44" s="1277"/>
      <c r="HJ44" s="1277"/>
      <c r="HK44" s="1277"/>
      <c r="HL44" s="1277"/>
      <c r="HM44" s="1277"/>
      <c r="HN44" s="1277"/>
      <c r="HO44" s="1277"/>
      <c r="HP44" s="1277"/>
      <c r="HQ44" s="1277"/>
      <c r="HR44" s="1277"/>
      <c r="HS44" s="1277"/>
      <c r="HT44" s="1277"/>
      <c r="HU44" s="1277"/>
      <c r="HV44" s="1277"/>
      <c r="HW44" s="1277"/>
      <c r="HX44" s="1277"/>
      <c r="HY44" s="1277"/>
      <c r="HZ44" s="1277"/>
      <c r="IA44" s="1277"/>
      <c r="IB44" s="1277"/>
      <c r="IC44" s="1277"/>
      <c r="ID44" s="1277"/>
      <c r="IE44" s="1277"/>
      <c r="IF44" s="1277"/>
      <c r="IG44" s="1277"/>
      <c r="IH44" s="1277"/>
      <c r="II44" s="1277"/>
      <c r="IJ44" s="1277"/>
      <c r="IK44" s="1277"/>
      <c r="IL44" s="1277"/>
      <c r="IM44" s="1277"/>
      <c r="IN44" s="1277"/>
      <c r="IO44" s="1277"/>
      <c r="IP44" s="1277"/>
      <c r="IQ44" s="1277"/>
      <c r="IR44" s="1277"/>
      <c r="IS44" s="1277"/>
      <c r="IT44" s="1277"/>
      <c r="IU44" s="1277"/>
      <c r="IV44" s="1277"/>
      <c r="IW44" s="1277"/>
      <c r="IX44" s="1277"/>
      <c r="IY44" s="1277"/>
      <c r="IZ44" s="1277"/>
      <c r="JA44" s="1277"/>
      <c r="JB44" s="1277"/>
      <c r="JC44" s="1277"/>
      <c r="JD44" s="1277"/>
      <c r="JE44" s="1277"/>
      <c r="JF44" s="1277"/>
      <c r="JG44" s="1277"/>
      <c r="JH44" s="1277"/>
      <c r="JI44" s="1277"/>
      <c r="JJ44" s="1277"/>
      <c r="JK44" s="1277"/>
      <c r="JL44" s="1277"/>
      <c r="JM44" s="1277"/>
      <c r="JN44" s="1277"/>
      <c r="JO44" s="1277"/>
      <c r="JP44" s="1277"/>
      <c r="JQ44" s="1277"/>
      <c r="JR44" s="1277"/>
      <c r="JS44" s="1277"/>
      <c r="JT44" s="1277"/>
      <c r="JU44" s="1277"/>
      <c r="JV44" s="1277"/>
      <c r="JW44" s="1277"/>
      <c r="JX44" s="1277"/>
      <c r="JY44" s="1277"/>
      <c r="JZ44" s="1277"/>
      <c r="KA44" s="1277"/>
      <c r="KB44" s="1277"/>
      <c r="KC44" s="1277"/>
      <c r="KD44" s="1277"/>
      <c r="KE44" s="1277"/>
      <c r="KF44" s="1277"/>
      <c r="KG44" s="1277"/>
      <c r="KH44" s="1277"/>
      <c r="KI44" s="1277"/>
      <c r="KJ44" s="1277"/>
      <c r="KK44" s="1277"/>
      <c r="KL44" s="1277"/>
      <c r="KM44" s="1277"/>
      <c r="KN44" s="1277"/>
      <c r="KO44" s="1277"/>
      <c r="KP44" s="1277"/>
      <c r="KQ44" s="1277"/>
      <c r="KR44" s="1277"/>
      <c r="KS44" s="1277"/>
      <c r="KT44" s="1277"/>
      <c r="KU44" s="1277"/>
      <c r="KV44" s="1277"/>
      <c r="KW44" s="1277"/>
      <c r="KX44" s="1277"/>
      <c r="KY44" s="1277"/>
      <c r="KZ44" s="1277"/>
      <c r="LA44" s="1277"/>
      <c r="LB44" s="1277"/>
      <c r="LC44" s="1277"/>
      <c r="LD44" s="1277"/>
      <c r="LE44" s="1277"/>
      <c r="LF44" s="1277"/>
      <c r="LG44" s="1277"/>
      <c r="LH44" s="1277"/>
      <c r="LI44" s="1277"/>
      <c r="LJ44" s="1277"/>
      <c r="LK44" s="1277"/>
      <c r="LL44" s="1277"/>
      <c r="LM44" s="1277"/>
      <c r="LN44" s="1277"/>
      <c r="LO44" s="1277"/>
      <c r="LP44" s="1277"/>
      <c r="LQ44" s="1277"/>
      <c r="LR44" s="1277"/>
      <c r="LS44" s="1277"/>
      <c r="LT44" s="1277"/>
      <c r="LU44" s="1277"/>
      <c r="LV44" s="1277"/>
      <c r="LW44" s="1277"/>
      <c r="LX44" s="1277"/>
      <c r="LY44" s="1277"/>
      <c r="LZ44" s="1277"/>
      <c r="MA44" s="1277"/>
      <c r="MB44" s="1277"/>
      <c r="MC44" s="1277"/>
      <c r="MD44" s="1277"/>
      <c r="ME44" s="1277"/>
      <c r="MF44" s="1277"/>
      <c r="MG44" s="1277"/>
      <c r="MH44" s="1277"/>
      <c r="MI44" s="1277"/>
      <c r="MJ44" s="1277"/>
      <c r="MK44" s="1277"/>
      <c r="ML44" s="1277"/>
      <c r="MM44" s="1277"/>
      <c r="MN44" s="1277"/>
      <c r="MO44" s="1277"/>
      <c r="MP44" s="1277"/>
      <c r="MQ44" s="1277"/>
      <c r="MR44" s="1277"/>
      <c r="MS44" s="1277"/>
      <c r="MT44" s="1277"/>
      <c r="MU44" s="1277"/>
      <c r="MV44" s="1277"/>
      <c r="MW44" s="1277"/>
      <c r="MX44" s="1277"/>
      <c r="MY44" s="1277"/>
      <c r="MZ44" s="1277"/>
      <c r="NA44" s="1277"/>
      <c r="NB44" s="1277"/>
      <c r="NC44" s="1277"/>
      <c r="ND44" s="1277"/>
      <c r="NE44" s="1277"/>
      <c r="NF44" s="1277"/>
      <c r="NG44" s="1277"/>
      <c r="NH44" s="1277"/>
      <c r="NI44" s="1277"/>
      <c r="NJ44" s="1277"/>
      <c r="NK44" s="1277"/>
      <c r="NL44" s="1277"/>
      <c r="NM44" s="1277"/>
      <c r="NN44" s="1277"/>
      <c r="NO44" s="1277"/>
      <c r="NP44" s="1277"/>
      <c r="NQ44" s="1277"/>
      <c r="NR44" s="1277"/>
      <c r="NS44" s="1277"/>
      <c r="NT44" s="1277"/>
      <c r="NU44" s="1277"/>
      <c r="NV44" s="1277"/>
      <c r="NW44" s="1277"/>
      <c r="NX44" s="1277"/>
      <c r="NY44" s="1277"/>
      <c r="NZ44" s="1277"/>
      <c r="OA44" s="1277"/>
      <c r="OB44" s="1277"/>
      <c r="OC44" s="1277"/>
      <c r="OD44" s="1277"/>
      <c r="OE44" s="1277"/>
      <c r="OF44" s="1277"/>
      <c r="OG44" s="1277"/>
      <c r="OH44" s="1277"/>
      <c r="OI44" s="1277"/>
      <c r="OJ44" s="1277"/>
      <c r="OK44" s="1277"/>
      <c r="OL44" s="1277"/>
      <c r="OM44" s="1277"/>
      <c r="ON44" s="1277"/>
      <c r="OO44" s="1277"/>
      <c r="OP44" s="1277"/>
      <c r="OQ44" s="1277"/>
      <c r="OR44" s="1277"/>
      <c r="OS44" s="1277"/>
      <c r="OT44" s="1277"/>
      <c r="OU44" s="1277"/>
      <c r="OV44" s="1277"/>
      <c r="OW44" s="1277"/>
      <c r="OX44" s="1277"/>
      <c r="OY44" s="1277"/>
      <c r="OZ44" s="1277"/>
      <c r="PA44" s="1277"/>
      <c r="PB44" s="1277"/>
      <c r="PC44" s="1277"/>
      <c r="PD44" s="1277"/>
      <c r="PE44" s="1277"/>
      <c r="PF44" s="1277"/>
      <c r="PG44" s="1277"/>
      <c r="PH44" s="1277"/>
      <c r="PI44" s="1277"/>
      <c r="PJ44" s="1277"/>
      <c r="PK44" s="1277"/>
      <c r="PL44" s="1277"/>
      <c r="PM44" s="1277"/>
      <c r="PN44" s="1277"/>
      <c r="PO44" s="1277"/>
      <c r="PP44" s="1277"/>
      <c r="PQ44" s="1277"/>
      <c r="PR44" s="1277"/>
      <c r="PS44" s="1277"/>
      <c r="PT44" s="1277"/>
      <c r="PU44" s="1277"/>
      <c r="PV44" s="1277"/>
      <c r="PW44" s="1277"/>
      <c r="PX44" s="1277"/>
      <c r="PY44" s="1277"/>
      <c r="PZ44" s="1277"/>
      <c r="QA44" s="1277"/>
      <c r="QB44" s="1277"/>
      <c r="QC44" s="1277"/>
      <c r="QD44" s="1277"/>
      <c r="QE44" s="1277"/>
      <c r="QF44" s="1277"/>
      <c r="QG44" s="1277"/>
      <c r="QH44" s="1277"/>
      <c r="QI44" s="1277"/>
      <c r="QJ44" s="1277"/>
      <c r="QK44" s="1277"/>
      <c r="QL44" s="1277"/>
      <c r="QM44" s="1277"/>
      <c r="QN44" s="1277"/>
      <c r="QO44" s="1277"/>
      <c r="QP44" s="1277"/>
      <c r="QQ44" s="1277"/>
      <c r="QR44" s="1277"/>
      <c r="QS44" s="1277"/>
      <c r="QT44" s="1277"/>
      <c r="QU44" s="1277"/>
      <c r="QV44" s="1277"/>
      <c r="QW44" s="1277"/>
      <c r="QX44" s="1277"/>
      <c r="QY44" s="1277"/>
      <c r="QZ44" s="1277"/>
      <c r="RA44" s="1277"/>
      <c r="RB44" s="1277"/>
      <c r="RC44" s="1277"/>
      <c r="RD44" s="1277"/>
      <c r="RE44" s="1277"/>
      <c r="RF44" s="1277"/>
      <c r="RG44" s="1277"/>
      <c r="RH44" s="1277"/>
      <c r="RI44" s="1277"/>
      <c r="RJ44" s="1277"/>
      <c r="RK44" s="1277"/>
      <c r="RL44" s="1277"/>
      <c r="RM44" s="1277"/>
      <c r="RN44" s="1277"/>
      <c r="RO44" s="1277"/>
      <c r="RP44" s="1277"/>
      <c r="RQ44" s="1277"/>
      <c r="RR44" s="1277"/>
      <c r="RS44" s="1277"/>
      <c r="RT44" s="1277"/>
      <c r="RU44" s="1277"/>
      <c r="RV44" s="1277"/>
      <c r="RW44" s="1277"/>
      <c r="RX44" s="1277"/>
      <c r="RY44" s="1277"/>
      <c r="RZ44" s="1277"/>
      <c r="SA44" s="1277"/>
      <c r="SB44" s="1277"/>
      <c r="SC44" s="1277"/>
      <c r="SD44" s="1277"/>
      <c r="SE44" s="1277"/>
      <c r="SF44" s="1277"/>
      <c r="SG44" s="1277"/>
      <c r="SH44" s="1277"/>
      <c r="SI44" s="1277"/>
      <c r="SJ44" s="1277"/>
      <c r="SK44" s="1277"/>
      <c r="SL44" s="1277"/>
      <c r="SM44" s="1277"/>
    </row>
    <row r="46" spans="1:507" ht="60">
      <c r="A46" s="1265" t="s">
        <v>1313</v>
      </c>
      <c r="B46" s="1264"/>
      <c r="C46" s="1270" t="s">
        <v>1312</v>
      </c>
    </row>
    <row r="47" spans="1:507">
      <c r="A47" s="1266" t="s">
        <v>1308</v>
      </c>
      <c r="B47" s="1267"/>
      <c r="C47" s="1271">
        <v>2.3381679704776413E-2</v>
      </c>
    </row>
    <row r="48" spans="1:507">
      <c r="A48" s="1268" t="s">
        <v>1309</v>
      </c>
      <c r="B48" s="1269"/>
      <c r="C48" s="1272">
        <v>1.4384800153160404E-2</v>
      </c>
    </row>
    <row r="49" spans="1:3">
      <c r="A49" s="1268" t="s">
        <v>19</v>
      </c>
      <c r="B49" s="1269"/>
      <c r="C49" s="1272">
        <v>0</v>
      </c>
    </row>
    <row r="50" spans="1:3">
      <c r="A50" s="1268" t="s">
        <v>1311</v>
      </c>
      <c r="B50" s="1269"/>
      <c r="C50" s="1272">
        <v>4.9082196185146469E-2</v>
      </c>
    </row>
    <row r="51" spans="1:3">
      <c r="A51" s="1268" t="s">
        <v>1310</v>
      </c>
      <c r="B51" s="1269"/>
      <c r="C51" s="1272">
        <v>1.5284691733544169E-2</v>
      </c>
    </row>
    <row r="52" spans="1:3">
      <c r="A52" s="1268" t="s">
        <v>545</v>
      </c>
      <c r="B52" s="1269"/>
      <c r="C52" s="1272">
        <v>0</v>
      </c>
    </row>
    <row r="53" spans="1:3" ht="14.25" customHeight="1">
      <c r="A53" s="1268" t="s">
        <v>1274</v>
      </c>
      <c r="B53" s="1269"/>
      <c r="C53" s="1272">
        <v>0</v>
      </c>
    </row>
    <row r="54" spans="1:3">
      <c r="A54" s="1268" t="s">
        <v>1275</v>
      </c>
      <c r="B54" s="1269"/>
      <c r="C54" s="1272">
        <v>3.2840376317075037E-2</v>
      </c>
    </row>
    <row r="55" spans="1:3">
      <c r="A55" s="1268" t="s">
        <v>1246</v>
      </c>
      <c r="B55" s="1269"/>
      <c r="C55" s="1272">
        <v>1.8014767263637016E-2</v>
      </c>
    </row>
  </sheetData>
  <mergeCells count="229">
    <mergeCell ref="A33:A35"/>
    <mergeCell ref="B33:B35"/>
    <mergeCell ref="C33:C35"/>
    <mergeCell ref="D33:D35"/>
    <mergeCell ref="E33:E35"/>
    <mergeCell ref="F33:F35"/>
    <mergeCell ref="M33:M35"/>
    <mergeCell ref="N33:N35"/>
    <mergeCell ref="O33:O35"/>
    <mergeCell ref="P33:P35"/>
    <mergeCell ref="Q33:Q35"/>
    <mergeCell ref="R33:R35"/>
    <mergeCell ref="G33:G35"/>
    <mergeCell ref="H33:H35"/>
    <mergeCell ref="I33:I35"/>
    <mergeCell ref="J33:J35"/>
    <mergeCell ref="K33:K35"/>
    <mergeCell ref="L33:L35"/>
    <mergeCell ref="V33:V35"/>
    <mergeCell ref="Z33:Z35"/>
    <mergeCell ref="AA33:AA35"/>
    <mergeCell ref="AB33:AB35"/>
    <mergeCell ref="AC33:AC35"/>
    <mergeCell ref="AD33:AD35"/>
    <mergeCell ref="S33:S35"/>
    <mergeCell ref="T33:T35"/>
    <mergeCell ref="U33:U35"/>
    <mergeCell ref="W33:W35"/>
    <mergeCell ref="X33:X35"/>
    <mergeCell ref="Y33:Y35"/>
    <mergeCell ref="AM33:AM35"/>
    <mergeCell ref="AO33:AO35"/>
    <mergeCell ref="AN33:AN35"/>
    <mergeCell ref="AP33:AP35"/>
    <mergeCell ref="AE33:AE35"/>
    <mergeCell ref="AF33:AF35"/>
    <mergeCell ref="AG33:AG35"/>
    <mergeCell ref="AH33:AH35"/>
    <mergeCell ref="AI33:AI35"/>
    <mergeCell ref="AJ33:AJ35"/>
    <mergeCell ref="BX33:BX35"/>
    <mergeCell ref="A36:A38"/>
    <mergeCell ref="B36:B38"/>
    <mergeCell ref="C36:C38"/>
    <mergeCell ref="D36:D38"/>
    <mergeCell ref="E36:E38"/>
    <mergeCell ref="F36:F38"/>
    <mergeCell ref="BO33:BO35"/>
    <mergeCell ref="BP33:BP35"/>
    <mergeCell ref="BQ33:BQ35"/>
    <mergeCell ref="BR33:BR35"/>
    <mergeCell ref="BS33:BS35"/>
    <mergeCell ref="BT33:BT35"/>
    <mergeCell ref="BH33:BH35"/>
    <mergeCell ref="BI33:BI35"/>
    <mergeCell ref="BK33:BK35"/>
    <mergeCell ref="BM33:BM35"/>
    <mergeCell ref="BL33:BL35"/>
    <mergeCell ref="BN33:BN35"/>
    <mergeCell ref="BC33:BC35"/>
    <mergeCell ref="BD33:BD35"/>
    <mergeCell ref="BE33:BE35"/>
    <mergeCell ref="BF33:BF35"/>
    <mergeCell ref="BG33:BG35"/>
    <mergeCell ref="G36:G38"/>
    <mergeCell ref="H36:H38"/>
    <mergeCell ref="I36:I38"/>
    <mergeCell ref="J36:J38"/>
    <mergeCell ref="K36:K38"/>
    <mergeCell ref="L36:L38"/>
    <mergeCell ref="BU33:BU35"/>
    <mergeCell ref="BV33:BV35"/>
    <mergeCell ref="BW33:BW35"/>
    <mergeCell ref="BJ33:BJ35"/>
    <mergeCell ref="AW33:AW35"/>
    <mergeCell ref="AX33:AX35"/>
    <mergeCell ref="AY33:AY35"/>
    <mergeCell ref="AZ33:AZ35"/>
    <mergeCell ref="BA33:BA35"/>
    <mergeCell ref="BB33:BB35"/>
    <mergeCell ref="AQ33:AQ35"/>
    <mergeCell ref="AR33:AR35"/>
    <mergeCell ref="AS33:AS35"/>
    <mergeCell ref="AT33:AT35"/>
    <mergeCell ref="AU33:AU35"/>
    <mergeCell ref="AV33:AV35"/>
    <mergeCell ref="AK33:AK35"/>
    <mergeCell ref="AL33:AL35"/>
    <mergeCell ref="S36:S38"/>
    <mergeCell ref="T36:T38"/>
    <mergeCell ref="U36:U38"/>
    <mergeCell ref="W36:W38"/>
    <mergeCell ref="X36:X38"/>
    <mergeCell ref="Y36:Y38"/>
    <mergeCell ref="M36:M38"/>
    <mergeCell ref="N36:N38"/>
    <mergeCell ref="O36:O38"/>
    <mergeCell ref="P36:P38"/>
    <mergeCell ref="Q36:Q38"/>
    <mergeCell ref="R36:R38"/>
    <mergeCell ref="AE36:AE38"/>
    <mergeCell ref="AF36:AF38"/>
    <mergeCell ref="AG36:AG38"/>
    <mergeCell ref="AH36:AH38"/>
    <mergeCell ref="AI36:AI38"/>
    <mergeCell ref="AJ36:AJ38"/>
    <mergeCell ref="V36:V38"/>
    <mergeCell ref="Z36:Z38"/>
    <mergeCell ref="AA36:AA38"/>
    <mergeCell ref="AB36:AB38"/>
    <mergeCell ref="AC36:AC38"/>
    <mergeCell ref="AD36:AD38"/>
    <mergeCell ref="AQ36:AQ38"/>
    <mergeCell ref="AR36:AR38"/>
    <mergeCell ref="AS36:AS38"/>
    <mergeCell ref="AT36:AT38"/>
    <mergeCell ref="AU36:AU38"/>
    <mergeCell ref="AV36:AV38"/>
    <mergeCell ref="AK36:AK38"/>
    <mergeCell ref="AL36:AL38"/>
    <mergeCell ref="AM36:AM38"/>
    <mergeCell ref="AO36:AO38"/>
    <mergeCell ref="AN36:AN38"/>
    <mergeCell ref="AP36:AP38"/>
    <mergeCell ref="BE36:BE38"/>
    <mergeCell ref="BF36:BF38"/>
    <mergeCell ref="BG36:BG38"/>
    <mergeCell ref="BJ36:BJ38"/>
    <mergeCell ref="AW36:AW38"/>
    <mergeCell ref="AX36:AX38"/>
    <mergeCell ref="AY36:AY38"/>
    <mergeCell ref="AZ36:AZ38"/>
    <mergeCell ref="BA36:BA38"/>
    <mergeCell ref="BB36:BB38"/>
    <mergeCell ref="BU36:BU38"/>
    <mergeCell ref="BV36:BV38"/>
    <mergeCell ref="BW36:BW38"/>
    <mergeCell ref="BX36:BX38"/>
    <mergeCell ref="A39:A41"/>
    <mergeCell ref="B39:B41"/>
    <mergeCell ref="C39:C41"/>
    <mergeCell ref="D39:D41"/>
    <mergeCell ref="E39:E41"/>
    <mergeCell ref="F39:F41"/>
    <mergeCell ref="BO36:BO38"/>
    <mergeCell ref="BP36:BP38"/>
    <mergeCell ref="BQ36:BQ38"/>
    <mergeCell ref="BR36:BR38"/>
    <mergeCell ref="BS36:BS38"/>
    <mergeCell ref="BT36:BT38"/>
    <mergeCell ref="BH36:BH38"/>
    <mergeCell ref="BI36:BI38"/>
    <mergeCell ref="BK36:BK38"/>
    <mergeCell ref="BM36:BM38"/>
    <mergeCell ref="BL36:BL38"/>
    <mergeCell ref="BN36:BN38"/>
    <mergeCell ref="BC36:BC38"/>
    <mergeCell ref="BD36:BD38"/>
    <mergeCell ref="M39:M41"/>
    <mergeCell ref="N39:N41"/>
    <mergeCell ref="O39:O41"/>
    <mergeCell ref="P39:P41"/>
    <mergeCell ref="Q39:Q41"/>
    <mergeCell ref="R39:R41"/>
    <mergeCell ref="G39:G41"/>
    <mergeCell ref="H39:H41"/>
    <mergeCell ref="I39:I41"/>
    <mergeCell ref="J39:J41"/>
    <mergeCell ref="K39:K41"/>
    <mergeCell ref="L39:L41"/>
    <mergeCell ref="V39:V41"/>
    <mergeCell ref="Z39:Z41"/>
    <mergeCell ref="AA39:AA41"/>
    <mergeCell ref="AB39:AB41"/>
    <mergeCell ref="AC39:AC41"/>
    <mergeCell ref="AD39:AD41"/>
    <mergeCell ref="S39:S41"/>
    <mergeCell ref="T39:T41"/>
    <mergeCell ref="U39:U41"/>
    <mergeCell ref="W39:W41"/>
    <mergeCell ref="X39:X41"/>
    <mergeCell ref="Y39:Y41"/>
    <mergeCell ref="AK39:AK41"/>
    <mergeCell ref="AL39:AL41"/>
    <mergeCell ref="AM39:AM41"/>
    <mergeCell ref="AO39:AO41"/>
    <mergeCell ref="AN39:AN41"/>
    <mergeCell ref="AP39:AP41"/>
    <mergeCell ref="AE39:AE41"/>
    <mergeCell ref="AF39:AF41"/>
    <mergeCell ref="AG39:AG41"/>
    <mergeCell ref="AH39:AH41"/>
    <mergeCell ref="AI39:AI41"/>
    <mergeCell ref="AJ39:AJ41"/>
    <mergeCell ref="AX39:AX41"/>
    <mergeCell ref="AY39:AY41"/>
    <mergeCell ref="AZ39:AZ41"/>
    <mergeCell ref="BA39:BA41"/>
    <mergeCell ref="BB39:BB41"/>
    <mergeCell ref="AQ39:AQ41"/>
    <mergeCell ref="AR39:AR41"/>
    <mergeCell ref="AS39:AS41"/>
    <mergeCell ref="AT39:AT41"/>
    <mergeCell ref="AU39:AU41"/>
    <mergeCell ref="AV39:AV41"/>
    <mergeCell ref="BU39:BU41"/>
    <mergeCell ref="BV39:BV41"/>
    <mergeCell ref="BW39:BW41"/>
    <mergeCell ref="BX39:BX41"/>
    <mergeCell ref="A43:F44"/>
    <mergeCell ref="BO39:BO41"/>
    <mergeCell ref="BP39:BP41"/>
    <mergeCell ref="BQ39:BQ41"/>
    <mergeCell ref="BR39:BR41"/>
    <mergeCell ref="BS39:BS41"/>
    <mergeCell ref="BT39:BT41"/>
    <mergeCell ref="BH39:BH41"/>
    <mergeCell ref="BI39:BI41"/>
    <mergeCell ref="BK39:BK41"/>
    <mergeCell ref="BM39:BM41"/>
    <mergeCell ref="BL39:BL41"/>
    <mergeCell ref="BN39:BN41"/>
    <mergeCell ref="BC39:BC41"/>
    <mergeCell ref="BD39:BD41"/>
    <mergeCell ref="BE39:BE41"/>
    <mergeCell ref="BF39:BF41"/>
    <mergeCell ref="BG39:BG41"/>
    <mergeCell ref="BJ39:BJ41"/>
    <mergeCell ref="AW39:AW41"/>
  </mergeCells>
  <conditionalFormatting sqref="B6:XFD6">
    <cfRule type="cellIs" dxfId="18" priority="10" operator="greaterThanOrEqual">
      <formula>$C$47</formula>
    </cfRule>
  </conditionalFormatting>
  <conditionalFormatting sqref="B8:XFD8">
    <cfRule type="cellIs" dxfId="17" priority="9" operator="greaterThanOrEqual">
      <formula>$C$48</formula>
    </cfRule>
  </conditionalFormatting>
  <conditionalFormatting sqref="B10:XFD10">
    <cfRule type="cellIs" dxfId="16" priority="8" operator="greaterThan">
      <formula>$C$49</formula>
    </cfRule>
  </conditionalFormatting>
  <conditionalFormatting sqref="BT16:XFD16 B16:BR16">
    <cfRule type="cellIs" dxfId="15" priority="7" operator="greaterThan">
      <formula>$C$50</formula>
    </cfRule>
  </conditionalFormatting>
  <conditionalFormatting sqref="B18:XFD18">
    <cfRule type="cellIs" dxfId="14" priority="6" operator="greaterThanOrEqual">
      <formula>$C$51</formula>
    </cfRule>
  </conditionalFormatting>
  <conditionalFormatting sqref="B20:XFD20">
    <cfRule type="cellIs" dxfId="13" priority="5" operator="greaterThan">
      <formula>$C$52</formula>
    </cfRule>
  </conditionalFormatting>
  <conditionalFormatting sqref="B22:XFD22">
    <cfRule type="cellIs" dxfId="12" priority="4" operator="greaterThan">
      <formula>$C$53</formula>
    </cfRule>
  </conditionalFormatting>
  <conditionalFormatting sqref="B24:XFD24">
    <cfRule type="cellIs" dxfId="11" priority="3" operator="greaterThanOrEqual">
      <formula>$C$54</formula>
    </cfRule>
  </conditionalFormatting>
  <conditionalFormatting sqref="B26:XFD26">
    <cfRule type="cellIs" dxfId="10" priority="2" operator="greaterThanOrEqual">
      <formula>$C$55</formula>
    </cfRule>
  </conditionalFormatting>
  <conditionalFormatting sqref="BS16">
    <cfRule type="cellIs" dxfId="9" priority="1" operator="greaterThanOrEqual">
      <formula>$C$55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A1:F77"/>
  <sheetViews>
    <sheetView workbookViewId="0">
      <selection activeCell="Q12" sqref="Q12"/>
    </sheetView>
  </sheetViews>
  <sheetFormatPr defaultColWidth="8.85546875" defaultRowHeight="15"/>
  <cols>
    <col min="1" max="6" width="15.7109375" customWidth="1"/>
  </cols>
  <sheetData>
    <row r="1" spans="1:6" ht="18.75">
      <c r="A1" s="1286" t="s">
        <v>1316</v>
      </c>
      <c r="B1" s="1286"/>
      <c r="C1" s="1286"/>
      <c r="D1" s="1286"/>
      <c r="E1" s="1286"/>
      <c r="F1" s="1286"/>
    </row>
    <row r="3" spans="1:6" ht="25.5">
      <c r="A3" s="1287" t="s">
        <v>1115</v>
      </c>
      <c r="B3" s="1288" t="s">
        <v>1167</v>
      </c>
      <c r="C3" s="1288" t="s">
        <v>1119</v>
      </c>
      <c r="D3" s="1288" t="s">
        <v>1142</v>
      </c>
      <c r="E3" s="1288" t="s">
        <v>1166</v>
      </c>
      <c r="F3" s="1288" t="s">
        <v>1139</v>
      </c>
    </row>
    <row r="4" spans="1:6" ht="25.5">
      <c r="A4" s="1287" t="s">
        <v>1117</v>
      </c>
      <c r="B4" s="1288" t="s">
        <v>1118</v>
      </c>
      <c r="C4" s="1288" t="s">
        <v>1116</v>
      </c>
      <c r="D4" s="1288" t="s">
        <v>1146</v>
      </c>
      <c r="E4" s="1288" t="s">
        <v>1134</v>
      </c>
      <c r="F4" s="1289" t="s">
        <v>1159</v>
      </c>
    </row>
    <row r="5" spans="1:6" ht="25.5">
      <c r="A5" s="1290" t="s">
        <v>1118</v>
      </c>
      <c r="B5" s="1288" t="s">
        <v>1116</v>
      </c>
      <c r="C5" s="1288" t="s">
        <v>1117</v>
      </c>
      <c r="D5" s="1288" t="s">
        <v>1146</v>
      </c>
      <c r="E5" s="1288" t="s">
        <v>1159</v>
      </c>
      <c r="F5" s="1288" t="s">
        <v>1158</v>
      </c>
    </row>
    <row r="6" spans="1:6">
      <c r="A6" s="1290" t="s">
        <v>1116</v>
      </c>
      <c r="B6" s="1288" t="s">
        <v>1118</v>
      </c>
      <c r="C6" s="1288" t="s">
        <v>1117</v>
      </c>
      <c r="D6" s="1288" t="s">
        <v>1146</v>
      </c>
      <c r="E6" s="1288" t="s">
        <v>1134</v>
      </c>
      <c r="F6" s="1289" t="s">
        <v>1140</v>
      </c>
    </row>
    <row r="7" spans="1:6" ht="25.5">
      <c r="A7" s="1290" t="s">
        <v>1119</v>
      </c>
      <c r="B7" s="1288" t="s">
        <v>1167</v>
      </c>
      <c r="C7" s="1288" t="s">
        <v>1166</v>
      </c>
      <c r="D7" s="1288" t="s">
        <v>1139</v>
      </c>
      <c r="E7" s="1289" t="s">
        <v>1161</v>
      </c>
      <c r="F7" s="1288" t="s">
        <v>1145</v>
      </c>
    </row>
    <row r="8" spans="1:6" ht="25.5">
      <c r="A8" s="1290" t="s">
        <v>1120</v>
      </c>
      <c r="B8" s="1288" t="s">
        <v>1139</v>
      </c>
      <c r="C8" s="1289" t="s">
        <v>1126</v>
      </c>
      <c r="D8" s="1289" t="s">
        <v>1132</v>
      </c>
      <c r="E8" s="1289" t="s">
        <v>1220</v>
      </c>
      <c r="F8" s="1289" t="s">
        <v>1175</v>
      </c>
    </row>
    <row r="9" spans="1:6" ht="25.5">
      <c r="A9" s="1290" t="s">
        <v>1121</v>
      </c>
      <c r="B9" s="1289" t="s">
        <v>1122</v>
      </c>
      <c r="C9" s="1289" t="s">
        <v>1125</v>
      </c>
      <c r="D9" s="1289" t="s">
        <v>1127</v>
      </c>
      <c r="E9" s="1289" t="s">
        <v>1131</v>
      </c>
      <c r="F9" s="1289" t="s">
        <v>1174</v>
      </c>
    </row>
    <row r="10" spans="1:6">
      <c r="A10" s="1290" t="s">
        <v>1122</v>
      </c>
      <c r="B10" s="1289" t="s">
        <v>1121</v>
      </c>
      <c r="C10" s="1289" t="s">
        <v>1170</v>
      </c>
      <c r="D10" s="1289" t="s">
        <v>1182</v>
      </c>
      <c r="E10" s="1289" t="s">
        <v>1143</v>
      </c>
      <c r="F10" s="1289" t="s">
        <v>1137</v>
      </c>
    </row>
    <row r="11" spans="1:6" ht="25.5">
      <c r="A11" s="1290" t="s">
        <v>1124</v>
      </c>
      <c r="B11" s="1289" t="s">
        <v>1138</v>
      </c>
      <c r="C11" s="1289" t="s">
        <v>1120</v>
      </c>
      <c r="D11" s="1289" t="s">
        <v>1175</v>
      </c>
      <c r="E11" s="1289" t="s">
        <v>1224</v>
      </c>
      <c r="F11" s="1289" t="s">
        <v>1223</v>
      </c>
    </row>
    <row r="12" spans="1:6" ht="25.5">
      <c r="A12" s="1290" t="s">
        <v>1125</v>
      </c>
      <c r="B12" s="1289" t="s">
        <v>1131</v>
      </c>
      <c r="C12" s="1289" t="s">
        <v>1171</v>
      </c>
      <c r="D12" s="1289" t="s">
        <v>1178</v>
      </c>
      <c r="E12" s="1289" t="s">
        <v>1126</v>
      </c>
      <c r="F12" s="1289" t="s">
        <v>1127</v>
      </c>
    </row>
    <row r="13" spans="1:6" ht="25.5">
      <c r="A13" s="1290" t="s">
        <v>1126</v>
      </c>
      <c r="B13" s="1289" t="s">
        <v>1120</v>
      </c>
      <c r="C13" s="1289" t="s">
        <v>1127</v>
      </c>
      <c r="D13" s="1289" t="s">
        <v>1125</v>
      </c>
      <c r="E13" s="1289" t="s">
        <v>1148</v>
      </c>
      <c r="F13" s="1289" t="s">
        <v>797</v>
      </c>
    </row>
    <row r="14" spans="1:6" ht="25.5">
      <c r="A14" s="1290" t="s">
        <v>1127</v>
      </c>
      <c r="B14" s="1289" t="s">
        <v>1126</v>
      </c>
      <c r="C14" s="1289" t="s">
        <v>1125</v>
      </c>
      <c r="D14" s="1289" t="s">
        <v>1121</v>
      </c>
      <c r="E14" s="1289" t="s">
        <v>1131</v>
      </c>
      <c r="F14" s="1289" t="s">
        <v>1121</v>
      </c>
    </row>
    <row r="15" spans="1:6" ht="25.5">
      <c r="A15" s="1290" t="s">
        <v>1128</v>
      </c>
      <c r="B15" s="1289" t="s">
        <v>1130</v>
      </c>
      <c r="C15" s="1289" t="s">
        <v>1129</v>
      </c>
      <c r="D15" s="1289" t="s">
        <v>1134</v>
      </c>
      <c r="E15" s="1289" t="s">
        <v>1159</v>
      </c>
      <c r="F15" s="1289" t="s">
        <v>1130</v>
      </c>
    </row>
    <row r="16" spans="1:6" ht="25.5">
      <c r="A16" s="1290" t="s">
        <v>1129</v>
      </c>
      <c r="B16" s="1289" t="s">
        <v>1130</v>
      </c>
      <c r="C16" s="1289" t="s">
        <v>1128</v>
      </c>
      <c r="D16" s="1289" t="s">
        <v>1182</v>
      </c>
      <c r="E16" s="1289" t="s">
        <v>1143</v>
      </c>
      <c r="F16" s="1289" t="s">
        <v>1150</v>
      </c>
    </row>
    <row r="17" spans="1:6" ht="25.5">
      <c r="A17" s="1290" t="s">
        <v>1130</v>
      </c>
      <c r="B17" s="1289" t="s">
        <v>1129</v>
      </c>
      <c r="C17" s="1289" t="s">
        <v>1128</v>
      </c>
      <c r="D17" s="1289" t="s">
        <v>1140</v>
      </c>
      <c r="E17" s="1289" t="s">
        <v>1141</v>
      </c>
      <c r="F17" s="1289" t="s">
        <v>1134</v>
      </c>
    </row>
    <row r="18" spans="1:6" ht="25.5">
      <c r="A18" s="1290" t="s">
        <v>1220</v>
      </c>
      <c r="B18" s="1289" t="s">
        <v>1120</v>
      </c>
      <c r="C18" s="1289" t="s">
        <v>1175</v>
      </c>
      <c r="D18" s="1289" t="s">
        <v>1124</v>
      </c>
      <c r="E18" s="1289" t="s">
        <v>1162</v>
      </c>
      <c r="F18" s="1289" t="s">
        <v>1173</v>
      </c>
    </row>
    <row r="19" spans="1:6" ht="25.5">
      <c r="A19" s="1290" t="s">
        <v>1131</v>
      </c>
      <c r="B19" s="1289" t="s">
        <v>1125</v>
      </c>
      <c r="C19" s="1289" t="s">
        <v>1171</v>
      </c>
      <c r="D19" s="1289" t="s">
        <v>1127</v>
      </c>
      <c r="E19" s="1289" t="s">
        <v>1180</v>
      </c>
      <c r="F19" s="1289" t="s">
        <v>1174</v>
      </c>
    </row>
    <row r="20" spans="1:6" ht="25.5">
      <c r="A20" s="1290" t="s">
        <v>1132</v>
      </c>
      <c r="B20" s="1289" t="s">
        <v>1132</v>
      </c>
      <c r="C20" s="1289" t="s">
        <v>1131</v>
      </c>
      <c r="D20" s="1289" t="s">
        <v>1142</v>
      </c>
      <c r="E20" s="1289" t="s">
        <v>1169</v>
      </c>
      <c r="F20" s="1289" t="s">
        <v>1155</v>
      </c>
    </row>
    <row r="21" spans="1:6" ht="25.5">
      <c r="A21" s="1290" t="s">
        <v>1133</v>
      </c>
      <c r="B21" s="1289" t="s">
        <v>1134</v>
      </c>
      <c r="C21" s="1289" t="s">
        <v>1135</v>
      </c>
      <c r="D21" s="1289" t="s">
        <v>1134</v>
      </c>
      <c r="E21" s="1289" t="s">
        <v>1159</v>
      </c>
      <c r="F21" s="1289" t="s">
        <v>1130</v>
      </c>
    </row>
    <row r="22" spans="1:6" ht="25.5">
      <c r="A22" s="1290" t="s">
        <v>1134</v>
      </c>
      <c r="B22" s="1288" t="s">
        <v>1118</v>
      </c>
      <c r="C22" s="1289" t="s">
        <v>1133</v>
      </c>
      <c r="D22" s="1289" t="s">
        <v>1141</v>
      </c>
      <c r="E22" s="1289" t="s">
        <v>1140</v>
      </c>
      <c r="F22" s="1289" t="s">
        <v>1159</v>
      </c>
    </row>
    <row r="23" spans="1:6" ht="25.5">
      <c r="A23" s="1290" t="s">
        <v>1135</v>
      </c>
      <c r="B23" s="1289" t="s">
        <v>1136</v>
      </c>
      <c r="C23" s="1289" t="s">
        <v>1137</v>
      </c>
      <c r="D23" s="1289" t="s">
        <v>1138</v>
      </c>
      <c r="E23" s="1289" t="s">
        <v>1134</v>
      </c>
      <c r="F23" s="1289" t="s">
        <v>1159</v>
      </c>
    </row>
    <row r="24" spans="1:6" ht="25.5">
      <c r="A24" s="1290" t="s">
        <v>1136</v>
      </c>
      <c r="B24" s="1289" t="s">
        <v>1137</v>
      </c>
      <c r="C24" s="1289" t="s">
        <v>1138</v>
      </c>
      <c r="D24" s="1289" t="s">
        <v>1135</v>
      </c>
      <c r="E24" s="1289" t="s">
        <v>1134</v>
      </c>
      <c r="F24" s="1289" t="s">
        <v>1159</v>
      </c>
    </row>
    <row r="25" spans="1:6" ht="25.5">
      <c r="A25" s="1290" t="s">
        <v>1137</v>
      </c>
      <c r="B25" s="1289" t="s">
        <v>1136</v>
      </c>
      <c r="C25" s="1289" t="s">
        <v>1138</v>
      </c>
      <c r="D25" s="1289" t="s">
        <v>1135</v>
      </c>
      <c r="E25" s="1289" t="s">
        <v>1182</v>
      </c>
      <c r="F25" s="1289" t="s">
        <v>1129</v>
      </c>
    </row>
    <row r="26" spans="1:6" ht="25.5">
      <c r="A26" s="1290" t="s">
        <v>1138</v>
      </c>
      <c r="B26" s="1289" t="s">
        <v>1136</v>
      </c>
      <c r="C26" s="1289" t="s">
        <v>1137</v>
      </c>
      <c r="D26" s="1289" t="s">
        <v>1135</v>
      </c>
      <c r="E26" s="1289" t="s">
        <v>1124</v>
      </c>
      <c r="F26" s="1289" t="s">
        <v>1181</v>
      </c>
    </row>
    <row r="27" spans="1:6" ht="25.5">
      <c r="A27" s="1290" t="s">
        <v>1139</v>
      </c>
      <c r="B27" s="1289" t="s">
        <v>1126</v>
      </c>
      <c r="C27" s="1289" t="s">
        <v>1145</v>
      </c>
      <c r="D27" s="1289" t="s">
        <v>1161</v>
      </c>
      <c r="E27" s="1289" t="s">
        <v>1165</v>
      </c>
      <c r="F27" s="1289" t="s">
        <v>1317</v>
      </c>
    </row>
    <row r="28" spans="1:6" ht="25.5">
      <c r="A28" s="1290" t="s">
        <v>1140</v>
      </c>
      <c r="B28" s="1289" t="s">
        <v>1141</v>
      </c>
      <c r="C28" s="1289" t="s">
        <v>1134</v>
      </c>
      <c r="D28" s="1289" t="s">
        <v>1130</v>
      </c>
      <c r="E28" s="1289" t="s">
        <v>1159</v>
      </c>
      <c r="F28" s="1289" t="s">
        <v>1158</v>
      </c>
    </row>
    <row r="29" spans="1:6" ht="25.5">
      <c r="A29" s="1290" t="s">
        <v>1141</v>
      </c>
      <c r="B29" s="1289" t="s">
        <v>1140</v>
      </c>
      <c r="C29" s="1289" t="s">
        <v>1134</v>
      </c>
      <c r="D29" s="1289" t="s">
        <v>1130</v>
      </c>
      <c r="E29" s="1289" t="s">
        <v>1159</v>
      </c>
      <c r="F29" s="1289" t="s">
        <v>1162</v>
      </c>
    </row>
    <row r="30" spans="1:6" ht="25.5">
      <c r="A30" s="1290" t="s">
        <v>1142</v>
      </c>
      <c r="B30" s="1289" t="s">
        <v>1115</v>
      </c>
      <c r="C30" s="1289" t="s">
        <v>1169</v>
      </c>
      <c r="D30" s="1289" t="s">
        <v>1155</v>
      </c>
      <c r="E30" s="1289" t="s">
        <v>1132</v>
      </c>
      <c r="F30" s="1289" t="s">
        <v>1172</v>
      </c>
    </row>
    <row r="31" spans="1:6" ht="25.5">
      <c r="A31" s="1290" t="s">
        <v>1143</v>
      </c>
      <c r="B31" s="1289" t="s">
        <v>1144</v>
      </c>
      <c r="C31" s="1289" t="s">
        <v>1175</v>
      </c>
      <c r="D31" s="1289" t="s">
        <v>1170</v>
      </c>
      <c r="E31" s="1289" t="s">
        <v>1152</v>
      </c>
      <c r="F31" s="1289" t="s">
        <v>1150</v>
      </c>
    </row>
    <row r="32" spans="1:6" ht="25.5">
      <c r="A32" s="1290" t="s">
        <v>1145</v>
      </c>
      <c r="B32" s="1289" t="s">
        <v>1119</v>
      </c>
      <c r="C32" s="1289" t="s">
        <v>1115</v>
      </c>
      <c r="D32" s="1289" t="s">
        <v>1317</v>
      </c>
      <c r="E32" s="1289" t="s">
        <v>1165</v>
      </c>
      <c r="F32" s="1289" t="s">
        <v>1161</v>
      </c>
    </row>
    <row r="33" spans="1:6" ht="25.5">
      <c r="A33" s="1290" t="s">
        <v>1146</v>
      </c>
      <c r="B33" s="1288" t="s">
        <v>1118</v>
      </c>
      <c r="C33" s="1288" t="s">
        <v>1116</v>
      </c>
      <c r="D33" s="1289" t="s">
        <v>1122</v>
      </c>
      <c r="E33" s="1289" t="s">
        <v>1158</v>
      </c>
      <c r="F33" s="1289" t="s">
        <v>1147</v>
      </c>
    </row>
    <row r="34" spans="1:6" ht="25.5">
      <c r="A34" s="1290" t="s">
        <v>1147</v>
      </c>
      <c r="B34" s="1289" t="s">
        <v>1149</v>
      </c>
      <c r="C34" s="1289" t="s">
        <v>1148</v>
      </c>
      <c r="D34" s="1289" t="s">
        <v>1162</v>
      </c>
      <c r="E34" s="1289" t="s">
        <v>1145</v>
      </c>
      <c r="F34" s="1289" t="s">
        <v>1146</v>
      </c>
    </row>
    <row r="35" spans="1:6" ht="25.5">
      <c r="A35" s="1290" t="s">
        <v>1148</v>
      </c>
      <c r="B35" s="1289" t="s">
        <v>1149</v>
      </c>
      <c r="C35" s="1289" t="s">
        <v>1147</v>
      </c>
      <c r="D35" s="1289" t="s">
        <v>1150</v>
      </c>
      <c r="E35" s="1289" t="s">
        <v>1151</v>
      </c>
      <c r="F35" s="1289" t="s">
        <v>1126</v>
      </c>
    </row>
    <row r="36" spans="1:6" ht="25.5">
      <c r="A36" s="1290" t="s">
        <v>1149</v>
      </c>
      <c r="B36" s="1289" t="s">
        <v>1148</v>
      </c>
      <c r="C36" s="1289" t="s">
        <v>1150</v>
      </c>
      <c r="D36" s="1289" t="s">
        <v>1162</v>
      </c>
      <c r="E36" s="1289" t="s">
        <v>1145</v>
      </c>
      <c r="F36" s="1289" t="s">
        <v>1146</v>
      </c>
    </row>
    <row r="37" spans="1:6" ht="25.5">
      <c r="A37" s="1290" t="s">
        <v>1150</v>
      </c>
      <c r="B37" s="1289" t="s">
        <v>1148</v>
      </c>
      <c r="C37" s="1289" t="s">
        <v>1149</v>
      </c>
      <c r="D37" s="1289" t="s">
        <v>1182</v>
      </c>
      <c r="E37" s="1289" t="s">
        <v>1152</v>
      </c>
      <c r="F37" s="1289" t="s">
        <v>1129</v>
      </c>
    </row>
    <row r="38" spans="1:6" ht="25.5">
      <c r="A38" s="1290" t="s">
        <v>1151</v>
      </c>
      <c r="B38" s="1289" t="s">
        <v>1221</v>
      </c>
      <c r="C38" s="1289" t="s">
        <v>1152</v>
      </c>
      <c r="D38" s="1289" t="s">
        <v>1181</v>
      </c>
      <c r="E38" s="1289" t="s">
        <v>797</v>
      </c>
      <c r="F38" s="1289" t="s">
        <v>1147</v>
      </c>
    </row>
    <row r="39" spans="1:6" ht="25.5">
      <c r="A39" s="1290" t="s">
        <v>1221</v>
      </c>
      <c r="B39" s="1289" t="s">
        <v>1152</v>
      </c>
      <c r="C39" s="1289" t="s">
        <v>1151</v>
      </c>
      <c r="D39" s="1289" t="s">
        <v>1181</v>
      </c>
      <c r="E39" s="1289" t="s">
        <v>797</v>
      </c>
      <c r="F39" s="1289" t="s">
        <v>1147</v>
      </c>
    </row>
    <row r="40" spans="1:6" ht="25.5">
      <c r="A40" s="1290" t="s">
        <v>1152</v>
      </c>
      <c r="B40" s="1289" t="s">
        <v>1221</v>
      </c>
      <c r="C40" s="1289" t="s">
        <v>1151</v>
      </c>
      <c r="D40" s="1289" t="s">
        <v>1181</v>
      </c>
      <c r="E40" s="1289" t="s">
        <v>797</v>
      </c>
      <c r="F40" s="1289" t="s">
        <v>1182</v>
      </c>
    </row>
    <row r="41" spans="1:6" ht="25.5">
      <c r="A41" s="1290" t="s">
        <v>1153</v>
      </c>
      <c r="B41" s="1289" t="s">
        <v>1154</v>
      </c>
      <c r="C41" s="1289" t="s">
        <v>1145</v>
      </c>
      <c r="D41" s="1289" t="s">
        <v>1142</v>
      </c>
      <c r="E41" s="1289" t="s">
        <v>1161</v>
      </c>
      <c r="F41" s="1289" t="s">
        <v>1139</v>
      </c>
    </row>
    <row r="42" spans="1:6" ht="25.5">
      <c r="A42" s="1290" t="s">
        <v>1154</v>
      </c>
      <c r="B42" s="1289" t="s">
        <v>1153</v>
      </c>
      <c r="C42" s="1289" t="s">
        <v>1143</v>
      </c>
      <c r="D42" s="1289" t="s">
        <v>1175</v>
      </c>
      <c r="E42" s="1289" t="s">
        <v>1157</v>
      </c>
      <c r="F42" s="1289" t="s">
        <v>1181</v>
      </c>
    </row>
    <row r="43" spans="1:6" ht="38.25">
      <c r="A43" s="1290" t="s">
        <v>1155</v>
      </c>
      <c r="B43" s="1289" t="s">
        <v>1156</v>
      </c>
      <c r="C43" s="1289" t="s">
        <v>1182</v>
      </c>
      <c r="D43" s="1289" t="s">
        <v>1171</v>
      </c>
      <c r="E43" s="1289" t="s">
        <v>1144</v>
      </c>
      <c r="F43" s="1289" t="s">
        <v>1141</v>
      </c>
    </row>
    <row r="44" spans="1:6" ht="25.5">
      <c r="A44" s="1290" t="s">
        <v>1156</v>
      </c>
      <c r="B44" s="1289" t="s">
        <v>1155</v>
      </c>
      <c r="C44" s="1289" t="s">
        <v>1182</v>
      </c>
      <c r="D44" s="1289" t="s">
        <v>1163</v>
      </c>
      <c r="E44" s="1289" t="s">
        <v>797</v>
      </c>
      <c r="F44" s="1289" t="s">
        <v>1120</v>
      </c>
    </row>
    <row r="45" spans="1:6" ht="25.5">
      <c r="A45" s="1290" t="s">
        <v>1157</v>
      </c>
      <c r="B45" s="1289" t="s">
        <v>1159</v>
      </c>
      <c r="C45" s="1289" t="s">
        <v>1158</v>
      </c>
      <c r="D45" s="1289" t="s">
        <v>1124</v>
      </c>
      <c r="E45" s="1289" t="s">
        <v>1154</v>
      </c>
      <c r="F45" s="1289" t="s">
        <v>1143</v>
      </c>
    </row>
    <row r="46" spans="1:6" ht="25.5">
      <c r="A46" s="1290" t="s">
        <v>1158</v>
      </c>
      <c r="B46" s="1289" t="s">
        <v>1159</v>
      </c>
      <c r="C46" s="1289" t="s">
        <v>1157</v>
      </c>
      <c r="D46" s="1289" t="s">
        <v>1141</v>
      </c>
      <c r="E46" s="1289" t="s">
        <v>1140</v>
      </c>
      <c r="F46" s="1289" t="s">
        <v>1118</v>
      </c>
    </row>
    <row r="47" spans="1:6" ht="25.5">
      <c r="A47" s="1290" t="s">
        <v>1159</v>
      </c>
      <c r="B47" s="1289" t="s">
        <v>1118</v>
      </c>
      <c r="C47" s="1289" t="s">
        <v>1158</v>
      </c>
      <c r="D47" s="1289" t="s">
        <v>1157</v>
      </c>
      <c r="E47" s="1289" t="s">
        <v>1134</v>
      </c>
      <c r="F47" s="1289" t="s">
        <v>1130</v>
      </c>
    </row>
    <row r="48" spans="1:6">
      <c r="A48" s="1290" t="s">
        <v>1160</v>
      </c>
      <c r="B48" s="1289" t="s">
        <v>1161</v>
      </c>
      <c r="C48" s="1289" t="s">
        <v>1141</v>
      </c>
      <c r="D48" s="1289" t="s">
        <v>1140</v>
      </c>
      <c r="E48" s="1289" t="s">
        <v>1134</v>
      </c>
      <c r="F48" s="1289" t="s">
        <v>1130</v>
      </c>
    </row>
    <row r="49" spans="1:6" ht="25.5">
      <c r="A49" s="1290" t="s">
        <v>1161</v>
      </c>
      <c r="B49" s="1289" t="s">
        <v>1160</v>
      </c>
      <c r="C49" s="1289" t="s">
        <v>1317</v>
      </c>
      <c r="D49" s="1289" t="s">
        <v>1165</v>
      </c>
      <c r="E49" s="1289" t="s">
        <v>1145</v>
      </c>
      <c r="F49" s="1289" t="s">
        <v>1119</v>
      </c>
    </row>
    <row r="50" spans="1:6" ht="25.5">
      <c r="A50" s="1290" t="s">
        <v>1162</v>
      </c>
      <c r="B50" s="1289" t="s">
        <v>1147</v>
      </c>
      <c r="C50" s="1289" t="s">
        <v>1152</v>
      </c>
      <c r="D50" s="1289" t="s">
        <v>1220</v>
      </c>
      <c r="E50" s="1289" t="s">
        <v>1149</v>
      </c>
      <c r="F50" s="1289" t="s">
        <v>1141</v>
      </c>
    </row>
    <row r="51" spans="1:6" ht="25.5">
      <c r="A51" s="1290" t="s">
        <v>1163</v>
      </c>
      <c r="B51" s="1289" t="s">
        <v>1164</v>
      </c>
      <c r="C51" s="1289" t="s">
        <v>1165</v>
      </c>
      <c r="D51" s="1289" t="s">
        <v>1173</v>
      </c>
      <c r="E51" s="1289" t="s">
        <v>1148</v>
      </c>
      <c r="F51" s="1289" t="s">
        <v>1126</v>
      </c>
    </row>
    <row r="52" spans="1:6" ht="25.5">
      <c r="A52" s="1290" t="s">
        <v>1164</v>
      </c>
      <c r="B52" s="1289" t="s">
        <v>1163</v>
      </c>
      <c r="C52" s="1289" t="s">
        <v>1165</v>
      </c>
      <c r="D52" s="1289" t="s">
        <v>1173</v>
      </c>
      <c r="E52" s="1289" t="s">
        <v>1148</v>
      </c>
      <c r="F52" s="1289" t="s">
        <v>1126</v>
      </c>
    </row>
    <row r="53" spans="1:6" ht="25.5">
      <c r="A53" s="1290" t="s">
        <v>1165</v>
      </c>
      <c r="B53" s="1289" t="s">
        <v>1168</v>
      </c>
      <c r="C53" s="1289" t="s">
        <v>1166</v>
      </c>
      <c r="D53" s="1289" t="s">
        <v>1167</v>
      </c>
      <c r="E53" s="1289" t="s">
        <v>1317</v>
      </c>
      <c r="F53" s="1289" t="s">
        <v>1145</v>
      </c>
    </row>
    <row r="54" spans="1:6" ht="25.5">
      <c r="A54" s="1290" t="s">
        <v>1166</v>
      </c>
      <c r="B54" s="1289" t="s">
        <v>1168</v>
      </c>
      <c r="C54" s="1289" t="s">
        <v>1165</v>
      </c>
      <c r="D54" s="1289" t="s">
        <v>1167</v>
      </c>
      <c r="E54" s="1289" t="s">
        <v>1317</v>
      </c>
      <c r="F54" s="1289" t="s">
        <v>1115</v>
      </c>
    </row>
    <row r="55" spans="1:6" ht="25.5">
      <c r="A55" s="1290" t="s">
        <v>1167</v>
      </c>
      <c r="B55" s="1289" t="s">
        <v>1168</v>
      </c>
      <c r="C55" s="1289" t="s">
        <v>1165</v>
      </c>
      <c r="D55" s="1289" t="s">
        <v>1166</v>
      </c>
      <c r="E55" s="1289" t="s">
        <v>1115</v>
      </c>
      <c r="F55" s="1289" t="s">
        <v>1317</v>
      </c>
    </row>
    <row r="56" spans="1:6" ht="25.5">
      <c r="A56" s="1290" t="s">
        <v>1168</v>
      </c>
      <c r="B56" s="1289" t="s">
        <v>1165</v>
      </c>
      <c r="C56" s="1289" t="s">
        <v>1166</v>
      </c>
      <c r="D56" s="1289" t="s">
        <v>1167</v>
      </c>
      <c r="E56" s="1289" t="s">
        <v>1144</v>
      </c>
      <c r="F56" s="1289" t="s">
        <v>1176</v>
      </c>
    </row>
    <row r="57" spans="1:6" ht="38.25">
      <c r="A57" s="1290" t="s">
        <v>1169</v>
      </c>
      <c r="B57" s="1289" t="s">
        <v>1173</v>
      </c>
      <c r="C57" s="1289" t="s">
        <v>1174</v>
      </c>
      <c r="D57" s="1289" t="s">
        <v>1155</v>
      </c>
      <c r="E57" s="1289" t="s">
        <v>1142</v>
      </c>
      <c r="F57" s="1289" t="s">
        <v>1144</v>
      </c>
    </row>
    <row r="58" spans="1:6" ht="25.5">
      <c r="A58" s="1290" t="s">
        <v>1170</v>
      </c>
      <c r="B58" s="1289" t="s">
        <v>1175</v>
      </c>
      <c r="C58" s="1289" t="s">
        <v>1137</v>
      </c>
      <c r="D58" s="1289" t="s">
        <v>1122</v>
      </c>
      <c r="E58" s="1289" t="s">
        <v>1160</v>
      </c>
      <c r="F58" s="1289" t="s">
        <v>1134</v>
      </c>
    </row>
    <row r="59" spans="1:6" ht="25.5">
      <c r="A59" s="1290" t="s">
        <v>1171</v>
      </c>
      <c r="B59" s="1289" t="s">
        <v>1178</v>
      </c>
      <c r="C59" s="1289" t="s">
        <v>1169</v>
      </c>
      <c r="D59" s="1289" t="s">
        <v>1172</v>
      </c>
      <c r="E59" s="1289" t="s">
        <v>1177</v>
      </c>
      <c r="F59" s="1289" t="s">
        <v>1180</v>
      </c>
    </row>
    <row r="60" spans="1:6" ht="25.5">
      <c r="A60" s="1290" t="s">
        <v>1172</v>
      </c>
      <c r="B60" s="1289" t="s">
        <v>1173</v>
      </c>
      <c r="C60" s="1289" t="s">
        <v>1168</v>
      </c>
      <c r="D60" s="1289" t="s">
        <v>1176</v>
      </c>
      <c r="E60" s="1289" t="s">
        <v>1132</v>
      </c>
      <c r="F60" s="1289" t="s">
        <v>1142</v>
      </c>
    </row>
    <row r="61" spans="1:6" ht="25.5">
      <c r="A61" s="1290" t="s">
        <v>1173</v>
      </c>
      <c r="B61" s="1289" t="s">
        <v>1172</v>
      </c>
      <c r="C61" s="1289" t="s">
        <v>1176</v>
      </c>
      <c r="D61" s="1289" t="s">
        <v>1163</v>
      </c>
      <c r="E61" s="1289" t="s">
        <v>1164</v>
      </c>
      <c r="F61" s="1289" t="s">
        <v>797</v>
      </c>
    </row>
    <row r="62" spans="1:6" ht="25.5">
      <c r="A62" s="1290" t="s">
        <v>1174</v>
      </c>
      <c r="B62" s="1289" t="s">
        <v>1172</v>
      </c>
      <c r="C62" s="1289" t="s">
        <v>1169</v>
      </c>
      <c r="D62" s="1289" t="s">
        <v>1176</v>
      </c>
      <c r="E62" s="1289" t="s">
        <v>1171</v>
      </c>
      <c r="F62" s="1289" t="s">
        <v>1177</v>
      </c>
    </row>
    <row r="63" spans="1:6" ht="25.5">
      <c r="A63" s="1290" t="s">
        <v>1175</v>
      </c>
      <c r="B63" s="1289" t="s">
        <v>1220</v>
      </c>
      <c r="C63" s="1289" t="s">
        <v>1170</v>
      </c>
      <c r="D63" s="1289" t="s">
        <v>1143</v>
      </c>
      <c r="E63" s="1289" t="s">
        <v>1154</v>
      </c>
      <c r="F63" s="1289" t="s">
        <v>1157</v>
      </c>
    </row>
    <row r="64" spans="1:6" ht="25.5">
      <c r="A64" s="1290" t="s">
        <v>1317</v>
      </c>
      <c r="B64" s="1289" t="s">
        <v>1168</v>
      </c>
      <c r="C64" s="1289" t="s">
        <v>1176</v>
      </c>
      <c r="D64" s="1289" t="s">
        <v>1165</v>
      </c>
      <c r="E64" s="1289" t="s">
        <v>1161</v>
      </c>
      <c r="F64" s="1289" t="s">
        <v>1145</v>
      </c>
    </row>
    <row r="65" spans="1:6" ht="25.5">
      <c r="A65" s="1290" t="s">
        <v>1176</v>
      </c>
      <c r="B65" s="1289" t="s">
        <v>1168</v>
      </c>
      <c r="C65" s="1289" t="s">
        <v>1317</v>
      </c>
      <c r="D65" s="1289" t="s">
        <v>1165</v>
      </c>
      <c r="E65" s="1289" t="s">
        <v>1169</v>
      </c>
      <c r="F65" s="1289" t="s">
        <v>1172</v>
      </c>
    </row>
    <row r="66" spans="1:6" ht="25.5">
      <c r="A66" s="1290" t="s">
        <v>1177</v>
      </c>
      <c r="B66" s="1289" t="s">
        <v>1172</v>
      </c>
      <c r="C66" s="1289" t="s">
        <v>1169</v>
      </c>
      <c r="D66" s="1289" t="s">
        <v>1176</v>
      </c>
      <c r="E66" s="1289" t="s">
        <v>1169</v>
      </c>
      <c r="F66" s="1289" t="s">
        <v>1174</v>
      </c>
    </row>
    <row r="67" spans="1:6" ht="25.5">
      <c r="A67" s="1290" t="s">
        <v>1180</v>
      </c>
      <c r="B67" s="1289" t="s">
        <v>1178</v>
      </c>
      <c r="C67" s="1289" t="s">
        <v>1226</v>
      </c>
      <c r="D67" s="1289" t="s">
        <v>1131</v>
      </c>
      <c r="E67" s="1289" t="s">
        <v>1174</v>
      </c>
      <c r="F67" s="1289" t="s">
        <v>1125</v>
      </c>
    </row>
    <row r="68" spans="1:6" ht="25.5">
      <c r="A68" s="1290" t="s">
        <v>1222</v>
      </c>
      <c r="B68" s="1289" t="s">
        <v>1226</v>
      </c>
      <c r="C68" s="1289" t="s">
        <v>1223</v>
      </c>
      <c r="D68" s="1289" t="s">
        <v>1225</v>
      </c>
      <c r="E68" s="1289" t="s">
        <v>1224</v>
      </c>
      <c r="F68" s="1289" t="s">
        <v>1131</v>
      </c>
    </row>
    <row r="69" spans="1:6" ht="25.5">
      <c r="A69" s="1290" t="s">
        <v>1223</v>
      </c>
      <c r="B69" s="1289" t="s">
        <v>1226</v>
      </c>
      <c r="C69" s="1289" t="s">
        <v>1222</v>
      </c>
      <c r="D69" s="1289" t="s">
        <v>1225</v>
      </c>
      <c r="E69" s="1289" t="s">
        <v>1224</v>
      </c>
      <c r="F69" s="1289" t="s">
        <v>1131</v>
      </c>
    </row>
    <row r="70" spans="1:6" ht="25.5">
      <c r="A70" s="1290" t="s">
        <v>1224</v>
      </c>
      <c r="B70" s="1289" t="s">
        <v>1178</v>
      </c>
      <c r="C70" s="1289" t="s">
        <v>1225</v>
      </c>
      <c r="D70" s="1289" t="s">
        <v>1222</v>
      </c>
      <c r="E70" s="1289" t="s">
        <v>1223</v>
      </c>
      <c r="F70" s="1289" t="s">
        <v>1131</v>
      </c>
    </row>
    <row r="71" spans="1:6" ht="25.5">
      <c r="A71" s="1290" t="s">
        <v>1225</v>
      </c>
      <c r="B71" s="1289" t="s">
        <v>1178</v>
      </c>
      <c r="C71" s="1289" t="s">
        <v>1224</v>
      </c>
      <c r="D71" s="1289" t="s">
        <v>1222</v>
      </c>
      <c r="E71" s="1289" t="s">
        <v>1223</v>
      </c>
      <c r="F71" s="1289" t="s">
        <v>1131</v>
      </c>
    </row>
    <row r="72" spans="1:6" ht="25.5">
      <c r="A72" s="1290" t="s">
        <v>797</v>
      </c>
      <c r="B72" s="1289" t="s">
        <v>1181</v>
      </c>
      <c r="C72" s="1289" t="s">
        <v>1151</v>
      </c>
      <c r="D72" s="1289" t="s">
        <v>1221</v>
      </c>
      <c r="E72" s="1289" t="s">
        <v>1152</v>
      </c>
      <c r="F72" s="1289" t="s">
        <v>1173</v>
      </c>
    </row>
    <row r="73" spans="1:6" ht="25.5">
      <c r="A73" s="1290" t="s">
        <v>1144</v>
      </c>
      <c r="B73" s="1289" t="s">
        <v>1143</v>
      </c>
      <c r="C73" s="1289" t="s">
        <v>1169</v>
      </c>
      <c r="D73" s="1289" t="s">
        <v>1168</v>
      </c>
      <c r="E73" s="1289" t="s">
        <v>1176</v>
      </c>
      <c r="F73" s="1289" t="s">
        <v>1142</v>
      </c>
    </row>
    <row r="74" spans="1:6" ht="25.5">
      <c r="A74" s="1290" t="s">
        <v>1182</v>
      </c>
      <c r="B74" s="1289" t="s">
        <v>1156</v>
      </c>
      <c r="C74" s="1289" t="s">
        <v>1155</v>
      </c>
      <c r="D74" s="1289" t="s">
        <v>1122</v>
      </c>
      <c r="E74" s="1289" t="s">
        <v>1129</v>
      </c>
      <c r="F74" s="1289" t="s">
        <v>1137</v>
      </c>
    </row>
    <row r="75" spans="1:6" ht="25.5">
      <c r="A75" s="1290" t="s">
        <v>1181</v>
      </c>
      <c r="B75" s="1289" t="s">
        <v>797</v>
      </c>
      <c r="C75" s="1289" t="s">
        <v>1151</v>
      </c>
      <c r="D75" s="1289" t="s">
        <v>1221</v>
      </c>
      <c r="E75" s="1289" t="s">
        <v>1152</v>
      </c>
      <c r="F75" s="1289" t="s">
        <v>1138</v>
      </c>
    </row>
    <row r="76" spans="1:6" ht="25.5">
      <c r="A76" s="1290" t="s">
        <v>1226</v>
      </c>
      <c r="B76" s="1289" t="s">
        <v>1222</v>
      </c>
      <c r="C76" s="1289" t="s">
        <v>1223</v>
      </c>
      <c r="D76" s="1289" t="s">
        <v>1178</v>
      </c>
      <c r="E76" s="1289" t="s">
        <v>1180</v>
      </c>
      <c r="F76" s="1289" t="s">
        <v>1125</v>
      </c>
    </row>
    <row r="77" spans="1:6" ht="25.5">
      <c r="A77" s="1290" t="s">
        <v>1178</v>
      </c>
      <c r="B77" s="1289" t="s">
        <v>1224</v>
      </c>
      <c r="C77" s="1289" t="s">
        <v>1225</v>
      </c>
      <c r="D77" s="1289" t="s">
        <v>1226</v>
      </c>
      <c r="E77" s="1289" t="s">
        <v>1180</v>
      </c>
      <c r="F77" s="1289" t="s">
        <v>1223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enableFormatConditionsCalculation="0"/>
  <dimension ref="A1:CC21"/>
  <sheetViews>
    <sheetView topLeftCell="BC1" workbookViewId="0">
      <selection activeCell="J24" sqref="J24"/>
    </sheetView>
  </sheetViews>
  <sheetFormatPr defaultColWidth="11.42578125" defaultRowHeight="15"/>
  <cols>
    <col min="7" max="7" width="10.85546875" customWidth="1"/>
  </cols>
  <sheetData>
    <row r="1" spans="1:81">
      <c r="A1" s="1291" t="s">
        <v>1320</v>
      </c>
    </row>
    <row r="2" spans="1:81" s="1278" customFormat="1" ht="60">
      <c r="D2" s="1278" t="s">
        <v>316</v>
      </c>
      <c r="F2" s="1300"/>
      <c r="G2" s="1300" t="s">
        <v>1115</v>
      </c>
      <c r="H2" s="1300" t="s">
        <v>1117</v>
      </c>
      <c r="I2" s="1300" t="s">
        <v>1118</v>
      </c>
      <c r="J2" s="1300" t="s">
        <v>1116</v>
      </c>
      <c r="K2" s="1300" t="s">
        <v>1119</v>
      </c>
      <c r="L2" s="1300" t="s">
        <v>1120</v>
      </c>
      <c r="M2" s="1300" t="s">
        <v>1121</v>
      </c>
      <c r="N2" s="1300" t="s">
        <v>1122</v>
      </c>
      <c r="O2" s="1300" t="s">
        <v>1124</v>
      </c>
      <c r="P2" s="1300" t="s">
        <v>1125</v>
      </c>
      <c r="Q2" s="1300" t="s">
        <v>1126</v>
      </c>
      <c r="R2" s="1300" t="s">
        <v>1127</v>
      </c>
      <c r="S2" s="1300" t="s">
        <v>1128</v>
      </c>
      <c r="T2" s="1300" t="s">
        <v>1129</v>
      </c>
      <c r="U2" s="1300" t="s">
        <v>1130</v>
      </c>
      <c r="V2" s="1300" t="s">
        <v>1220</v>
      </c>
      <c r="W2" s="1300" t="s">
        <v>1131</v>
      </c>
      <c r="X2" s="1300" t="s">
        <v>1132</v>
      </c>
      <c r="Y2" s="1300" t="s">
        <v>1133</v>
      </c>
      <c r="Z2" s="1300" t="s">
        <v>1134</v>
      </c>
      <c r="AA2" s="1300" t="s">
        <v>1138</v>
      </c>
      <c r="AB2" s="1300" t="s">
        <v>1135</v>
      </c>
      <c r="AC2" s="1300" t="s">
        <v>1136</v>
      </c>
      <c r="AD2" s="1300" t="s">
        <v>1137</v>
      </c>
      <c r="AE2" s="1300" t="s">
        <v>1139</v>
      </c>
      <c r="AF2" s="1300" t="s">
        <v>1140</v>
      </c>
      <c r="AG2" s="1300" t="s">
        <v>1141</v>
      </c>
      <c r="AH2" s="1300" t="s">
        <v>1142</v>
      </c>
      <c r="AI2" s="1300" t="s">
        <v>1143</v>
      </c>
      <c r="AJ2" s="1300" t="s">
        <v>1145</v>
      </c>
      <c r="AK2" s="1300" t="s">
        <v>1146</v>
      </c>
      <c r="AL2" s="1300" t="s">
        <v>1147</v>
      </c>
      <c r="AM2" s="1300" t="s">
        <v>1148</v>
      </c>
      <c r="AN2" s="1300" t="s">
        <v>1149</v>
      </c>
      <c r="AO2" s="1300" t="s">
        <v>1150</v>
      </c>
      <c r="AP2" s="1300" t="s">
        <v>1151</v>
      </c>
      <c r="AQ2" s="1300" t="s">
        <v>1221</v>
      </c>
      <c r="AR2" s="1300" t="s">
        <v>1323</v>
      </c>
      <c r="AS2" s="1300" t="s">
        <v>1153</v>
      </c>
      <c r="AT2" s="1300" t="s">
        <v>1154</v>
      </c>
      <c r="AU2" s="1300" t="s">
        <v>1155</v>
      </c>
      <c r="AV2" s="1300" t="s">
        <v>1156</v>
      </c>
      <c r="AW2" s="1300" t="s">
        <v>1157</v>
      </c>
      <c r="AX2" s="1300" t="s">
        <v>1324</v>
      </c>
      <c r="AY2" s="1300" t="s">
        <v>1159</v>
      </c>
      <c r="AZ2" s="1300" t="s">
        <v>1160</v>
      </c>
      <c r="BA2" s="1300" t="s">
        <v>1161</v>
      </c>
      <c r="BB2" s="1300" t="s">
        <v>1325</v>
      </c>
      <c r="BC2" s="1300" t="s">
        <v>1326</v>
      </c>
      <c r="BD2" s="1300" t="s">
        <v>1327</v>
      </c>
      <c r="BE2" s="1300" t="s">
        <v>1328</v>
      </c>
      <c r="BF2" s="1300" t="s">
        <v>1329</v>
      </c>
      <c r="BG2" s="1300" t="s">
        <v>1330</v>
      </c>
      <c r="BH2" s="1300" t="s">
        <v>1331</v>
      </c>
      <c r="BI2" s="1300" t="s">
        <v>1332</v>
      </c>
      <c r="BJ2" s="1300" t="s">
        <v>1333</v>
      </c>
      <c r="BK2" s="1300" t="s">
        <v>1334</v>
      </c>
      <c r="BL2" s="1300" t="s">
        <v>1335</v>
      </c>
      <c r="BM2" s="1300" t="s">
        <v>1318</v>
      </c>
      <c r="BN2" s="1300" t="s">
        <v>1336</v>
      </c>
      <c r="BO2" s="1300" t="s">
        <v>1337</v>
      </c>
      <c r="BP2" s="1300" t="s">
        <v>1338</v>
      </c>
      <c r="BQ2" s="1300" t="s">
        <v>1339</v>
      </c>
      <c r="BR2" s="1300" t="s">
        <v>1340</v>
      </c>
      <c r="BS2" s="1300" t="s">
        <v>1180</v>
      </c>
      <c r="BT2" s="1300" t="s">
        <v>1341</v>
      </c>
      <c r="BU2" s="1300" t="s">
        <v>1342</v>
      </c>
      <c r="BV2" s="1300" t="s">
        <v>1224</v>
      </c>
      <c r="BW2" s="1300" t="s">
        <v>1225</v>
      </c>
      <c r="BX2" s="1300" t="s">
        <v>797</v>
      </c>
      <c r="BY2" s="1300" t="s">
        <v>1144</v>
      </c>
      <c r="BZ2" s="1300" t="s">
        <v>1182</v>
      </c>
      <c r="CA2" s="1300" t="s">
        <v>1181</v>
      </c>
      <c r="CB2" s="1300" t="s">
        <v>1226</v>
      </c>
      <c r="CC2" s="1300" t="s">
        <v>1343</v>
      </c>
    </row>
    <row r="3" spans="1:81">
      <c r="A3" t="s">
        <v>1321</v>
      </c>
    </row>
    <row r="4" spans="1:81" s="1169" customFormat="1" ht="14.25">
      <c r="A4" s="210"/>
      <c r="B4" s="1303" t="s">
        <v>1345</v>
      </c>
      <c r="C4" s="1305" t="s">
        <v>1344</v>
      </c>
      <c r="D4" s="211"/>
      <c r="E4" s="212"/>
      <c r="F4" s="212"/>
      <c r="G4" s="590"/>
      <c r="H4" s="1199"/>
      <c r="I4" s="1199"/>
      <c r="J4" s="1199"/>
      <c r="K4" s="1199"/>
      <c r="L4" s="1199"/>
      <c r="M4" s="1199"/>
      <c r="N4" s="1199"/>
      <c r="O4" s="1199"/>
      <c r="P4" s="1199"/>
      <c r="Q4" s="1199"/>
      <c r="R4" s="1199"/>
      <c r="S4" s="1199"/>
      <c r="T4" s="1199"/>
      <c r="U4" s="1199"/>
      <c r="V4" s="1199"/>
      <c r="W4" s="1199"/>
      <c r="X4" s="1199"/>
      <c r="Y4" s="1199"/>
      <c r="Z4" s="1199"/>
      <c r="AA4" s="1199"/>
      <c r="AB4" s="1199"/>
      <c r="AC4" s="1199"/>
      <c r="AD4" s="1199"/>
      <c r="AE4" s="1199"/>
      <c r="AF4" s="1199"/>
      <c r="AG4" s="1199"/>
      <c r="AH4" s="1199"/>
      <c r="AI4" s="1199"/>
      <c r="AJ4" s="1199"/>
      <c r="AK4" s="1199"/>
      <c r="AL4" s="1199"/>
      <c r="AM4" s="1199"/>
      <c r="AN4" s="1199"/>
      <c r="AO4" s="1199"/>
      <c r="AP4" s="1199"/>
      <c r="AQ4" s="1199"/>
      <c r="AR4" s="1199"/>
      <c r="AS4" s="1199"/>
      <c r="AT4" s="1199"/>
      <c r="AU4" s="1199"/>
      <c r="AV4" s="1199"/>
      <c r="AW4" s="1199"/>
      <c r="AX4" s="1199"/>
      <c r="AY4" s="1199"/>
      <c r="AZ4" s="1199"/>
      <c r="BA4" s="1199"/>
      <c r="BB4" s="1199"/>
      <c r="BC4" s="1199"/>
      <c r="BD4" s="1199"/>
      <c r="BE4" s="1199"/>
      <c r="BF4" s="1199"/>
      <c r="BG4" s="1199"/>
      <c r="BH4" s="1199"/>
      <c r="BI4" s="1199"/>
      <c r="BJ4" s="1199"/>
      <c r="BK4" s="1199"/>
      <c r="BL4" s="1199"/>
      <c r="BM4" s="1199"/>
      <c r="BN4" s="1199"/>
      <c r="BO4" s="1199"/>
      <c r="BP4" s="1199"/>
      <c r="BQ4" s="1199"/>
      <c r="BR4" s="1199"/>
      <c r="BS4" s="1199"/>
      <c r="BT4" s="1199"/>
      <c r="BU4" s="1199"/>
      <c r="BV4" s="1199"/>
      <c r="BW4" s="1199"/>
      <c r="BX4" s="1199"/>
      <c r="BY4" s="1199"/>
      <c r="BZ4" s="1199"/>
      <c r="CA4" s="1199"/>
      <c r="CB4" s="1199"/>
      <c r="CC4" s="1199"/>
    </row>
    <row r="5" spans="1:81" s="1169" customFormat="1" ht="12.75">
      <c r="A5" s="210"/>
      <c r="B5" s="213">
        <v>20</v>
      </c>
      <c r="C5" s="1144"/>
      <c r="D5" s="50" t="s">
        <v>1023</v>
      </c>
      <c r="E5" s="49" t="s">
        <v>792</v>
      </c>
      <c r="F5" s="49"/>
      <c r="G5" s="541"/>
    </row>
    <row r="6" spans="1:81" s="1169" customFormat="1" ht="12.75">
      <c r="A6" s="210"/>
      <c r="B6" s="1144"/>
      <c r="C6" s="1144"/>
      <c r="D6" s="142" t="s">
        <v>1025</v>
      </c>
      <c r="E6" s="49" t="s">
        <v>793</v>
      </c>
      <c r="F6" s="49"/>
      <c r="G6" s="589">
        <f>ROUND($B$5*OCI!G683/1100,1)</f>
        <v>1.7</v>
      </c>
      <c r="H6" s="589">
        <f>ROUND($B$5*OCI!H683/1100,1)</f>
        <v>0.6</v>
      </c>
      <c r="I6" s="589">
        <f>ROUND($B$5*OCI!I683/1100,1)</f>
        <v>0.6</v>
      </c>
      <c r="J6" s="589">
        <f>ROUND($B$5*OCI!J683/1100,1)</f>
        <v>0.8</v>
      </c>
      <c r="K6" s="589">
        <f>ROUND($B$5*OCI!K683/1100,1)</f>
        <v>0.7</v>
      </c>
      <c r="L6" s="589">
        <f>ROUND($B$5*OCI!L683/1100,1)</f>
        <v>0.7</v>
      </c>
      <c r="M6" s="589">
        <f>ROUND($B$5*OCI!M683/1100,1)</f>
        <v>0.6</v>
      </c>
      <c r="N6" s="589">
        <f>ROUND($B$5*OCI!N683/1100,1)</f>
        <v>1.1000000000000001</v>
      </c>
      <c r="O6" s="589">
        <f>ROUND($B$5*OCI!O683/1100,1)</f>
        <v>0.5</v>
      </c>
      <c r="P6" s="589">
        <f>ROUND($B$5*OCI!P683/1100,1)</f>
        <v>1.1000000000000001</v>
      </c>
      <c r="Q6" s="589">
        <f>ROUND($B$5*OCI!Q683/1100,1)</f>
        <v>1.2</v>
      </c>
      <c r="R6" s="589">
        <f>ROUND($B$5*OCI!R683/1100,1)</f>
        <v>0.7</v>
      </c>
      <c r="S6" s="589">
        <f>ROUND($B$5*OCI!S683/1100,1)</f>
        <v>0.7</v>
      </c>
      <c r="T6" s="589">
        <f>ROUND($B$5*OCI!T683/1100,1)</f>
        <v>0.8</v>
      </c>
      <c r="U6" s="589">
        <f>ROUND($B$5*OCI!U683/1100,1)</f>
        <v>1.1000000000000001</v>
      </c>
      <c r="V6" s="589">
        <f>ROUND($B$5*OCI!V683/1100,1)</f>
        <v>1.8</v>
      </c>
      <c r="W6" s="589">
        <f>ROUND($B$5*OCI!W683/1100,1)</f>
        <v>2.8</v>
      </c>
      <c r="X6" s="589">
        <f>ROUND($B$5*OCI!X683/1100,1)</f>
        <v>1</v>
      </c>
      <c r="Y6" s="589">
        <f>ROUND($B$5*OCI!Y683/1100,1)</f>
        <v>0.9</v>
      </c>
      <c r="Z6" s="589">
        <f>ROUND($B$5*OCI!Z683/1100,1)</f>
        <v>1.6</v>
      </c>
      <c r="AA6" s="589">
        <f>ROUND($B$5*OCI!AA683/1100,1)</f>
        <v>1.3</v>
      </c>
      <c r="AB6" s="589">
        <f>ROUND($B$5*OCI!AB683/1100,1)</f>
        <v>1.4</v>
      </c>
      <c r="AC6" s="589">
        <f>ROUND($B$5*OCI!AC683/1100,1)</f>
        <v>1.4</v>
      </c>
      <c r="AD6" s="589">
        <f>ROUND($B$5*OCI!AD683/1100,1)</f>
        <v>2.4</v>
      </c>
      <c r="AE6" s="589">
        <f>ROUND($B$5*OCI!AE683/1100,1)</f>
        <v>0.6</v>
      </c>
      <c r="AF6" s="589">
        <f>ROUND($B$5*OCI!AF683/1100,1)</f>
        <v>0.5</v>
      </c>
      <c r="AG6" s="589">
        <f>ROUND($B$5*OCI!AG683/1100,1)</f>
        <v>1</v>
      </c>
      <c r="AH6" s="589">
        <f>ROUND($B$5*OCI!AH683/1100,1)</f>
        <v>1</v>
      </c>
      <c r="AI6" s="589">
        <f>ROUND($B$5*OCI!AI683/1100,1)</f>
        <v>0.7</v>
      </c>
      <c r="AJ6" s="589">
        <f>ROUND($B$5*OCI!AJ683/1100,1)</f>
        <v>1</v>
      </c>
      <c r="AK6" s="589">
        <f>ROUND($B$5*OCI!AK683/1100,1)</f>
        <v>0.5</v>
      </c>
      <c r="AL6" s="589">
        <f>ROUND($B$5*OCI!AL683/1100,1)</f>
        <v>2.4</v>
      </c>
      <c r="AM6" s="589">
        <f>ROUND($B$5*OCI!AM683/1100,1)</f>
        <v>2.5</v>
      </c>
      <c r="AN6" s="589">
        <f>ROUND($B$5*OCI!AN683/1100,1)</f>
        <v>2.9</v>
      </c>
      <c r="AO6" s="589">
        <f>ROUND($B$5*OCI!AO683/1100,1)</f>
        <v>1.7</v>
      </c>
      <c r="AP6" s="589">
        <f>ROUND($B$5*OCI!AP683/1100,1)</f>
        <v>0.5</v>
      </c>
      <c r="AQ6" s="589">
        <f>ROUND($B$5*OCI!AQ683/1100,1)</f>
        <v>1.6</v>
      </c>
      <c r="AR6" s="589">
        <f>ROUND($B$5*OCI!AR683/1100,1)</f>
        <v>0.7</v>
      </c>
      <c r="AS6" s="589">
        <f>ROUND($B$5*OCI!AT683/1100,1)</f>
        <v>1.5</v>
      </c>
      <c r="AT6" s="589">
        <f>ROUND($B$5*OCI!AS683/1100,1)</f>
        <v>1</v>
      </c>
      <c r="AU6" s="589">
        <f>ROUND($B$5*OCI!AU683/1100,1)</f>
        <v>0.7</v>
      </c>
      <c r="AV6" s="589">
        <f>ROUND($B$5*OCI!AV683/1100,1)</f>
        <v>1</v>
      </c>
      <c r="AW6" s="589">
        <f>ROUND($B$5*OCI!AW683/1100,1)</f>
        <v>0.6</v>
      </c>
      <c r="AX6" s="589">
        <f>ROUND($B$5*OCI!AX683/1100,1)</f>
        <v>0.6</v>
      </c>
      <c r="AY6" s="589">
        <f>ROUND($B$5*OCI!AY683/1100,1)</f>
        <v>0.7</v>
      </c>
      <c r="AZ6" s="589">
        <f>ROUND($B$5*OCI!AZ683/1100,1)</f>
        <v>0.9</v>
      </c>
      <c r="BA6" s="589">
        <f>ROUND($B$5*OCI!BA683/1100,1)</f>
        <v>0.6</v>
      </c>
      <c r="BB6" s="589">
        <f>ROUND($B$5*OCI!BB683/1100,1)</f>
        <v>1.9</v>
      </c>
      <c r="BC6" s="589">
        <f>ROUND($B$5*OCI!BC683/1100,1)</f>
        <v>1.5</v>
      </c>
      <c r="BD6" s="589">
        <f>ROUND($B$5*OCI!BD683/1100,1)</f>
        <v>0.4</v>
      </c>
      <c r="BE6" s="589">
        <f>ROUND($B$5*OCI!BE683/1100,1)</f>
        <v>0.7</v>
      </c>
      <c r="BF6" s="589">
        <f>ROUND($B$5*OCI!BF683/1100,1)</f>
        <v>0.6</v>
      </c>
      <c r="BG6" s="589">
        <f>ROUND($B$5*OCI!BG683/1100,1)</f>
        <v>3</v>
      </c>
      <c r="BH6" s="589">
        <f>ROUND($B$5*OCI!BH683/1100,1)</f>
        <v>1.1000000000000001</v>
      </c>
      <c r="BI6" s="589">
        <f>ROUND($B$5*OCI!BI683/1100,1)</f>
        <v>2.5</v>
      </c>
      <c r="BJ6" s="589">
        <f>ROUND($B$5*OCI!BJ683/1100,1)</f>
        <v>0.7</v>
      </c>
      <c r="BK6" s="589">
        <f>ROUND($B$5*OCI!BK683/1100,1)</f>
        <v>3.3</v>
      </c>
      <c r="BL6" s="589">
        <f>ROUND($B$5*OCI!BL683/1100,1)</f>
        <v>1.2</v>
      </c>
      <c r="BM6" s="589">
        <f>ROUND($B$5*OCI!BN683/1100,1)</f>
        <v>0.8</v>
      </c>
      <c r="BN6" s="589">
        <f>ROUND($B$5*OCI!BM683/1100,1)</f>
        <v>1.9</v>
      </c>
      <c r="BO6" s="589">
        <f>ROUND($B$5*OCI!BO683/1100,1)</f>
        <v>0.7</v>
      </c>
      <c r="BP6" s="589">
        <f>ROUND($B$5*OCI!BP683/1100,1)</f>
        <v>0.4</v>
      </c>
      <c r="BQ6" s="589">
        <f>ROUND($B$5*OCI!BQ683/1100,1)</f>
        <v>1</v>
      </c>
      <c r="BR6" s="589">
        <f>ROUND($B$5*OCI!BR683/1100,1)</f>
        <v>0.6</v>
      </c>
      <c r="BS6" s="589">
        <f>ROUND($B$5*OCI!BT683/1100,1)</f>
        <v>1</v>
      </c>
      <c r="BT6" s="589">
        <f>ROUND($B$5*OCI!BU683/1100,1)</f>
        <v>2.5</v>
      </c>
      <c r="BU6" s="589">
        <f>ROUND($B$5*OCI!BV683/1100,1)</f>
        <v>2.2000000000000002</v>
      </c>
      <c r="BV6" s="589">
        <f>ROUND($B$5*OCI!BW683/1100,1)</f>
        <v>3</v>
      </c>
      <c r="BW6" s="589">
        <f>ROUND($B$5*OCI!BX683/1100,1)</f>
        <v>3.7</v>
      </c>
      <c r="BX6" s="589">
        <f>ROUND($B$5*OCI!BY683/1100,1)</f>
        <v>0.8</v>
      </c>
      <c r="BY6" s="589">
        <f>ROUND($B$5*OCI!BZ683/1100,1)</f>
        <v>0.7</v>
      </c>
      <c r="BZ6" s="589">
        <f>ROUND($B$5*OCI!CA683/1100,1)</f>
        <v>1.1000000000000001</v>
      </c>
      <c r="CA6" s="589">
        <f>ROUND($B$5*OCI!CB683/1100,1)</f>
        <v>1</v>
      </c>
      <c r="CB6" s="589">
        <f>ROUND($B$5*OCI!CC683/1100,1)</f>
        <v>1.6</v>
      </c>
      <c r="CC6" s="589">
        <f>ROUND($B$5*OCI!BS683/1100,1)</f>
        <v>3.1</v>
      </c>
    </row>
    <row r="7" spans="1:81" s="1169" customFormat="1" ht="12.75">
      <c r="A7" s="210"/>
      <c r="B7" s="1144"/>
      <c r="C7" s="1144"/>
      <c r="D7" s="142" t="s">
        <v>1026</v>
      </c>
      <c r="E7" s="49" t="s">
        <v>793</v>
      </c>
      <c r="F7" s="49"/>
      <c r="G7" s="589">
        <f>ROUND($B$5*OCI!G684/1100,1)</f>
        <v>0.5</v>
      </c>
      <c r="H7" s="589">
        <f>ROUND($B$5*OCI!H684/1100,1)</f>
        <v>0.5</v>
      </c>
      <c r="I7" s="589">
        <f>ROUND($B$5*OCI!I684/1100,1)</f>
        <v>1.4</v>
      </c>
      <c r="J7" s="589">
        <f>ROUND($B$5*OCI!J684/1100,1)</f>
        <v>0.5</v>
      </c>
      <c r="K7" s="589">
        <f>ROUND($B$5*OCI!K684/1100,1)</f>
        <v>0.3</v>
      </c>
      <c r="L7" s="589">
        <f>ROUND($B$5*OCI!L684/1100,1)</f>
        <v>0.2</v>
      </c>
      <c r="M7" s="589">
        <f>ROUND($B$5*OCI!M684/1100,1)</f>
        <v>1.5</v>
      </c>
      <c r="N7" s="589">
        <f>ROUND($B$5*OCI!N684/1100,1)</f>
        <v>0.9</v>
      </c>
      <c r="O7" s="589">
        <f>ROUND($B$5*OCI!O684/1100,1)</f>
        <v>0.4</v>
      </c>
      <c r="P7" s="589">
        <f>ROUND($B$5*OCI!P684/1100,1)</f>
        <v>1.2</v>
      </c>
      <c r="Q7" s="589">
        <f>ROUND($B$5*OCI!Q684/1100,1)</f>
        <v>0.2</v>
      </c>
      <c r="R7" s="589">
        <f>ROUND($B$5*OCI!R684/1100,1)</f>
        <v>1.2</v>
      </c>
      <c r="S7" s="589">
        <f>ROUND($B$5*OCI!S684/1100,1)</f>
        <v>0.5</v>
      </c>
      <c r="T7" s="589">
        <f>ROUND($B$5*OCI!T684/1100,1)</f>
        <v>0.6</v>
      </c>
      <c r="U7" s="589">
        <f>ROUND($B$5*OCI!U684/1100,1)</f>
        <v>0.5</v>
      </c>
      <c r="V7" s="589">
        <f>ROUND($B$5*OCI!V684/1100,1)</f>
        <v>0.3</v>
      </c>
      <c r="W7" s="589">
        <f>ROUND($B$5*OCI!W684/1100,1)</f>
        <v>1.6</v>
      </c>
      <c r="X7" s="589">
        <f>ROUND($B$5*OCI!X684/1100,1)</f>
        <v>0.2</v>
      </c>
      <c r="Y7" s="589">
        <f>ROUND($B$5*OCI!Y684/1100,1)</f>
        <v>0.5</v>
      </c>
      <c r="Z7" s="589">
        <f>ROUND($B$5*OCI!Z684/1100,1)</f>
        <v>0.5</v>
      </c>
      <c r="AA7" s="589">
        <f>ROUND($B$5*OCI!AA684/1100,1)</f>
        <v>0.7</v>
      </c>
      <c r="AB7" s="589">
        <f>ROUND($B$5*OCI!AB684/1100,1)</f>
        <v>0.5</v>
      </c>
      <c r="AC7" s="589">
        <f>ROUND($B$5*OCI!AC684/1100,1)</f>
        <v>0.5</v>
      </c>
      <c r="AD7" s="589">
        <f>ROUND($B$5*OCI!AD684/1100,1)</f>
        <v>0.5</v>
      </c>
      <c r="AE7" s="589">
        <f>ROUND($B$5*OCI!AE684/1100,1)</f>
        <v>0.5</v>
      </c>
      <c r="AF7" s="589">
        <f>ROUND($B$5*OCI!AF684/1100,1)</f>
        <v>0.7</v>
      </c>
      <c r="AG7" s="589">
        <f>ROUND($B$5*OCI!AG684/1100,1)</f>
        <v>0.4</v>
      </c>
      <c r="AH7" s="589">
        <f>ROUND($B$5*OCI!AH684/1100,1)</f>
        <v>0.5</v>
      </c>
      <c r="AI7" s="589">
        <f>ROUND($B$5*OCI!AI684/1100,1)</f>
        <v>0.4</v>
      </c>
      <c r="AJ7" s="589">
        <f>ROUND($B$5*OCI!AJ684/1100,1)</f>
        <v>0.3</v>
      </c>
      <c r="AK7" s="589">
        <f>ROUND($B$5*OCI!AK684/1100,1)</f>
        <v>0.4</v>
      </c>
      <c r="AL7" s="589">
        <f>ROUND($B$5*OCI!AL684/1100,1)</f>
        <v>0.4</v>
      </c>
      <c r="AM7" s="589">
        <f>ROUND($B$5*OCI!AM684/1100,1)</f>
        <v>0.2</v>
      </c>
      <c r="AN7" s="589">
        <f>ROUND($B$5*OCI!AN684/1100,1)</f>
        <v>0.4</v>
      </c>
      <c r="AO7" s="589">
        <f>ROUND($B$5*OCI!AO684/1100,1)</f>
        <v>0.3</v>
      </c>
      <c r="AP7" s="589">
        <f>ROUND($B$5*OCI!AP684/1100,1)</f>
        <v>0.5</v>
      </c>
      <c r="AQ7" s="589">
        <f>ROUND($B$5*OCI!AQ684/1100,1)</f>
        <v>0.3</v>
      </c>
      <c r="AR7" s="589">
        <f>ROUND($B$5*OCI!AR684/1100,1)</f>
        <v>0.3</v>
      </c>
      <c r="AS7" s="589">
        <f>ROUND($B$5*OCI!AT684/1100,1)</f>
        <v>0.5</v>
      </c>
      <c r="AT7" s="589">
        <f>ROUND($B$5*OCI!AS684/1100,1)</f>
        <v>0.6</v>
      </c>
      <c r="AU7" s="589">
        <f>ROUND($B$5*OCI!AU684/1100,1)</f>
        <v>0.5</v>
      </c>
      <c r="AV7" s="589">
        <f>ROUND($B$5*OCI!AV684/1100,1)</f>
        <v>0.3</v>
      </c>
      <c r="AW7" s="589">
        <f>ROUND($B$5*OCI!AW684/1100,1)</f>
        <v>0.5</v>
      </c>
      <c r="AX7" s="589">
        <f>ROUND($B$5*OCI!AX684/1100,1)</f>
        <v>0.4</v>
      </c>
      <c r="AY7" s="589">
        <f>ROUND($B$5*OCI!AY684/1100,1)</f>
        <v>0.5</v>
      </c>
      <c r="AZ7" s="589">
        <f>ROUND($B$5*OCI!AZ684/1100,1)</f>
        <v>0.8</v>
      </c>
      <c r="BA7" s="589">
        <f>ROUND($B$5*OCI!BA684/1100,1)</f>
        <v>0.5</v>
      </c>
      <c r="BB7" s="589">
        <f>ROUND($B$5*OCI!BB684/1100,1)</f>
        <v>0.5</v>
      </c>
      <c r="BC7" s="589">
        <f>ROUND($B$5*OCI!BC684/1100,1)</f>
        <v>0.3</v>
      </c>
      <c r="BD7" s="589">
        <f>ROUND($B$5*OCI!BD684/1100,1)</f>
        <v>0.3</v>
      </c>
      <c r="BE7" s="589">
        <f>ROUND($B$5*OCI!BE684/1100,1)</f>
        <v>0.3</v>
      </c>
      <c r="BF7" s="589">
        <f>ROUND($B$5*OCI!BF684/1100,1)</f>
        <v>0.4</v>
      </c>
      <c r="BG7" s="589">
        <f>ROUND($B$5*OCI!BG684/1100,1)</f>
        <v>0.5</v>
      </c>
      <c r="BH7" s="589">
        <f>ROUND($B$5*OCI!BH684/1100,1)</f>
        <v>0.3</v>
      </c>
      <c r="BI7" s="589">
        <f>ROUND($B$5*OCI!BI684/1100,1)</f>
        <v>0.3</v>
      </c>
      <c r="BJ7" s="589">
        <f>ROUND($B$5*OCI!BJ684/1100,1)</f>
        <v>0.5</v>
      </c>
      <c r="BK7" s="589">
        <f>ROUND($B$5*OCI!BK684/1100,1)</f>
        <v>1.5</v>
      </c>
      <c r="BL7" s="589">
        <f>ROUND($B$5*OCI!BL684/1100,1)</f>
        <v>0.3</v>
      </c>
      <c r="BM7" s="589">
        <f>ROUND($B$5*OCI!BN684/1100,1)</f>
        <v>0.3</v>
      </c>
      <c r="BN7" s="589">
        <f>ROUND($B$5*OCI!BM684/1100,1)</f>
        <v>1.8</v>
      </c>
      <c r="BO7" s="589">
        <f>ROUND($B$5*OCI!BO684/1100,1)</f>
        <v>0.6</v>
      </c>
      <c r="BP7" s="589">
        <f>ROUND($B$5*OCI!BP684/1100,1)</f>
        <v>0.3</v>
      </c>
      <c r="BQ7" s="589">
        <f>ROUND($B$5*OCI!BQ684/1100,1)</f>
        <v>1.7</v>
      </c>
      <c r="BR7" s="589">
        <f>ROUND($B$5*OCI!BR684/1100,1)</f>
        <v>0.6</v>
      </c>
      <c r="BS7" s="589">
        <f>ROUND($B$5*OCI!BT684/1100,1)</f>
        <v>1.5</v>
      </c>
      <c r="BT7" s="589">
        <f>ROUND($B$5*OCI!BU684/1100,1)</f>
        <v>1.2</v>
      </c>
      <c r="BU7" s="589">
        <f>ROUND($B$5*OCI!BV684/1100,1)</f>
        <v>1.1000000000000001</v>
      </c>
      <c r="BV7" s="589">
        <f>ROUND($B$5*OCI!BW684/1100,1)</f>
        <v>0.2</v>
      </c>
      <c r="BW7" s="589">
        <f>ROUND($B$5*OCI!BX684/1100,1)</f>
        <v>0.2</v>
      </c>
      <c r="BX7" s="589">
        <f>ROUND($B$5*OCI!BY684/1100,1)</f>
        <v>0.2</v>
      </c>
      <c r="BY7" s="589">
        <f>ROUND($B$5*OCI!BZ684/1100,1)</f>
        <v>0.4</v>
      </c>
      <c r="BZ7" s="589">
        <f>ROUND($B$5*OCI!CA684/1100,1)</f>
        <v>0.3</v>
      </c>
      <c r="CA7" s="589">
        <f>ROUND($B$5*OCI!CB684/1100,1)</f>
        <v>0.7</v>
      </c>
      <c r="CB7" s="589">
        <f>ROUND($B$5*OCI!CC684/1100,1)</f>
        <v>1.1000000000000001</v>
      </c>
      <c r="CC7" s="589">
        <f>ROUND($B$5*OCI!BS684/1100,1)</f>
        <v>0.4</v>
      </c>
    </row>
    <row r="8" spans="1:81" s="1169" customFormat="1" ht="12.75">
      <c r="A8" s="210"/>
      <c r="B8" s="1144"/>
      <c r="C8" s="1144"/>
      <c r="D8" s="142" t="s">
        <v>1027</v>
      </c>
      <c r="E8" s="49" t="s">
        <v>793</v>
      </c>
      <c r="F8" s="49"/>
      <c r="G8" s="589">
        <f>ROUND($B$5*OCI!G685/1100,1)</f>
        <v>0.2</v>
      </c>
      <c r="H8" s="589">
        <f>ROUND($B$5*OCI!H685/1100,1)</f>
        <v>0.2</v>
      </c>
      <c r="I8" s="589">
        <f>ROUND($B$5*OCI!I685/1100,1)</f>
        <v>0.2</v>
      </c>
      <c r="J8" s="589">
        <f>ROUND($B$5*OCI!J685/1100,1)</f>
        <v>0.2</v>
      </c>
      <c r="K8" s="589">
        <f>ROUND($B$5*OCI!K685/1100,1)</f>
        <v>0.2</v>
      </c>
      <c r="L8" s="589">
        <f>ROUND($B$5*OCI!L685/1100,1)</f>
        <v>0.2</v>
      </c>
      <c r="M8" s="589">
        <f>ROUND($B$5*OCI!M685/1100,1)</f>
        <v>0.2</v>
      </c>
      <c r="N8" s="589">
        <f>ROUND($B$5*OCI!N685/1100,1)</f>
        <v>0.2</v>
      </c>
      <c r="O8" s="589">
        <f>ROUND($B$5*OCI!O685/1100,1)</f>
        <v>0.2</v>
      </c>
      <c r="P8" s="589">
        <f>ROUND($B$5*OCI!P685/1100,1)</f>
        <v>0.2</v>
      </c>
      <c r="Q8" s="589">
        <f>ROUND($B$5*OCI!Q685/1100,1)</f>
        <v>0.2</v>
      </c>
      <c r="R8" s="589">
        <f>ROUND($B$5*OCI!R685/1100,1)</f>
        <v>0.2</v>
      </c>
      <c r="S8" s="589">
        <f>ROUND($B$5*OCI!S685/1100,1)</f>
        <v>0.2</v>
      </c>
      <c r="T8" s="589">
        <f>ROUND($B$5*OCI!T685/1100,1)</f>
        <v>0.2</v>
      </c>
      <c r="U8" s="589">
        <f>ROUND($B$5*OCI!U685/1100,1)</f>
        <v>0.2</v>
      </c>
      <c r="V8" s="589">
        <f>ROUND($B$5*OCI!V685/1100,1)</f>
        <v>0.2</v>
      </c>
      <c r="W8" s="589">
        <f>ROUND($B$5*OCI!W685/1100,1)</f>
        <v>0.2</v>
      </c>
      <c r="X8" s="589">
        <f>ROUND($B$5*OCI!X685/1100,1)</f>
        <v>0.2</v>
      </c>
      <c r="Y8" s="589">
        <f>ROUND($B$5*OCI!Y685/1100,1)</f>
        <v>0.2</v>
      </c>
      <c r="Z8" s="589">
        <f>ROUND($B$5*OCI!Z685/1100,1)</f>
        <v>0.2</v>
      </c>
      <c r="AA8" s="589">
        <f>ROUND($B$5*OCI!AA685/1100,1)</f>
        <v>0.2</v>
      </c>
      <c r="AB8" s="589">
        <f>ROUND($B$5*OCI!AB685/1100,1)</f>
        <v>0.2</v>
      </c>
      <c r="AC8" s="589">
        <f>ROUND($B$5*OCI!AC685/1100,1)</f>
        <v>0.2</v>
      </c>
      <c r="AD8" s="589">
        <f>ROUND($B$5*OCI!AD685/1100,1)</f>
        <v>0.2</v>
      </c>
      <c r="AE8" s="589">
        <f>ROUND($B$5*OCI!AE685/1100,1)</f>
        <v>0.2</v>
      </c>
      <c r="AF8" s="589">
        <f>ROUND($B$5*OCI!AF685/1100,1)</f>
        <v>0.2</v>
      </c>
      <c r="AG8" s="589">
        <f>ROUND($B$5*OCI!AG685/1100,1)</f>
        <v>0.2</v>
      </c>
      <c r="AH8" s="589">
        <f>ROUND($B$5*OCI!AH685/1100,1)</f>
        <v>0.2</v>
      </c>
      <c r="AI8" s="589">
        <f>ROUND($B$5*OCI!AI685/1100,1)</f>
        <v>0.2</v>
      </c>
      <c r="AJ8" s="589">
        <f>ROUND($B$5*OCI!AJ685/1100,1)</f>
        <v>0.2</v>
      </c>
      <c r="AK8" s="589">
        <f>ROUND($B$5*OCI!AK685/1100,1)</f>
        <v>0.2</v>
      </c>
      <c r="AL8" s="589">
        <f>ROUND($B$5*OCI!AL685/1100,1)</f>
        <v>0.2</v>
      </c>
      <c r="AM8" s="589">
        <f>ROUND($B$5*OCI!AM685/1100,1)</f>
        <v>0.2</v>
      </c>
      <c r="AN8" s="589">
        <f>ROUND($B$5*OCI!AN685/1100,1)</f>
        <v>0.2</v>
      </c>
      <c r="AO8" s="589">
        <f>ROUND($B$5*OCI!AO685/1100,1)</f>
        <v>0.2</v>
      </c>
      <c r="AP8" s="589">
        <f>ROUND($B$5*OCI!AP685/1100,1)</f>
        <v>0.2</v>
      </c>
      <c r="AQ8" s="589">
        <f>ROUND($B$5*OCI!AQ685/1100,1)</f>
        <v>0.2</v>
      </c>
      <c r="AR8" s="589">
        <f>ROUND($B$5*OCI!AR685/1100,1)</f>
        <v>0.2</v>
      </c>
      <c r="AS8" s="589">
        <f>ROUND($B$5*OCI!AT685/1100,1)</f>
        <v>0.2</v>
      </c>
      <c r="AT8" s="589">
        <f>ROUND($B$5*OCI!AS685/1100,1)</f>
        <v>0.2</v>
      </c>
      <c r="AU8" s="589">
        <f>ROUND($B$5*OCI!AU685/1100,1)</f>
        <v>0.2</v>
      </c>
      <c r="AV8" s="589">
        <f>ROUND($B$5*OCI!AV685/1100,1)</f>
        <v>0.2</v>
      </c>
      <c r="AW8" s="589">
        <f>ROUND($B$5*OCI!AW685/1100,1)</f>
        <v>0.2</v>
      </c>
      <c r="AX8" s="589">
        <f>ROUND($B$5*OCI!AX685/1100,1)</f>
        <v>0.2</v>
      </c>
      <c r="AY8" s="589">
        <f>ROUND($B$5*OCI!AY685/1100,1)</f>
        <v>0.2</v>
      </c>
      <c r="AZ8" s="589">
        <f>ROUND($B$5*OCI!AZ685/1100,1)</f>
        <v>0.2</v>
      </c>
      <c r="BA8" s="589">
        <f>ROUND($B$5*OCI!BA685/1100,1)</f>
        <v>0.2</v>
      </c>
      <c r="BB8" s="589">
        <f>ROUND($B$5*OCI!BB685/1100,1)</f>
        <v>0.2</v>
      </c>
      <c r="BC8" s="589">
        <f>ROUND($B$5*OCI!BC685/1100,1)</f>
        <v>0.2</v>
      </c>
      <c r="BD8" s="589">
        <f>ROUND($B$5*OCI!BD685/1100,1)</f>
        <v>0.2</v>
      </c>
      <c r="BE8" s="589">
        <f>ROUND($B$5*OCI!BE685/1100,1)</f>
        <v>0.2</v>
      </c>
      <c r="BF8" s="589">
        <f>ROUND($B$5*OCI!BF685/1100,1)</f>
        <v>0.2</v>
      </c>
      <c r="BG8" s="589">
        <f>ROUND($B$5*OCI!BG685/1100,1)</f>
        <v>0.2</v>
      </c>
      <c r="BH8" s="589">
        <f>ROUND($B$5*OCI!BH685/1100,1)</f>
        <v>0.2</v>
      </c>
      <c r="BI8" s="589">
        <f>ROUND($B$5*OCI!BI685/1100,1)</f>
        <v>0.2</v>
      </c>
      <c r="BJ8" s="589">
        <f>ROUND($B$5*OCI!BJ685/1100,1)</f>
        <v>0.2</v>
      </c>
      <c r="BK8" s="589">
        <f>ROUND($B$5*OCI!BK685/1100,1)</f>
        <v>0.2</v>
      </c>
      <c r="BL8" s="589">
        <f>ROUND($B$5*OCI!BL685/1100,1)</f>
        <v>0.2</v>
      </c>
      <c r="BM8" s="589">
        <f>ROUND($B$5*OCI!BN685/1100,1)</f>
        <v>0.2</v>
      </c>
      <c r="BN8" s="589">
        <f>ROUND($B$5*OCI!BM685/1100,1)</f>
        <v>0.2</v>
      </c>
      <c r="BO8" s="589">
        <f>ROUND($B$5*OCI!BO685/1100,1)</f>
        <v>0.2</v>
      </c>
      <c r="BP8" s="589">
        <f>ROUND($B$5*OCI!BP685/1100,1)</f>
        <v>0.2</v>
      </c>
      <c r="BQ8" s="589">
        <f>ROUND($B$5*OCI!BQ685/1100,1)</f>
        <v>0.2</v>
      </c>
      <c r="BR8" s="589">
        <f>ROUND($B$5*OCI!BR685/1100,1)</f>
        <v>0.2</v>
      </c>
      <c r="BS8" s="589">
        <f>ROUND($B$5*OCI!BT685/1100,1)</f>
        <v>0.2</v>
      </c>
      <c r="BT8" s="589">
        <f>ROUND($B$5*OCI!BU685/1100,1)</f>
        <v>0.2</v>
      </c>
      <c r="BU8" s="589">
        <f>ROUND($B$5*OCI!BV685/1100,1)</f>
        <v>0.2</v>
      </c>
      <c r="BV8" s="589">
        <f>ROUND($B$5*OCI!BW685/1100,1)</f>
        <v>0.3</v>
      </c>
      <c r="BW8" s="589">
        <f>ROUND($B$5*OCI!BX685/1100,1)</f>
        <v>0.2</v>
      </c>
      <c r="BX8" s="589">
        <f>ROUND($B$5*OCI!BY685/1100,1)</f>
        <v>0.2</v>
      </c>
      <c r="BY8" s="589">
        <f>ROUND($B$5*OCI!BZ685/1100,1)</f>
        <v>0.2</v>
      </c>
      <c r="BZ8" s="589">
        <f>ROUND($B$5*OCI!CA685/1100,1)</f>
        <v>0.2</v>
      </c>
      <c r="CA8" s="589">
        <f>ROUND($B$5*OCI!CB685/1100,1)</f>
        <v>0.2</v>
      </c>
      <c r="CB8" s="589">
        <f>ROUND($B$5*OCI!CC685/1100,1)</f>
        <v>0.2</v>
      </c>
      <c r="CC8" s="589">
        <f>ROUND($B$5*OCI!BS685/1100,1)</f>
        <v>0.2</v>
      </c>
    </row>
    <row r="9" spans="1:81" s="1169" customFormat="1" ht="12.75">
      <c r="A9" s="210"/>
      <c r="B9" s="1144"/>
      <c r="C9" s="1144"/>
      <c r="D9" s="142" t="s">
        <v>1028</v>
      </c>
      <c r="E9" s="49" t="s">
        <v>793</v>
      </c>
      <c r="F9" s="49"/>
      <c r="G9" s="589">
        <f>ROUND($B$5*OCI!G686/1100,1)</f>
        <v>6.4</v>
      </c>
      <c r="H9" s="589">
        <f>ROUND($B$5*OCI!H686/1100,1)</f>
        <v>7.9</v>
      </c>
      <c r="I9" s="589">
        <f>ROUND($B$5*OCI!I686/1100,1)</f>
        <v>8.5</v>
      </c>
      <c r="J9" s="589">
        <f>ROUND($B$5*OCI!J686/1100,1)</f>
        <v>7.7</v>
      </c>
      <c r="K9" s="589">
        <f>ROUND($B$5*OCI!K686/1100,1)</f>
        <v>7.5</v>
      </c>
      <c r="L9" s="589">
        <f>ROUND($B$5*OCI!L686/1100,1)</f>
        <v>7.9</v>
      </c>
      <c r="M9" s="589">
        <f>ROUND($B$5*OCI!M686/1100,1)</f>
        <v>8.5</v>
      </c>
      <c r="N9" s="589">
        <f>ROUND($B$5*OCI!N686/1100,1)</f>
        <v>7.8</v>
      </c>
      <c r="O9" s="589">
        <f>ROUND($B$5*OCI!O686/1100,1)</f>
        <v>7.7</v>
      </c>
      <c r="P9" s="589">
        <f>ROUND($B$5*OCI!P686/1100,1)</f>
        <v>8.6</v>
      </c>
      <c r="Q9" s="589">
        <f>ROUND($B$5*OCI!Q686/1100,1)</f>
        <v>7.7</v>
      </c>
      <c r="R9" s="589">
        <f>ROUND($B$5*OCI!R686/1100,1)</f>
        <v>8.5</v>
      </c>
      <c r="S9" s="589">
        <f>ROUND($B$5*OCI!S686/1100,1)</f>
        <v>7.7</v>
      </c>
      <c r="T9" s="589">
        <f>ROUND($B$5*OCI!T686/1100,1)</f>
        <v>7.5</v>
      </c>
      <c r="U9" s="589">
        <f>ROUND($B$5*OCI!U686/1100,1)</f>
        <v>7.8</v>
      </c>
      <c r="V9" s="589">
        <f>ROUND($B$5*OCI!V686/1100,1)</f>
        <v>7.6</v>
      </c>
      <c r="W9" s="589">
        <f>ROUND($B$5*OCI!W686/1100,1)</f>
        <v>8.5</v>
      </c>
      <c r="X9" s="589">
        <f>ROUND($B$5*OCI!X686/1100,1)</f>
        <v>7.9</v>
      </c>
      <c r="Y9" s="589">
        <f>ROUND($B$5*OCI!Y686/1100,1)</f>
        <v>7.8</v>
      </c>
      <c r="Z9" s="589">
        <f>ROUND($B$5*OCI!Z686/1100,1)</f>
        <v>7.7</v>
      </c>
      <c r="AA9" s="589">
        <f>ROUND($B$5*OCI!AA686/1100,1)</f>
        <v>7.7</v>
      </c>
      <c r="AB9" s="589">
        <f>ROUND($B$5*OCI!AB686/1100,1)</f>
        <v>7.6</v>
      </c>
      <c r="AC9" s="589">
        <f>ROUND($B$5*OCI!AC686/1100,1)</f>
        <v>7.8</v>
      </c>
      <c r="AD9" s="589">
        <f>ROUND($B$5*OCI!AD686/1100,1)</f>
        <v>7.6</v>
      </c>
      <c r="AE9" s="589">
        <f>ROUND($B$5*OCI!AE686/1100,1)</f>
        <v>7.4</v>
      </c>
      <c r="AF9" s="589">
        <f>ROUND($B$5*OCI!AF686/1100,1)</f>
        <v>7.9</v>
      </c>
      <c r="AG9" s="589">
        <f>ROUND($B$5*OCI!AG686/1100,1)</f>
        <v>7.8</v>
      </c>
      <c r="AH9" s="589">
        <f>ROUND($B$5*OCI!AH686/1100,1)</f>
        <v>7.7</v>
      </c>
      <c r="AI9" s="589">
        <f>ROUND($B$5*OCI!AI686/1100,1)</f>
        <v>7.5</v>
      </c>
      <c r="AJ9" s="589">
        <f>ROUND($B$5*OCI!AJ686/1100,1)</f>
        <v>7.5</v>
      </c>
      <c r="AK9" s="589">
        <f>ROUND($B$5*OCI!AK686/1100,1)</f>
        <v>7.7</v>
      </c>
      <c r="AL9" s="589">
        <f>ROUND($B$5*OCI!AL686/1100,1)</f>
        <v>8.1999999999999993</v>
      </c>
      <c r="AM9" s="589">
        <f>ROUND($B$5*OCI!AM686/1100,1)</f>
        <v>8</v>
      </c>
      <c r="AN9" s="589">
        <f>ROUND($B$5*OCI!AN686/1100,1)</f>
        <v>8.1999999999999993</v>
      </c>
      <c r="AO9" s="589">
        <f>ROUND($B$5*OCI!AO686/1100,1)</f>
        <v>7.9</v>
      </c>
      <c r="AP9" s="589">
        <f>ROUND($B$5*OCI!AP686/1100,1)</f>
        <v>7.8</v>
      </c>
      <c r="AQ9" s="589">
        <f>ROUND($B$5*OCI!AQ686/1100,1)</f>
        <v>7.5</v>
      </c>
      <c r="AR9" s="589">
        <f>ROUND($B$5*OCI!AR686/1100,1)</f>
        <v>7.6</v>
      </c>
      <c r="AS9" s="589">
        <f>ROUND($B$5*OCI!AT686/1100,1)</f>
        <v>7.4</v>
      </c>
      <c r="AT9" s="589">
        <f>ROUND($B$5*OCI!AS686/1100,1)</f>
        <v>7.8</v>
      </c>
      <c r="AU9" s="589">
        <f>ROUND($B$5*OCI!AU686/1100,1)</f>
        <v>7.6</v>
      </c>
      <c r="AV9" s="589">
        <f>ROUND($B$5*OCI!AV686/1100,1)</f>
        <v>7.6</v>
      </c>
      <c r="AW9" s="589">
        <f>ROUND($B$5*OCI!AW686/1100,1)</f>
        <v>7.5</v>
      </c>
      <c r="AX9" s="589">
        <f>ROUND($B$5*OCI!AX686/1100,1)</f>
        <v>7.7</v>
      </c>
      <c r="AY9" s="589">
        <f>ROUND($B$5*OCI!AY686/1100,1)</f>
        <v>7.6</v>
      </c>
      <c r="AZ9" s="589">
        <f>ROUND($B$5*OCI!AZ686/1100,1)</f>
        <v>7.8</v>
      </c>
      <c r="BA9" s="589">
        <f>ROUND($B$5*OCI!BA686/1100,1)</f>
        <v>7.4</v>
      </c>
      <c r="BB9" s="589">
        <f>ROUND($B$5*OCI!BB686/1100,1)</f>
        <v>7.7</v>
      </c>
      <c r="BC9" s="589">
        <f>ROUND($B$5*OCI!BC686/1100,1)</f>
        <v>7.6</v>
      </c>
      <c r="BD9" s="589">
        <f>ROUND($B$5*OCI!BD686/1100,1)</f>
        <v>7.6</v>
      </c>
      <c r="BE9" s="589">
        <f>ROUND($B$5*OCI!BE686/1100,1)</f>
        <v>7.5</v>
      </c>
      <c r="BF9" s="589">
        <f>ROUND($B$5*OCI!BF686/1100,1)</f>
        <v>7.2</v>
      </c>
      <c r="BG9" s="589">
        <f>ROUND($B$5*OCI!BG686/1100,1)</f>
        <v>6.8</v>
      </c>
      <c r="BH9" s="589">
        <f>ROUND($B$5*OCI!BH686/1100,1)</f>
        <v>7.7</v>
      </c>
      <c r="BI9" s="589">
        <f>ROUND($B$5*OCI!BI686/1100,1)</f>
        <v>7.7</v>
      </c>
      <c r="BJ9" s="589">
        <f>ROUND($B$5*OCI!BJ686/1100,1)</f>
        <v>7.7</v>
      </c>
      <c r="BK9" s="589">
        <f>ROUND($B$5*OCI!BK686/1100,1)</f>
        <v>8.1999999999999993</v>
      </c>
      <c r="BL9" s="589">
        <f>ROUND($B$5*OCI!BL686/1100,1)</f>
        <v>7.7</v>
      </c>
      <c r="BM9" s="589">
        <f>ROUND($B$5*OCI!BN686/1100,1)</f>
        <v>7.5</v>
      </c>
      <c r="BN9" s="589">
        <f>ROUND($B$5*OCI!BM686/1100,1)</f>
        <v>8.8000000000000007</v>
      </c>
      <c r="BO9" s="589">
        <f>ROUND($B$5*OCI!BO686/1100,1)</f>
        <v>7.6</v>
      </c>
      <c r="BP9" s="589">
        <f>ROUND($B$5*OCI!BP686/1100,1)</f>
        <v>7.6</v>
      </c>
      <c r="BQ9" s="589">
        <f>ROUND($B$5*OCI!BQ686/1100,1)</f>
        <v>8.4</v>
      </c>
      <c r="BR9" s="589">
        <f>ROUND($B$5*OCI!BR686/1100,1)</f>
        <v>7.5</v>
      </c>
      <c r="BS9" s="589">
        <f>ROUND($B$5*OCI!BT686/1100,1)</f>
        <v>8.5</v>
      </c>
      <c r="BT9" s="589">
        <f>ROUND($B$5*OCI!BU686/1100,1)</f>
        <v>8.1</v>
      </c>
      <c r="BU9" s="589">
        <f>ROUND($B$5*OCI!BV686/1100,1)</f>
        <v>8</v>
      </c>
      <c r="BV9" s="589">
        <f>ROUND($B$5*OCI!BW686/1100,1)</f>
        <v>10.199999999999999</v>
      </c>
      <c r="BW9" s="589">
        <f>ROUND($B$5*OCI!BX686/1100,1)</f>
        <v>9.1</v>
      </c>
      <c r="BX9" s="589">
        <f>ROUND($B$5*OCI!BY686/1100,1)</f>
        <v>8.1999999999999993</v>
      </c>
      <c r="BY9" s="589">
        <f>ROUND($B$5*OCI!BZ686/1100,1)</f>
        <v>7.8</v>
      </c>
      <c r="BZ9" s="589">
        <f>ROUND($B$5*OCI!CA686/1100,1)</f>
        <v>7.8</v>
      </c>
      <c r="CA9" s="589">
        <f>ROUND($B$5*OCI!CB686/1100,1)</f>
        <v>7.5</v>
      </c>
      <c r="CB9" s="589">
        <f>ROUND($B$5*OCI!CC686/1100,1)</f>
        <v>8.1999999999999993</v>
      </c>
      <c r="CC9" s="589">
        <f>ROUND($B$5*OCI!BS686/1100,1)</f>
        <v>9</v>
      </c>
    </row>
    <row r="10" spans="1:81" s="1169" customFormat="1" ht="12.75">
      <c r="A10" s="210"/>
      <c r="B10" s="1144"/>
      <c r="C10" s="1144"/>
      <c r="D10" s="49" t="s">
        <v>1029</v>
      </c>
      <c r="E10" s="49" t="s">
        <v>793</v>
      </c>
      <c r="F10" s="49"/>
      <c r="G10" s="589">
        <f>ROUND($B$5*OCI!G687/1100,1)</f>
        <v>6.6</v>
      </c>
      <c r="H10" s="589">
        <f>ROUND($B$5*OCI!H687/1100,1)</f>
        <v>8</v>
      </c>
      <c r="I10" s="589">
        <f>ROUND($B$5*OCI!I687/1100,1)</f>
        <v>8.8000000000000007</v>
      </c>
      <c r="J10" s="589">
        <f>ROUND($B$5*OCI!J687/1100,1)</f>
        <v>7.9</v>
      </c>
      <c r="K10" s="589">
        <f>ROUND($B$5*OCI!K687/1100,1)</f>
        <v>7.7</v>
      </c>
      <c r="L10" s="589">
        <f>ROUND($B$5*OCI!L687/1100,1)</f>
        <v>8.1</v>
      </c>
      <c r="M10" s="589">
        <f>ROUND($B$5*OCI!M687/1100,1)</f>
        <v>8.6999999999999993</v>
      </c>
      <c r="N10" s="589">
        <f>ROUND($B$5*OCI!N687/1100,1)</f>
        <v>8</v>
      </c>
      <c r="O10" s="589">
        <f>ROUND($B$5*OCI!O687/1100,1)</f>
        <v>7.9</v>
      </c>
      <c r="P10" s="589">
        <f>ROUND($B$5*OCI!P687/1100,1)</f>
        <v>8.8000000000000007</v>
      </c>
      <c r="Q10" s="589">
        <f>ROUND($B$5*OCI!Q687/1100,1)</f>
        <v>7.9</v>
      </c>
      <c r="R10" s="589">
        <f>ROUND($B$5*OCI!R687/1100,1)</f>
        <v>8.6999999999999993</v>
      </c>
      <c r="S10" s="589">
        <f>ROUND($B$5*OCI!S687/1100,1)</f>
        <v>7.9</v>
      </c>
      <c r="T10" s="589">
        <f>ROUND($B$5*OCI!T687/1100,1)</f>
        <v>7.7</v>
      </c>
      <c r="U10" s="589">
        <f>ROUND($B$5*OCI!U687/1100,1)</f>
        <v>8</v>
      </c>
      <c r="V10" s="589">
        <f>ROUND($B$5*OCI!V687/1100,1)</f>
        <v>7.8</v>
      </c>
      <c r="W10" s="589">
        <f>ROUND($B$5*OCI!W687/1100,1)</f>
        <v>8.6999999999999993</v>
      </c>
      <c r="X10" s="589">
        <f>ROUND($B$5*OCI!X687/1100,1)</f>
        <v>8.1</v>
      </c>
      <c r="Y10" s="589">
        <f>ROUND($B$5*OCI!Y687/1100,1)</f>
        <v>8</v>
      </c>
      <c r="Z10" s="589">
        <f>ROUND($B$5*OCI!Z687/1100,1)</f>
        <v>7.8</v>
      </c>
      <c r="AA10" s="589">
        <f>ROUND($B$5*OCI!AA687/1100,1)</f>
        <v>7.9</v>
      </c>
      <c r="AB10" s="589">
        <f>ROUND($B$5*OCI!AB687/1100,1)</f>
        <v>7.8</v>
      </c>
      <c r="AC10" s="589">
        <f>ROUND($B$5*OCI!AC687/1100,1)</f>
        <v>8</v>
      </c>
      <c r="AD10" s="589">
        <f>ROUND($B$5*OCI!AD687/1100,1)</f>
        <v>7.8</v>
      </c>
      <c r="AE10" s="589">
        <f>ROUND($B$5*OCI!AE687/1100,1)</f>
        <v>7.6</v>
      </c>
      <c r="AF10" s="589">
        <f>ROUND($B$5*OCI!AF687/1100,1)</f>
        <v>8.1</v>
      </c>
      <c r="AG10" s="589">
        <f>ROUND($B$5*OCI!AG687/1100,1)</f>
        <v>8.1</v>
      </c>
      <c r="AH10" s="589">
        <f>ROUND($B$5*OCI!AH687/1100,1)</f>
        <v>7.9</v>
      </c>
      <c r="AI10" s="589">
        <f>ROUND($B$5*OCI!AI687/1100,1)</f>
        <v>7.7</v>
      </c>
      <c r="AJ10" s="589">
        <f>ROUND($B$5*OCI!AJ687/1100,1)</f>
        <v>7.7</v>
      </c>
      <c r="AK10" s="589">
        <f>ROUND($B$5*OCI!AK687/1100,1)</f>
        <v>7.9</v>
      </c>
      <c r="AL10" s="589">
        <f>ROUND($B$5*OCI!AL687/1100,1)</f>
        <v>8.4</v>
      </c>
      <c r="AM10" s="589">
        <f>ROUND($B$5*OCI!AM687/1100,1)</f>
        <v>8.1999999999999993</v>
      </c>
      <c r="AN10" s="589">
        <f>ROUND($B$5*OCI!AN687/1100,1)</f>
        <v>8.4</v>
      </c>
      <c r="AO10" s="589">
        <f>ROUND($B$5*OCI!AO687/1100,1)</f>
        <v>8.1</v>
      </c>
      <c r="AP10" s="589">
        <f>ROUND($B$5*OCI!AP687/1100,1)</f>
        <v>8</v>
      </c>
      <c r="AQ10" s="589">
        <f>ROUND($B$5*OCI!AQ687/1100,1)</f>
        <v>7.7</v>
      </c>
      <c r="AR10" s="589">
        <f>ROUND($B$5*OCI!AR687/1100,1)</f>
        <v>7.8</v>
      </c>
      <c r="AS10" s="589">
        <f>ROUND($B$5*OCI!AT687/1100,1)</f>
        <v>7.6</v>
      </c>
      <c r="AT10" s="589">
        <f>ROUND($B$5*OCI!AS687/1100,1)</f>
        <v>8</v>
      </c>
      <c r="AU10" s="589">
        <f>ROUND($B$5*OCI!AU687/1100,1)</f>
        <v>7.8</v>
      </c>
      <c r="AV10" s="589">
        <f>ROUND($B$5*OCI!AV687/1100,1)</f>
        <v>7.8</v>
      </c>
      <c r="AW10" s="589">
        <f>ROUND($B$5*OCI!AW687/1100,1)</f>
        <v>7.7</v>
      </c>
      <c r="AX10" s="589">
        <f>ROUND($B$5*OCI!AX687/1100,1)</f>
        <v>7.9</v>
      </c>
      <c r="AY10" s="589">
        <f>ROUND($B$5*OCI!AY687/1100,1)</f>
        <v>7.8</v>
      </c>
      <c r="AZ10" s="589">
        <f>ROUND($B$5*OCI!AZ687/1100,1)</f>
        <v>8</v>
      </c>
      <c r="BA10" s="589">
        <f>ROUND($B$5*OCI!BA687/1100,1)</f>
        <v>7.6</v>
      </c>
      <c r="BB10" s="589">
        <f>ROUND($B$5*OCI!BB687/1100,1)</f>
        <v>7.8</v>
      </c>
      <c r="BC10" s="589">
        <f>ROUND($B$5*OCI!BC687/1100,1)</f>
        <v>7.8</v>
      </c>
      <c r="BD10" s="589">
        <f>ROUND($B$5*OCI!BD687/1100,1)</f>
        <v>7.8</v>
      </c>
      <c r="BE10" s="589">
        <f>ROUND($B$5*OCI!BE687/1100,1)</f>
        <v>7.6</v>
      </c>
      <c r="BF10" s="589">
        <f>ROUND($B$5*OCI!BF687/1100,1)</f>
        <v>7.3</v>
      </c>
      <c r="BG10" s="589">
        <f>ROUND($B$5*OCI!BG687/1100,1)</f>
        <v>6.9</v>
      </c>
      <c r="BH10" s="589">
        <f>ROUND($B$5*OCI!BH687/1100,1)</f>
        <v>7.9</v>
      </c>
      <c r="BI10" s="589">
        <f>ROUND($B$5*OCI!BI687/1100,1)</f>
        <v>7.9</v>
      </c>
      <c r="BJ10" s="589">
        <f>ROUND($B$5*OCI!BJ687/1100,1)</f>
        <v>7.9</v>
      </c>
      <c r="BK10" s="589">
        <f>ROUND($B$5*OCI!BK687/1100,1)</f>
        <v>8.4</v>
      </c>
      <c r="BL10" s="589">
        <f>ROUND($B$5*OCI!BL687/1100,1)</f>
        <v>7.9</v>
      </c>
      <c r="BM10" s="589">
        <f>ROUND($B$5*OCI!BN687/1100,1)</f>
        <v>7.7</v>
      </c>
      <c r="BN10" s="589">
        <f>ROUND($B$5*OCI!BM687/1100,1)</f>
        <v>9</v>
      </c>
      <c r="BO10" s="589">
        <f>ROUND($B$5*OCI!BO687/1100,1)</f>
        <v>7.8</v>
      </c>
      <c r="BP10" s="589">
        <f>ROUND($B$5*OCI!BP687/1100,1)</f>
        <v>7.8</v>
      </c>
      <c r="BQ10" s="589">
        <f>ROUND($B$5*OCI!BQ687/1100,1)</f>
        <v>8.6</v>
      </c>
      <c r="BR10" s="589">
        <f>ROUND($B$5*OCI!BR687/1100,1)</f>
        <v>7.7</v>
      </c>
      <c r="BS10" s="589">
        <f>ROUND($B$5*OCI!BT687/1100,1)</f>
        <v>8.6999999999999993</v>
      </c>
      <c r="BT10" s="589">
        <f>ROUND($B$5*OCI!BU687/1100,1)</f>
        <v>8.3000000000000007</v>
      </c>
      <c r="BU10" s="589">
        <f>ROUND($B$5*OCI!BV687/1100,1)</f>
        <v>8.1999999999999993</v>
      </c>
      <c r="BV10" s="589">
        <f>ROUND($B$5*OCI!BW687/1100,1)</f>
        <v>10.5</v>
      </c>
      <c r="BW10" s="589">
        <f>ROUND($B$5*OCI!BX687/1100,1)</f>
        <v>9.4</v>
      </c>
      <c r="BX10" s="589">
        <f>ROUND($B$5*OCI!BY687/1100,1)</f>
        <v>8.4</v>
      </c>
      <c r="BY10" s="589">
        <f>ROUND($B$5*OCI!BZ687/1100,1)</f>
        <v>8</v>
      </c>
      <c r="BZ10" s="589">
        <f>ROUND($B$5*OCI!CA687/1100,1)</f>
        <v>8</v>
      </c>
      <c r="CA10" s="589">
        <f>ROUND($B$5*OCI!CB687/1100,1)</f>
        <v>7.7</v>
      </c>
      <c r="CB10" s="589">
        <f>ROUND($B$5*OCI!CC687/1100,1)</f>
        <v>8.4</v>
      </c>
      <c r="CC10" s="589">
        <f>ROUND($B$5*OCI!BS687/1100,1)</f>
        <v>9.1999999999999993</v>
      </c>
    </row>
    <row r="11" spans="1:81" s="1302" customFormat="1" ht="12.75">
      <c r="A11" s="654"/>
      <c r="B11" s="654"/>
      <c r="C11" s="654"/>
      <c r="D11" s="211" t="s">
        <v>1024</v>
      </c>
      <c r="E11" s="654" t="s">
        <v>793</v>
      </c>
      <c r="F11" s="654"/>
      <c r="G11" s="1301">
        <f>ROUND($B$5*OCI!G688/1100,1)</f>
        <v>8.8000000000000007</v>
      </c>
      <c r="H11" s="1301">
        <f>ROUND($B$5*OCI!H688/1100,1)</f>
        <v>9.1</v>
      </c>
      <c r="I11" s="1301">
        <f>ROUND($B$5*OCI!I688/1100,1)</f>
        <v>10.7</v>
      </c>
      <c r="J11" s="1301">
        <f>ROUND($B$5*OCI!J688/1100,1)</f>
        <v>9.1999999999999993</v>
      </c>
      <c r="K11" s="1301">
        <f>ROUND($B$5*OCI!K688/1100,1)</f>
        <v>8.6999999999999993</v>
      </c>
      <c r="L11" s="1301">
        <f>ROUND($B$5*OCI!L688/1100,1)</f>
        <v>9</v>
      </c>
      <c r="M11" s="1301">
        <f>ROUND($B$5*OCI!M688/1100,1)</f>
        <v>10.9</v>
      </c>
      <c r="N11" s="1301">
        <f>ROUND($B$5*OCI!N688/1100,1)</f>
        <v>9.9</v>
      </c>
      <c r="O11" s="1301">
        <f>ROUND($B$5*OCI!O688/1100,1)</f>
        <v>8.8000000000000007</v>
      </c>
      <c r="P11" s="1301">
        <f>ROUND($B$5*OCI!P688/1100,1)</f>
        <v>11.1</v>
      </c>
      <c r="Q11" s="1301">
        <f>ROUND($B$5*OCI!Q688/1100,1)</f>
        <v>9.3000000000000007</v>
      </c>
      <c r="R11" s="1301">
        <f>ROUND($B$5*OCI!R688/1100,1)</f>
        <v>10.6</v>
      </c>
      <c r="S11" s="1301">
        <f>ROUND($B$5*OCI!S688/1100,1)</f>
        <v>9</v>
      </c>
      <c r="T11" s="1301">
        <f>ROUND($B$5*OCI!T688/1100,1)</f>
        <v>9.1</v>
      </c>
      <c r="U11" s="1301">
        <f>ROUND($B$5*OCI!U688/1100,1)</f>
        <v>9.6</v>
      </c>
      <c r="V11" s="1301">
        <f>ROUND($B$5*OCI!V688/1100,1)</f>
        <v>10</v>
      </c>
      <c r="W11" s="1301">
        <f>ROUND($B$5*OCI!W688/1100,1)</f>
        <v>13.1</v>
      </c>
      <c r="X11" s="1301">
        <f>ROUND($B$5*OCI!X688/1100,1)</f>
        <v>9.3000000000000007</v>
      </c>
      <c r="Y11" s="1301">
        <f>ROUND($B$5*OCI!Y688/1100,1)</f>
        <v>9.4</v>
      </c>
      <c r="Z11" s="1301">
        <f>ROUND($B$5*OCI!Z688/1100,1)</f>
        <v>10</v>
      </c>
      <c r="AA11" s="1301">
        <f>ROUND($B$5*OCI!AA688/1100,1)</f>
        <v>9.9</v>
      </c>
      <c r="AB11" s="1301">
        <f>ROUND($B$5*OCI!AB688/1100,1)</f>
        <v>9.6999999999999993</v>
      </c>
      <c r="AC11" s="1301">
        <f>ROUND($B$5*OCI!AC688/1100,1)</f>
        <v>9.9</v>
      </c>
      <c r="AD11" s="1301">
        <f>ROUND($B$5*OCI!AD688/1100,1)</f>
        <v>10.7</v>
      </c>
      <c r="AE11" s="1301">
        <f>ROUND($B$5*OCI!AE688/1100,1)</f>
        <v>8.8000000000000007</v>
      </c>
      <c r="AF11" s="1301">
        <f>ROUND($B$5*OCI!AF688/1100,1)</f>
        <v>9.4</v>
      </c>
      <c r="AG11" s="1301">
        <f>ROUND($B$5*OCI!AG688/1100,1)</f>
        <v>9.4</v>
      </c>
      <c r="AH11" s="1301">
        <f>ROUND($B$5*OCI!AH688/1100,1)</f>
        <v>9.5</v>
      </c>
      <c r="AI11" s="1301">
        <f>ROUND($B$5*OCI!AI688/1100,1)</f>
        <v>8.8000000000000007</v>
      </c>
      <c r="AJ11" s="1301">
        <f>ROUND($B$5*OCI!AJ688/1100,1)</f>
        <v>8.9</v>
      </c>
      <c r="AK11" s="1301">
        <f>ROUND($B$5*OCI!AK688/1100,1)</f>
        <v>8.8000000000000007</v>
      </c>
      <c r="AL11" s="1301">
        <f>ROUND($B$5*OCI!AL688/1100,1)</f>
        <v>11.2</v>
      </c>
      <c r="AM11" s="1301">
        <f>ROUND($B$5*OCI!AM688/1100,1)</f>
        <v>10.9</v>
      </c>
      <c r="AN11" s="1301">
        <f>ROUND($B$5*OCI!AN688/1100,1)</f>
        <v>11.7</v>
      </c>
      <c r="AO11" s="1301">
        <f>ROUND($B$5*OCI!AO688/1100,1)</f>
        <v>10.1</v>
      </c>
      <c r="AP11" s="1301">
        <f>ROUND($B$5*OCI!AP688/1100,1)</f>
        <v>9</v>
      </c>
      <c r="AQ11" s="1301">
        <f>ROUND($B$5*OCI!AQ688/1100,1)</f>
        <v>9.6</v>
      </c>
      <c r="AR11" s="1301">
        <f>ROUND($B$5*OCI!AR688/1100,1)</f>
        <v>8.9</v>
      </c>
      <c r="AS11" s="1301">
        <f>ROUND($B$5*OCI!AT688/1100,1)</f>
        <v>9.6</v>
      </c>
      <c r="AT11" s="1301">
        <f>ROUND($B$5*OCI!AS688/1100,1)</f>
        <v>9.6</v>
      </c>
      <c r="AU11" s="1301">
        <f>ROUND($B$5*OCI!AU688/1100,1)</f>
        <v>9.1</v>
      </c>
      <c r="AV11" s="1301">
        <f>ROUND($B$5*OCI!AV688/1100,1)</f>
        <v>9.1</v>
      </c>
      <c r="AW11" s="1301">
        <f>ROUND($B$5*OCI!AW688/1100,1)</f>
        <v>8.9</v>
      </c>
      <c r="AX11" s="1301">
        <f>ROUND($B$5*OCI!AX688/1100,1)</f>
        <v>8.9</v>
      </c>
      <c r="AY11" s="1301">
        <f>ROUND($B$5*OCI!AY688/1100,1)</f>
        <v>9</v>
      </c>
      <c r="AZ11" s="1301">
        <f>ROUND($B$5*OCI!AZ688/1100,1)</f>
        <v>9.6</v>
      </c>
      <c r="BA11" s="1301">
        <f>ROUND($B$5*OCI!BA688/1100,1)</f>
        <v>8.8000000000000007</v>
      </c>
      <c r="BB11" s="1301">
        <f>ROUND($B$5*OCI!BB688/1100,1)</f>
        <v>10.199999999999999</v>
      </c>
      <c r="BC11" s="1301">
        <f>ROUND($B$5*OCI!BC688/1100,1)</f>
        <v>9.6999999999999993</v>
      </c>
      <c r="BD11" s="1301">
        <f>ROUND($B$5*OCI!BD688/1100,1)</f>
        <v>8.6</v>
      </c>
      <c r="BE11" s="1301">
        <f>ROUND($B$5*OCI!BE688/1100,1)</f>
        <v>8.6999999999999993</v>
      </c>
      <c r="BF11" s="1301">
        <f>ROUND($B$5*OCI!BF688/1100,1)</f>
        <v>8.3000000000000007</v>
      </c>
      <c r="BG11" s="1301">
        <f>ROUND($B$5*OCI!BG688/1100,1)</f>
        <v>10.4</v>
      </c>
      <c r="BH11" s="1301">
        <f>ROUND($B$5*OCI!BH688/1100,1)</f>
        <v>9.3000000000000007</v>
      </c>
      <c r="BI11" s="1301">
        <f>ROUND($B$5*OCI!BI688/1100,1)</f>
        <v>10.6</v>
      </c>
      <c r="BJ11" s="1301">
        <f>ROUND($B$5*OCI!BJ688/1100,1)</f>
        <v>9.1</v>
      </c>
      <c r="BK11" s="1301">
        <f>ROUND($B$5*OCI!BK688/1100,1)</f>
        <v>13.2</v>
      </c>
      <c r="BL11" s="1301">
        <f>ROUND($B$5*OCI!BL688/1100,1)</f>
        <v>9.4</v>
      </c>
      <c r="BM11" s="1301">
        <f>ROUND($B$5*OCI!BN688/1100,1)</f>
        <v>8.8000000000000007</v>
      </c>
      <c r="BN11" s="1301">
        <f>ROUND($B$5*OCI!BM688/1100,1)</f>
        <v>12.7</v>
      </c>
      <c r="BO11" s="1301">
        <f>ROUND($B$5*OCI!BO688/1100,1)</f>
        <v>9.1</v>
      </c>
      <c r="BP11" s="1301">
        <f>ROUND($B$5*OCI!BP688/1100,1)</f>
        <v>8.5</v>
      </c>
      <c r="BQ11" s="1301">
        <f>ROUND($B$5*OCI!BQ688/1100,1)</f>
        <v>11.3</v>
      </c>
      <c r="BR11" s="1301">
        <f>ROUND($B$5*OCI!BR688/1100,1)</f>
        <v>8.9</v>
      </c>
      <c r="BS11" s="1301">
        <f>ROUND($B$5*OCI!BT688/1100,1)</f>
        <v>11.3</v>
      </c>
      <c r="BT11" s="1301">
        <f>ROUND($B$5*OCI!BU688/1100,1)</f>
        <v>12</v>
      </c>
      <c r="BU11" s="1301">
        <f>ROUND($B$5*OCI!BV688/1100,1)</f>
        <v>11.4</v>
      </c>
      <c r="BV11" s="1301">
        <f>ROUND($B$5*OCI!BW688/1100,1)</f>
        <v>13.7</v>
      </c>
      <c r="BW11" s="1301">
        <f>ROUND($B$5*OCI!BX688/1100,1)</f>
        <v>13.4</v>
      </c>
      <c r="BX11" s="1301">
        <f>ROUND($B$5*OCI!BY688/1100,1)</f>
        <v>9.4</v>
      </c>
      <c r="BY11" s="1301">
        <f>ROUND($B$5*OCI!BZ688/1100,1)</f>
        <v>9.1</v>
      </c>
      <c r="BZ11" s="1301">
        <f>ROUND($B$5*OCI!CA688/1100,1)</f>
        <v>9.4</v>
      </c>
      <c r="CA11" s="1301">
        <f>ROUND($B$5*OCI!CB688/1100,1)</f>
        <v>9.5</v>
      </c>
      <c r="CB11" s="1301">
        <f>ROUND($B$5*OCI!CC688/1100,1)</f>
        <v>11.1</v>
      </c>
      <c r="CC11" s="1301">
        <f>ROUND($B$5*OCI!BS688/1100,1)</f>
        <v>12.7</v>
      </c>
    </row>
    <row r="13" spans="1:81">
      <c r="A13" t="s">
        <v>1322</v>
      </c>
    </row>
    <row r="14" spans="1:81" s="1298" customFormat="1" ht="14.25">
      <c r="A14" s="1292"/>
      <c r="B14" s="1304" t="s">
        <v>1346</v>
      </c>
      <c r="C14" s="1306" t="s">
        <v>1347</v>
      </c>
      <c r="D14" s="1294"/>
      <c r="E14" s="1295"/>
      <c r="F14" s="1295"/>
      <c r="G14" s="1296"/>
      <c r="H14" s="1297"/>
      <c r="I14" s="1297"/>
      <c r="J14" s="1297"/>
      <c r="K14" s="1297"/>
      <c r="L14" s="1297"/>
      <c r="M14" s="1297"/>
      <c r="N14" s="1297"/>
      <c r="O14" s="1297"/>
      <c r="P14" s="1297"/>
      <c r="Q14" s="1297"/>
      <c r="R14" s="1297"/>
      <c r="S14" s="1297"/>
      <c r="T14" s="1297"/>
      <c r="U14" s="1297"/>
      <c r="V14" s="1297"/>
      <c r="W14" s="1297"/>
      <c r="X14" s="1297"/>
      <c r="Y14" s="1297"/>
      <c r="Z14" s="1297"/>
      <c r="AA14" s="1297"/>
      <c r="AB14" s="1297"/>
      <c r="AC14" s="1297"/>
      <c r="AD14" s="1297"/>
      <c r="AE14" s="1297"/>
      <c r="AF14" s="1297"/>
      <c r="AG14" s="1297"/>
      <c r="AH14" s="1297"/>
      <c r="AI14" s="1297"/>
      <c r="AJ14" s="1297"/>
      <c r="AK14" s="1297"/>
      <c r="AL14" s="1297"/>
      <c r="AM14" s="1297"/>
      <c r="AN14" s="1297"/>
      <c r="AO14" s="1297"/>
      <c r="AP14" s="1297"/>
      <c r="AQ14" s="1297"/>
      <c r="AR14" s="1297"/>
      <c r="AS14" s="1297"/>
      <c r="AT14" s="1297"/>
      <c r="AU14" s="1297"/>
      <c r="AV14" s="1297"/>
      <c r="AW14" s="1297"/>
      <c r="AX14" s="1297"/>
      <c r="AY14" s="1297"/>
      <c r="AZ14" s="1297"/>
      <c r="BA14" s="1297"/>
      <c r="BB14" s="1297"/>
      <c r="BC14" s="1297"/>
      <c r="BD14" s="1297"/>
      <c r="BE14" s="1297"/>
      <c r="BF14" s="1297"/>
      <c r="BG14" s="1297"/>
      <c r="BH14" s="1297"/>
      <c r="BI14" s="1297"/>
      <c r="BJ14" s="1297"/>
      <c r="BK14" s="1297"/>
      <c r="BL14" s="1297"/>
      <c r="BM14" s="1297"/>
      <c r="BN14" s="1297"/>
      <c r="BO14" s="1297"/>
      <c r="BP14" s="1297"/>
      <c r="BQ14" s="1297"/>
      <c r="BR14" s="1297"/>
      <c r="BS14" s="1297"/>
      <c r="BT14" s="1297"/>
      <c r="BU14" s="1297"/>
      <c r="BV14" s="1297"/>
      <c r="BW14" s="1297"/>
      <c r="BX14" s="1297"/>
      <c r="BY14" s="1297"/>
      <c r="BZ14" s="1297"/>
      <c r="CA14" s="1297"/>
      <c r="CB14" s="1297"/>
      <c r="CC14" s="1297"/>
    </row>
    <row r="15" spans="1:81" s="1169" customFormat="1" ht="12.75">
      <c r="A15" s="1292"/>
      <c r="B15" s="213">
        <v>20</v>
      </c>
      <c r="C15" s="1144"/>
      <c r="D15" s="50" t="s">
        <v>1023</v>
      </c>
      <c r="E15" s="49" t="s">
        <v>792</v>
      </c>
      <c r="F15" s="49"/>
      <c r="G15" s="541"/>
    </row>
    <row r="16" spans="1:81" s="1169" customFormat="1" ht="12.75">
      <c r="A16" s="1292"/>
      <c r="B16" s="1144"/>
      <c r="C16" s="1144"/>
      <c r="D16" s="142" t="s">
        <v>1025</v>
      </c>
      <c r="E16" s="49" t="s">
        <v>793</v>
      </c>
      <c r="F16" s="49"/>
      <c r="G16" s="589">
        <f>ROUND($B$15*OCI!G683/1000,1)</f>
        <v>1.9</v>
      </c>
      <c r="H16" s="589">
        <f>ROUND($B$15*OCI!H683/1000,1)</f>
        <v>0.6</v>
      </c>
      <c r="I16" s="589">
        <f>ROUND($B$15*OCI!I683/1000,1)</f>
        <v>0.7</v>
      </c>
      <c r="J16" s="589">
        <f>ROUND($B$15*OCI!J683/1000,1)</f>
        <v>0.9</v>
      </c>
      <c r="K16" s="589">
        <f>ROUND($B$15*OCI!K683/1000,1)</f>
        <v>0.8</v>
      </c>
      <c r="L16" s="589">
        <f>ROUND($B$15*OCI!L683/1000,1)</f>
        <v>0.8</v>
      </c>
      <c r="M16" s="589">
        <f>ROUND($B$15*OCI!M683/1000,1)</f>
        <v>0.7</v>
      </c>
      <c r="N16" s="589">
        <f>ROUND($B$15*OCI!N683/1000,1)</f>
        <v>1.2</v>
      </c>
      <c r="O16" s="589">
        <f>ROUND($B$15*OCI!O683/1000,1)</f>
        <v>0.5</v>
      </c>
      <c r="P16" s="589">
        <f>ROUND($B$15*OCI!P683/1000,1)</f>
        <v>1.2</v>
      </c>
      <c r="Q16" s="589">
        <f>ROUND($B$15*OCI!Q683/1000,1)</f>
        <v>1.3</v>
      </c>
      <c r="R16" s="589">
        <f>ROUND($B$15*OCI!R683/1000,1)</f>
        <v>0.7</v>
      </c>
      <c r="S16" s="589">
        <f>ROUND($B$15*OCI!S683/1000,1)</f>
        <v>0.7</v>
      </c>
      <c r="T16" s="589">
        <f>ROUND($B$15*OCI!T683/1000,1)</f>
        <v>0.9</v>
      </c>
      <c r="U16" s="589">
        <f>ROUND($B$15*OCI!U683/1000,1)</f>
        <v>1.2</v>
      </c>
      <c r="V16" s="589">
        <f>ROUND($B$15*OCI!V683/1000,1)</f>
        <v>2</v>
      </c>
      <c r="W16" s="589">
        <f>ROUND($B$15*OCI!W683/1000,1)</f>
        <v>3.1</v>
      </c>
      <c r="X16" s="589">
        <f>ROUND($B$15*OCI!X683/1000,1)</f>
        <v>1.1000000000000001</v>
      </c>
      <c r="Y16" s="589">
        <f>ROUND($B$15*OCI!Y683/1000,1)</f>
        <v>1</v>
      </c>
      <c r="Z16" s="589">
        <f>ROUND($B$15*OCI!Z683/1000,1)</f>
        <v>1.8</v>
      </c>
      <c r="AA16" s="589">
        <f>ROUND($B$15*OCI!AA683/1000,1)</f>
        <v>1.4</v>
      </c>
      <c r="AB16" s="589">
        <f>ROUND($B$15*OCI!AB683/1000,1)</f>
        <v>1.5</v>
      </c>
      <c r="AC16" s="589">
        <f>ROUND($B$15*OCI!AC683/1000,1)</f>
        <v>1.5</v>
      </c>
      <c r="AD16" s="589">
        <f>ROUND($B$15*OCI!AD683/1000,1)</f>
        <v>2.6</v>
      </c>
      <c r="AE16" s="589">
        <f>ROUND($B$15*OCI!AE683/1000,1)</f>
        <v>0.7</v>
      </c>
      <c r="AF16" s="589">
        <f>ROUND($B$15*OCI!AF683/1000,1)</f>
        <v>0.6</v>
      </c>
      <c r="AG16" s="589">
        <f>ROUND($B$15*OCI!AG683/1000,1)</f>
        <v>1.1000000000000001</v>
      </c>
      <c r="AH16" s="589">
        <f>ROUND($B$15*OCI!AH683/1000,1)</f>
        <v>1.1000000000000001</v>
      </c>
      <c r="AI16" s="589">
        <f>ROUND($B$15*OCI!AI683/1000,1)</f>
        <v>0.8</v>
      </c>
      <c r="AJ16" s="589">
        <f>ROUND($B$15*OCI!AJ683/1000,1)</f>
        <v>1.1000000000000001</v>
      </c>
      <c r="AK16" s="589">
        <f>ROUND($B$15*OCI!AK683/1000,1)</f>
        <v>0.6</v>
      </c>
      <c r="AL16" s="589">
        <f>ROUND($B$15*OCI!AL683/1000,1)</f>
        <v>2.7</v>
      </c>
      <c r="AM16" s="589">
        <f>ROUND($B$15*OCI!AM683/1000,1)</f>
        <v>2.8</v>
      </c>
      <c r="AN16" s="589">
        <f>ROUND($B$15*OCI!AN683/1000,1)</f>
        <v>3.2</v>
      </c>
      <c r="AO16" s="589">
        <f>ROUND($B$15*OCI!AO683/1000,1)</f>
        <v>1.9</v>
      </c>
      <c r="AP16" s="589">
        <f>ROUND($B$15*OCI!AP683/1000,1)</f>
        <v>0.6</v>
      </c>
      <c r="AQ16" s="589">
        <f>ROUND($B$15*OCI!AQ683/1000,1)</f>
        <v>1.7</v>
      </c>
      <c r="AR16" s="589">
        <f>ROUND($B$15*OCI!AR683/1000,1)</f>
        <v>0.8</v>
      </c>
      <c r="AS16" s="589">
        <f>ROUND($B$15*OCI!AT683/1000,1)</f>
        <v>1.7</v>
      </c>
      <c r="AT16" s="589">
        <f>ROUND($B$15*OCI!AS683/1000,1)</f>
        <v>1.1000000000000001</v>
      </c>
      <c r="AU16" s="589">
        <f>ROUND($B$15*OCI!AU683/1000,1)</f>
        <v>0.8</v>
      </c>
      <c r="AV16" s="589">
        <f>ROUND($B$15*OCI!AV683/1000,1)</f>
        <v>1.1000000000000001</v>
      </c>
      <c r="AW16" s="589">
        <f>ROUND($B$15*OCI!AW683/1000,1)</f>
        <v>0.7</v>
      </c>
      <c r="AX16" s="589">
        <f>ROUND($B$15*OCI!AX683/1000,1)</f>
        <v>0.6</v>
      </c>
      <c r="AY16" s="589">
        <f>ROUND($B$15*OCI!AY683/1000,1)</f>
        <v>0.8</v>
      </c>
      <c r="AZ16" s="589">
        <f>ROUND($B$15*OCI!AZ683/1000,1)</f>
        <v>1</v>
      </c>
      <c r="BA16" s="589">
        <f>ROUND($B$15*OCI!BA683/1000,1)</f>
        <v>0.7</v>
      </c>
      <c r="BB16" s="589">
        <f>ROUND($B$15*OCI!BB683/1000,1)</f>
        <v>2</v>
      </c>
      <c r="BC16" s="589">
        <f>ROUND($B$15*OCI!BC683/1000,1)</f>
        <v>1.7</v>
      </c>
      <c r="BD16" s="589">
        <f>ROUND($B$15*OCI!BD683/1000,1)</f>
        <v>0.5</v>
      </c>
      <c r="BE16" s="589">
        <f>ROUND($B$15*OCI!BE683/1000,1)</f>
        <v>0.8</v>
      </c>
      <c r="BF16" s="589">
        <f>ROUND($B$15*OCI!BF683/1000,1)</f>
        <v>0.7</v>
      </c>
      <c r="BG16" s="589">
        <f>ROUND($B$15*OCI!BG683/1000,1)</f>
        <v>3.3</v>
      </c>
      <c r="BH16" s="589">
        <f>ROUND($B$15*OCI!BH683/1000,1)</f>
        <v>1.2</v>
      </c>
      <c r="BI16" s="589">
        <f>ROUND($B$15*OCI!BI683/1000,1)</f>
        <v>2.7</v>
      </c>
      <c r="BJ16" s="589">
        <f>ROUND($B$15*OCI!BJ683/1000,1)</f>
        <v>0.8</v>
      </c>
      <c r="BK16" s="589">
        <f>ROUND($B$15*OCI!BK683/1000,1)</f>
        <v>3.6</v>
      </c>
      <c r="BL16" s="589">
        <f>ROUND($B$15*OCI!BL683/1000,1)</f>
        <v>1.4</v>
      </c>
      <c r="BM16" s="589">
        <f>ROUND($B$15*OCI!BN683/1000,1)</f>
        <v>0.8</v>
      </c>
      <c r="BN16" s="589">
        <f>ROUND($B$15*OCI!BM683/1000,1)</f>
        <v>2.1</v>
      </c>
      <c r="BO16" s="589">
        <f>ROUND($B$15*OCI!BO683/1000,1)</f>
        <v>0.8</v>
      </c>
      <c r="BP16" s="589">
        <f>ROUND($B$15*OCI!BP683/1000,1)</f>
        <v>0.4</v>
      </c>
      <c r="BQ16" s="589">
        <f>ROUND($B$15*OCI!BQ683/1000,1)</f>
        <v>1.1000000000000001</v>
      </c>
      <c r="BR16" s="589">
        <f>ROUND($B$15*OCI!BR683/1000,1)</f>
        <v>0.6</v>
      </c>
      <c r="BS16" s="589">
        <f>ROUND($B$15*OCI!BT683/1000,1)</f>
        <v>1.1000000000000001</v>
      </c>
      <c r="BT16" s="589">
        <f>ROUND($B$15*OCI!BU683/1000,1)</f>
        <v>2.8</v>
      </c>
      <c r="BU16" s="589">
        <f>ROUND($B$15*OCI!BV683/1000,1)</f>
        <v>2.4</v>
      </c>
      <c r="BV16" s="589">
        <f>ROUND($B$15*OCI!BW683/1000,1)</f>
        <v>3.3</v>
      </c>
      <c r="BW16" s="589">
        <f>ROUND($B$15*OCI!BX683/1000,1)</f>
        <v>4.0999999999999996</v>
      </c>
      <c r="BX16" s="589">
        <f>ROUND($B$15*OCI!BY683/1000,1)</f>
        <v>0.9</v>
      </c>
      <c r="BY16" s="589">
        <f>ROUND($B$15*OCI!BZ683/1000,1)</f>
        <v>0.8</v>
      </c>
      <c r="BZ16" s="589">
        <f>ROUND($B$15*OCI!CA683/1000,1)</f>
        <v>1.2</v>
      </c>
      <c r="CA16" s="589">
        <f>ROUND($B$15*OCI!CB683/1000,1)</f>
        <v>1.1000000000000001</v>
      </c>
      <c r="CB16" s="589">
        <f>ROUND($B$15*OCI!CC683/1000,1)</f>
        <v>1.7</v>
      </c>
      <c r="CC16" s="589">
        <f>ROUND($B$15*OCI!BS683/1000,1)</f>
        <v>3.5</v>
      </c>
    </row>
    <row r="17" spans="1:81" s="1169" customFormat="1" ht="12.75">
      <c r="A17" s="1292"/>
      <c r="B17" s="1144"/>
      <c r="C17" s="1144"/>
      <c r="D17" s="142" t="s">
        <v>1026</v>
      </c>
      <c r="E17" s="49" t="s">
        <v>793</v>
      </c>
      <c r="F17" s="49"/>
      <c r="G17" s="589">
        <f>ROUND($B$15*OCI!G684/1000,1)</f>
        <v>0.5</v>
      </c>
      <c r="H17" s="589">
        <f>ROUND($B$15*OCI!H684/1000,1)</f>
        <v>0.6</v>
      </c>
      <c r="I17" s="589">
        <f>ROUND($B$15*OCI!I684/1000,1)</f>
        <v>1.5</v>
      </c>
      <c r="J17" s="589">
        <f>ROUND($B$15*OCI!J684/1000,1)</f>
        <v>0.6</v>
      </c>
      <c r="K17" s="589">
        <f>ROUND($B$15*OCI!K684/1000,1)</f>
        <v>0.3</v>
      </c>
      <c r="L17" s="589">
        <f>ROUND($B$15*OCI!L684/1000,1)</f>
        <v>0.3</v>
      </c>
      <c r="M17" s="589">
        <f>ROUND($B$15*OCI!M684/1000,1)</f>
        <v>1.7</v>
      </c>
      <c r="N17" s="589">
        <f>ROUND($B$15*OCI!N684/1000,1)</f>
        <v>0.9</v>
      </c>
      <c r="O17" s="589">
        <f>ROUND($B$15*OCI!O684/1000,1)</f>
        <v>0.5</v>
      </c>
      <c r="P17" s="589">
        <f>ROUND($B$15*OCI!P684/1000,1)</f>
        <v>1.3</v>
      </c>
      <c r="Q17" s="589">
        <f>ROUND($B$15*OCI!Q684/1000,1)</f>
        <v>0.3</v>
      </c>
      <c r="R17" s="589">
        <f>ROUND($B$15*OCI!R684/1000,1)</f>
        <v>1.4</v>
      </c>
      <c r="S17" s="589">
        <f>ROUND($B$15*OCI!S684/1000,1)</f>
        <v>0.5</v>
      </c>
      <c r="T17" s="589">
        <f>ROUND($B$15*OCI!T684/1000,1)</f>
        <v>0.7</v>
      </c>
      <c r="U17" s="589">
        <f>ROUND($B$15*OCI!U684/1000,1)</f>
        <v>0.6</v>
      </c>
      <c r="V17" s="589">
        <f>ROUND($B$15*OCI!V684/1000,1)</f>
        <v>0.4</v>
      </c>
      <c r="W17" s="589">
        <f>ROUND($B$15*OCI!W684/1000,1)</f>
        <v>1.8</v>
      </c>
      <c r="X17" s="589">
        <f>ROUND($B$15*OCI!X684/1000,1)</f>
        <v>0.2</v>
      </c>
      <c r="Y17" s="589">
        <f>ROUND($B$15*OCI!Y684/1000,1)</f>
        <v>0.6</v>
      </c>
      <c r="Z17" s="589">
        <f>ROUND($B$15*OCI!Z684/1000,1)</f>
        <v>0.6</v>
      </c>
      <c r="AA17" s="589">
        <f>ROUND($B$15*OCI!AA684/1000,1)</f>
        <v>0.8</v>
      </c>
      <c r="AB17" s="589">
        <f>ROUND($B$15*OCI!AB684/1000,1)</f>
        <v>0.5</v>
      </c>
      <c r="AC17" s="589">
        <f>ROUND($B$15*OCI!AC684/1000,1)</f>
        <v>0.6</v>
      </c>
      <c r="AD17" s="589">
        <f>ROUND($B$15*OCI!AD684/1000,1)</f>
        <v>0.6</v>
      </c>
      <c r="AE17" s="589">
        <f>ROUND($B$15*OCI!AE684/1000,1)</f>
        <v>0.6</v>
      </c>
      <c r="AF17" s="589">
        <f>ROUND($B$15*OCI!AF684/1000,1)</f>
        <v>0.8</v>
      </c>
      <c r="AG17" s="589">
        <f>ROUND($B$15*OCI!AG684/1000,1)</f>
        <v>0.4</v>
      </c>
      <c r="AH17" s="589">
        <f>ROUND($B$15*OCI!AH684/1000,1)</f>
        <v>0.6</v>
      </c>
      <c r="AI17" s="589">
        <f>ROUND($B$15*OCI!AI684/1000,1)</f>
        <v>0.5</v>
      </c>
      <c r="AJ17" s="589">
        <f>ROUND($B$15*OCI!AJ684/1000,1)</f>
        <v>0.3</v>
      </c>
      <c r="AK17" s="589">
        <f>ROUND($B$15*OCI!AK684/1000,1)</f>
        <v>0.4</v>
      </c>
      <c r="AL17" s="589">
        <f>ROUND($B$15*OCI!AL684/1000,1)</f>
        <v>0.4</v>
      </c>
      <c r="AM17" s="589">
        <f>ROUND($B$15*OCI!AM684/1000,1)</f>
        <v>0.2</v>
      </c>
      <c r="AN17" s="589">
        <f>ROUND($B$15*OCI!AN684/1000,1)</f>
        <v>0.4</v>
      </c>
      <c r="AO17" s="589">
        <f>ROUND($B$15*OCI!AO684/1000,1)</f>
        <v>0.3</v>
      </c>
      <c r="AP17" s="589">
        <f>ROUND($B$15*OCI!AP684/1000,1)</f>
        <v>0.5</v>
      </c>
      <c r="AQ17" s="589">
        <f>ROUND($B$15*OCI!AQ684/1000,1)</f>
        <v>0.4</v>
      </c>
      <c r="AR17" s="589">
        <f>ROUND($B$15*OCI!AR684/1000,1)</f>
        <v>0.3</v>
      </c>
      <c r="AS17" s="589">
        <f>ROUND($B$15*OCI!AT684/1000,1)</f>
        <v>0.6</v>
      </c>
      <c r="AT17" s="589">
        <f>ROUND($B$15*OCI!AS684/1000,1)</f>
        <v>0.7</v>
      </c>
      <c r="AU17" s="589">
        <f>ROUND($B$15*OCI!AU684/1000,1)</f>
        <v>0.6</v>
      </c>
      <c r="AV17" s="589">
        <f>ROUND($B$15*OCI!AV684/1000,1)</f>
        <v>0.3</v>
      </c>
      <c r="AW17" s="589">
        <f>ROUND($B$15*OCI!AW684/1000,1)</f>
        <v>0.6</v>
      </c>
      <c r="AX17" s="589">
        <f>ROUND($B$15*OCI!AX684/1000,1)</f>
        <v>0.5</v>
      </c>
      <c r="AY17" s="589">
        <f>ROUND($B$15*OCI!AY684/1000,1)</f>
        <v>0.5</v>
      </c>
      <c r="AZ17" s="589">
        <f>ROUND($B$15*OCI!AZ684/1000,1)</f>
        <v>0.8</v>
      </c>
      <c r="BA17" s="589">
        <f>ROUND($B$15*OCI!BA684/1000,1)</f>
        <v>0.6</v>
      </c>
      <c r="BB17" s="589">
        <f>ROUND($B$15*OCI!BB684/1000,1)</f>
        <v>0.5</v>
      </c>
      <c r="BC17" s="589">
        <f>ROUND($B$15*OCI!BC684/1000,1)</f>
        <v>0.4</v>
      </c>
      <c r="BD17" s="589">
        <f>ROUND($B$15*OCI!BD684/1000,1)</f>
        <v>0.4</v>
      </c>
      <c r="BE17" s="589">
        <f>ROUND($B$15*OCI!BE684/1000,1)</f>
        <v>0.3</v>
      </c>
      <c r="BF17" s="589">
        <f>ROUND($B$15*OCI!BF684/1000,1)</f>
        <v>0.5</v>
      </c>
      <c r="BG17" s="589">
        <f>ROUND($B$15*OCI!BG684/1000,1)</f>
        <v>0.6</v>
      </c>
      <c r="BH17" s="589">
        <f>ROUND($B$15*OCI!BH684/1000,1)</f>
        <v>0.3</v>
      </c>
      <c r="BI17" s="589">
        <f>ROUND($B$15*OCI!BI684/1000,1)</f>
        <v>0.3</v>
      </c>
      <c r="BJ17" s="589">
        <f>ROUND($B$15*OCI!BJ684/1000,1)</f>
        <v>0.6</v>
      </c>
      <c r="BK17" s="589">
        <f>ROUND($B$15*OCI!BK684/1000,1)</f>
        <v>1.6</v>
      </c>
      <c r="BL17" s="589">
        <f>ROUND($B$15*OCI!BL684/1000,1)</f>
        <v>0.3</v>
      </c>
      <c r="BM17" s="589">
        <f>ROUND($B$15*OCI!BN684/1000,1)</f>
        <v>0.3</v>
      </c>
      <c r="BN17" s="589">
        <f>ROUND($B$15*OCI!BM684/1000,1)</f>
        <v>2</v>
      </c>
      <c r="BO17" s="589">
        <f>ROUND($B$15*OCI!BO684/1000,1)</f>
        <v>0.6</v>
      </c>
      <c r="BP17" s="589">
        <f>ROUND($B$15*OCI!BP684/1000,1)</f>
        <v>0.3</v>
      </c>
      <c r="BQ17" s="589">
        <f>ROUND($B$15*OCI!BQ684/1000,1)</f>
        <v>1.8</v>
      </c>
      <c r="BR17" s="589">
        <f>ROUND($B$15*OCI!BR684/1000,1)</f>
        <v>0.6</v>
      </c>
      <c r="BS17" s="589">
        <f>ROUND($B$15*OCI!BT684/1000,1)</f>
        <v>1.7</v>
      </c>
      <c r="BT17" s="589">
        <f>ROUND($B$15*OCI!BU684/1000,1)</f>
        <v>1.3</v>
      </c>
      <c r="BU17" s="589">
        <f>ROUND($B$15*OCI!BV684/1000,1)</f>
        <v>1.2</v>
      </c>
      <c r="BV17" s="589">
        <f>ROUND($B$15*OCI!BW684/1000,1)</f>
        <v>0.3</v>
      </c>
      <c r="BW17" s="589">
        <f>ROUND($B$15*OCI!BX684/1000,1)</f>
        <v>0.3</v>
      </c>
      <c r="BX17" s="589">
        <f>ROUND($B$15*OCI!BY684/1000,1)</f>
        <v>0.3</v>
      </c>
      <c r="BY17" s="589">
        <f>ROUND($B$15*OCI!BZ684/1000,1)</f>
        <v>0.4</v>
      </c>
      <c r="BZ17" s="589">
        <f>ROUND($B$15*OCI!CA684/1000,1)</f>
        <v>0.3</v>
      </c>
      <c r="CA17" s="589">
        <f>ROUND($B$15*OCI!CB684/1000,1)</f>
        <v>0.8</v>
      </c>
      <c r="CB17" s="589">
        <f>ROUND($B$15*OCI!CC684/1000,1)</f>
        <v>1.3</v>
      </c>
      <c r="CC17" s="589">
        <f>ROUND($B$15*OCI!BS684/1000,1)</f>
        <v>0.4</v>
      </c>
    </row>
    <row r="18" spans="1:81" s="1169" customFormat="1" ht="12.75">
      <c r="A18" s="1292"/>
      <c r="B18" s="1144"/>
      <c r="C18" s="1144"/>
      <c r="D18" s="142" t="s">
        <v>1027</v>
      </c>
      <c r="E18" s="49" t="s">
        <v>793</v>
      </c>
      <c r="F18" s="49"/>
      <c r="G18" s="589">
        <f>ROUND($B$15*OCI!G685/1000,1)</f>
        <v>0.2</v>
      </c>
      <c r="H18" s="589">
        <f>ROUND($B$15*OCI!H685/1000,1)</f>
        <v>0.2</v>
      </c>
      <c r="I18" s="589">
        <f>ROUND($B$15*OCI!I685/1000,1)</f>
        <v>0.2</v>
      </c>
      <c r="J18" s="589">
        <f>ROUND($B$15*OCI!J685/1000,1)</f>
        <v>0.2</v>
      </c>
      <c r="K18" s="589">
        <f>ROUND($B$15*OCI!K685/1000,1)</f>
        <v>0.2</v>
      </c>
      <c r="L18" s="589">
        <f>ROUND($B$15*OCI!L685/1000,1)</f>
        <v>0.2</v>
      </c>
      <c r="M18" s="589">
        <f>ROUND($B$15*OCI!M685/1000,1)</f>
        <v>0.2</v>
      </c>
      <c r="N18" s="589">
        <f>ROUND($B$15*OCI!N685/1000,1)</f>
        <v>0.2</v>
      </c>
      <c r="O18" s="589">
        <f>ROUND($B$15*OCI!O685/1000,1)</f>
        <v>0.2</v>
      </c>
      <c r="P18" s="589">
        <f>ROUND($B$15*OCI!P685/1000,1)</f>
        <v>0.2</v>
      </c>
      <c r="Q18" s="589">
        <f>ROUND($B$15*OCI!Q685/1000,1)</f>
        <v>0.2</v>
      </c>
      <c r="R18" s="589">
        <f>ROUND($B$15*OCI!R685/1000,1)</f>
        <v>0.2</v>
      </c>
      <c r="S18" s="589">
        <f>ROUND($B$15*OCI!S685/1000,1)</f>
        <v>0.2</v>
      </c>
      <c r="T18" s="589">
        <f>ROUND($B$15*OCI!T685/1000,1)</f>
        <v>0.2</v>
      </c>
      <c r="U18" s="589">
        <f>ROUND($B$15*OCI!U685/1000,1)</f>
        <v>0.2</v>
      </c>
      <c r="V18" s="589">
        <f>ROUND($B$15*OCI!V685/1000,1)</f>
        <v>0.2</v>
      </c>
      <c r="W18" s="589">
        <f>ROUND($B$15*OCI!W685/1000,1)</f>
        <v>0.2</v>
      </c>
      <c r="X18" s="589">
        <f>ROUND($B$15*OCI!X685/1000,1)</f>
        <v>0.2</v>
      </c>
      <c r="Y18" s="589">
        <f>ROUND($B$15*OCI!Y685/1000,1)</f>
        <v>0.2</v>
      </c>
      <c r="Z18" s="589">
        <f>ROUND($B$15*OCI!Z685/1000,1)</f>
        <v>0.2</v>
      </c>
      <c r="AA18" s="589">
        <f>ROUND($B$15*OCI!AA685/1000,1)</f>
        <v>0.2</v>
      </c>
      <c r="AB18" s="589">
        <f>ROUND($B$15*OCI!AB685/1000,1)</f>
        <v>0.2</v>
      </c>
      <c r="AC18" s="589">
        <f>ROUND($B$15*OCI!AC685/1000,1)</f>
        <v>0.2</v>
      </c>
      <c r="AD18" s="589">
        <f>ROUND($B$15*OCI!AD685/1000,1)</f>
        <v>0.2</v>
      </c>
      <c r="AE18" s="589">
        <f>ROUND($B$15*OCI!AE685/1000,1)</f>
        <v>0.2</v>
      </c>
      <c r="AF18" s="589">
        <f>ROUND($B$15*OCI!AF685/1000,1)</f>
        <v>0.2</v>
      </c>
      <c r="AG18" s="589">
        <f>ROUND($B$15*OCI!AG685/1000,1)</f>
        <v>0.2</v>
      </c>
      <c r="AH18" s="589">
        <f>ROUND($B$15*OCI!AH685/1000,1)</f>
        <v>0.2</v>
      </c>
      <c r="AI18" s="589">
        <f>ROUND($B$15*OCI!AI685/1000,1)</f>
        <v>0.2</v>
      </c>
      <c r="AJ18" s="589">
        <f>ROUND($B$15*OCI!AJ685/1000,1)</f>
        <v>0.2</v>
      </c>
      <c r="AK18" s="589">
        <f>ROUND($B$15*OCI!AK685/1000,1)</f>
        <v>0.2</v>
      </c>
      <c r="AL18" s="589">
        <f>ROUND($B$15*OCI!AL685/1000,1)</f>
        <v>0.2</v>
      </c>
      <c r="AM18" s="589">
        <f>ROUND($B$15*OCI!AM685/1000,1)</f>
        <v>0.2</v>
      </c>
      <c r="AN18" s="589">
        <f>ROUND($B$15*OCI!AN685/1000,1)</f>
        <v>0.2</v>
      </c>
      <c r="AO18" s="589">
        <f>ROUND($B$15*OCI!AO685/1000,1)</f>
        <v>0.2</v>
      </c>
      <c r="AP18" s="589">
        <f>ROUND($B$15*OCI!AP685/1000,1)</f>
        <v>0.2</v>
      </c>
      <c r="AQ18" s="589">
        <f>ROUND($B$15*OCI!AQ685/1000,1)</f>
        <v>0.2</v>
      </c>
      <c r="AR18" s="589">
        <f>ROUND($B$15*OCI!AR685/1000,1)</f>
        <v>0.2</v>
      </c>
      <c r="AS18" s="589">
        <f>ROUND($B$15*OCI!AT685/1000,1)</f>
        <v>0.2</v>
      </c>
      <c r="AT18" s="589">
        <f>ROUND($B$15*OCI!AS685/1000,1)</f>
        <v>0.2</v>
      </c>
      <c r="AU18" s="589">
        <f>ROUND($B$15*OCI!AU685/1000,1)</f>
        <v>0.2</v>
      </c>
      <c r="AV18" s="589">
        <f>ROUND($B$15*OCI!AV685/1000,1)</f>
        <v>0.2</v>
      </c>
      <c r="AW18" s="589">
        <f>ROUND($B$15*OCI!AW685/1000,1)</f>
        <v>0.2</v>
      </c>
      <c r="AX18" s="589">
        <f>ROUND($B$15*OCI!AX685/1000,1)</f>
        <v>0.2</v>
      </c>
      <c r="AY18" s="589">
        <f>ROUND($B$15*OCI!AY685/1000,1)</f>
        <v>0.2</v>
      </c>
      <c r="AZ18" s="589">
        <f>ROUND($B$15*OCI!AZ685/1000,1)</f>
        <v>0.2</v>
      </c>
      <c r="BA18" s="589">
        <f>ROUND($B$15*OCI!BA685/1000,1)</f>
        <v>0.2</v>
      </c>
      <c r="BB18" s="589">
        <f>ROUND($B$15*OCI!BB685/1000,1)</f>
        <v>0.2</v>
      </c>
      <c r="BC18" s="589">
        <f>ROUND($B$15*OCI!BC685/1000,1)</f>
        <v>0.2</v>
      </c>
      <c r="BD18" s="589">
        <f>ROUND($B$15*OCI!BD685/1000,1)</f>
        <v>0.2</v>
      </c>
      <c r="BE18" s="589">
        <f>ROUND($B$15*OCI!BE685/1000,1)</f>
        <v>0.2</v>
      </c>
      <c r="BF18" s="589">
        <f>ROUND($B$15*OCI!BF685/1000,1)</f>
        <v>0.2</v>
      </c>
      <c r="BG18" s="589">
        <f>ROUND($B$15*OCI!BG685/1000,1)</f>
        <v>0.2</v>
      </c>
      <c r="BH18" s="589">
        <f>ROUND($B$15*OCI!BH685/1000,1)</f>
        <v>0.2</v>
      </c>
      <c r="BI18" s="589">
        <f>ROUND($B$15*OCI!BI685/1000,1)</f>
        <v>0.2</v>
      </c>
      <c r="BJ18" s="589">
        <f>ROUND($B$15*OCI!BJ685/1000,1)</f>
        <v>0.2</v>
      </c>
      <c r="BK18" s="589">
        <f>ROUND($B$15*OCI!BK685/1000,1)</f>
        <v>0.2</v>
      </c>
      <c r="BL18" s="589">
        <f>ROUND($B$15*OCI!BL685/1000,1)</f>
        <v>0.2</v>
      </c>
      <c r="BM18" s="589">
        <f>ROUND($B$15*OCI!BN685/1000,1)</f>
        <v>0.2</v>
      </c>
      <c r="BN18" s="589">
        <f>ROUND($B$15*OCI!BM685/1000,1)</f>
        <v>0.2</v>
      </c>
      <c r="BO18" s="589">
        <f>ROUND($B$15*OCI!BO685/1000,1)</f>
        <v>0.2</v>
      </c>
      <c r="BP18" s="589">
        <f>ROUND($B$15*OCI!BP685/1000,1)</f>
        <v>0.2</v>
      </c>
      <c r="BQ18" s="589">
        <f>ROUND($B$15*OCI!BQ685/1000,1)</f>
        <v>0.2</v>
      </c>
      <c r="BR18" s="589">
        <f>ROUND($B$15*OCI!BR685/1000,1)</f>
        <v>0.2</v>
      </c>
      <c r="BS18" s="589">
        <f>ROUND($B$15*OCI!BT685/1000,1)</f>
        <v>0.2</v>
      </c>
      <c r="BT18" s="589">
        <f>ROUND($B$15*OCI!BU685/1000,1)</f>
        <v>0.2</v>
      </c>
      <c r="BU18" s="589">
        <f>ROUND($B$15*OCI!BV685/1000,1)</f>
        <v>0.2</v>
      </c>
      <c r="BV18" s="589">
        <f>ROUND($B$15*OCI!BW685/1000,1)</f>
        <v>0.3</v>
      </c>
      <c r="BW18" s="589">
        <f>ROUND($B$15*OCI!BX685/1000,1)</f>
        <v>0.3</v>
      </c>
      <c r="BX18" s="589">
        <f>ROUND($B$15*OCI!BY685/1000,1)</f>
        <v>0.2</v>
      </c>
      <c r="BY18" s="589">
        <f>ROUND($B$15*OCI!BZ685/1000,1)</f>
        <v>0.2</v>
      </c>
      <c r="BZ18" s="589">
        <f>ROUND($B$15*OCI!CA685/1000,1)</f>
        <v>0.2</v>
      </c>
      <c r="CA18" s="589">
        <f>ROUND($B$15*OCI!CB685/1000,1)</f>
        <v>0.2</v>
      </c>
      <c r="CB18" s="589">
        <f>ROUND($B$15*OCI!CC685/1000,1)</f>
        <v>0.2</v>
      </c>
      <c r="CC18" s="589">
        <f>ROUND($B$15*OCI!BS685/1000,1)</f>
        <v>0.3</v>
      </c>
    </row>
    <row r="19" spans="1:81" s="1169" customFormat="1" ht="12.75">
      <c r="A19" s="1292"/>
      <c r="B19" s="1144"/>
      <c r="C19" s="1144"/>
      <c r="D19" s="142" t="s">
        <v>1028</v>
      </c>
      <c r="E19" s="49" t="s">
        <v>793</v>
      </c>
      <c r="F19" s="49"/>
      <c r="G19" s="589">
        <f>ROUND($B$15*OCI!G686/1000,1)</f>
        <v>7.1</v>
      </c>
      <c r="H19" s="589">
        <f>ROUND($B$15*OCI!H686/1000,1)</f>
        <v>8.6</v>
      </c>
      <c r="I19" s="589">
        <f>ROUND($B$15*OCI!I686/1000,1)</f>
        <v>9.4</v>
      </c>
      <c r="J19" s="589">
        <f>ROUND($B$15*OCI!J686/1000,1)</f>
        <v>8.5</v>
      </c>
      <c r="K19" s="589">
        <f>ROUND($B$15*OCI!K686/1000,1)</f>
        <v>8.3000000000000007</v>
      </c>
      <c r="L19" s="589">
        <f>ROUND($B$15*OCI!L686/1000,1)</f>
        <v>8.6999999999999993</v>
      </c>
      <c r="M19" s="589">
        <f>ROUND($B$15*OCI!M686/1000,1)</f>
        <v>9.4</v>
      </c>
      <c r="N19" s="589">
        <f>ROUND($B$15*OCI!N686/1000,1)</f>
        <v>8.5</v>
      </c>
      <c r="O19" s="589">
        <f>ROUND($B$15*OCI!O686/1000,1)</f>
        <v>8.5</v>
      </c>
      <c r="P19" s="589">
        <f>ROUND($B$15*OCI!P686/1000,1)</f>
        <v>9.4</v>
      </c>
      <c r="Q19" s="589">
        <f>ROUND($B$15*OCI!Q686/1000,1)</f>
        <v>8.4</v>
      </c>
      <c r="R19" s="589">
        <f>ROUND($B$15*OCI!R686/1000,1)</f>
        <v>9.3000000000000007</v>
      </c>
      <c r="S19" s="589">
        <f>ROUND($B$15*OCI!S686/1000,1)</f>
        <v>8.5</v>
      </c>
      <c r="T19" s="589">
        <f>ROUND($B$15*OCI!T686/1000,1)</f>
        <v>8.3000000000000007</v>
      </c>
      <c r="U19" s="589">
        <f>ROUND($B$15*OCI!U686/1000,1)</f>
        <v>8.5</v>
      </c>
      <c r="V19" s="589">
        <f>ROUND($B$15*OCI!V686/1000,1)</f>
        <v>8.4</v>
      </c>
      <c r="W19" s="589">
        <f>ROUND($B$15*OCI!W686/1000,1)</f>
        <v>9.4</v>
      </c>
      <c r="X19" s="589">
        <f>ROUND($B$15*OCI!X686/1000,1)</f>
        <v>8.6999999999999993</v>
      </c>
      <c r="Y19" s="589">
        <f>ROUND($B$15*OCI!Y686/1000,1)</f>
        <v>8.5</v>
      </c>
      <c r="Z19" s="589">
        <f>ROUND($B$15*OCI!Z686/1000,1)</f>
        <v>8.4</v>
      </c>
      <c r="AA19" s="589">
        <f>ROUND($B$15*OCI!AA686/1000,1)</f>
        <v>8.4</v>
      </c>
      <c r="AB19" s="589">
        <f>ROUND($B$15*OCI!AB686/1000,1)</f>
        <v>8.4</v>
      </c>
      <c r="AC19" s="589">
        <f>ROUND($B$15*OCI!AC686/1000,1)</f>
        <v>8.6</v>
      </c>
      <c r="AD19" s="589">
        <f>ROUND($B$15*OCI!AD686/1000,1)</f>
        <v>8.4</v>
      </c>
      <c r="AE19" s="589">
        <f>ROUND($B$15*OCI!AE686/1000,1)</f>
        <v>8.1999999999999993</v>
      </c>
      <c r="AF19" s="589">
        <f>ROUND($B$15*OCI!AF686/1000,1)</f>
        <v>8.6999999999999993</v>
      </c>
      <c r="AG19" s="589">
        <f>ROUND($B$15*OCI!AG686/1000,1)</f>
        <v>8.6</v>
      </c>
      <c r="AH19" s="589">
        <f>ROUND($B$15*OCI!AH686/1000,1)</f>
        <v>8.5</v>
      </c>
      <c r="AI19" s="589">
        <f>ROUND($B$15*OCI!AI686/1000,1)</f>
        <v>8.1999999999999993</v>
      </c>
      <c r="AJ19" s="589">
        <f>ROUND($B$15*OCI!AJ686/1000,1)</f>
        <v>8.1999999999999993</v>
      </c>
      <c r="AK19" s="589">
        <f>ROUND($B$15*OCI!AK686/1000,1)</f>
        <v>8.5</v>
      </c>
      <c r="AL19" s="589">
        <f>ROUND($B$15*OCI!AL686/1000,1)</f>
        <v>9</v>
      </c>
      <c r="AM19" s="589">
        <f>ROUND($B$15*OCI!AM686/1000,1)</f>
        <v>8.8000000000000007</v>
      </c>
      <c r="AN19" s="589">
        <f>ROUND($B$15*OCI!AN686/1000,1)</f>
        <v>9</v>
      </c>
      <c r="AO19" s="589">
        <f>ROUND($B$15*OCI!AO686/1000,1)</f>
        <v>8.6999999999999993</v>
      </c>
      <c r="AP19" s="589">
        <f>ROUND($B$15*OCI!AP686/1000,1)</f>
        <v>8.6</v>
      </c>
      <c r="AQ19" s="589">
        <f>ROUND($B$15*OCI!AQ686/1000,1)</f>
        <v>8.3000000000000007</v>
      </c>
      <c r="AR19" s="589">
        <f>ROUND($B$15*OCI!AR686/1000,1)</f>
        <v>8.4</v>
      </c>
      <c r="AS19" s="589">
        <f>ROUND($B$15*OCI!AT686/1000,1)</f>
        <v>8.1</v>
      </c>
      <c r="AT19" s="589">
        <f>ROUND($B$15*OCI!AS686/1000,1)</f>
        <v>8.6</v>
      </c>
      <c r="AU19" s="589">
        <f>ROUND($B$15*OCI!AU686/1000,1)</f>
        <v>8.4</v>
      </c>
      <c r="AV19" s="589">
        <f>ROUND($B$15*OCI!AV686/1000,1)</f>
        <v>8.4</v>
      </c>
      <c r="AW19" s="589">
        <f>ROUND($B$15*OCI!AW686/1000,1)</f>
        <v>8.3000000000000007</v>
      </c>
      <c r="AX19" s="589">
        <f>ROUND($B$15*OCI!AX686/1000,1)</f>
        <v>8.4</v>
      </c>
      <c r="AY19" s="589">
        <f>ROUND($B$15*OCI!AY686/1000,1)</f>
        <v>8.4</v>
      </c>
      <c r="AZ19" s="589">
        <f>ROUND($B$15*OCI!AZ686/1000,1)</f>
        <v>8.5</v>
      </c>
      <c r="BA19" s="589">
        <f>ROUND($B$15*OCI!BA686/1000,1)</f>
        <v>8.1</v>
      </c>
      <c r="BB19" s="589">
        <f>ROUND($B$15*OCI!BB686/1000,1)</f>
        <v>8.4</v>
      </c>
      <c r="BC19" s="589">
        <f>ROUND($B$15*OCI!BC686/1000,1)</f>
        <v>8.4</v>
      </c>
      <c r="BD19" s="589">
        <f>ROUND($B$15*OCI!BD686/1000,1)</f>
        <v>8.4</v>
      </c>
      <c r="BE19" s="589">
        <f>ROUND($B$15*OCI!BE686/1000,1)</f>
        <v>8.1999999999999993</v>
      </c>
      <c r="BF19" s="589">
        <f>ROUND($B$15*OCI!BF686/1000,1)</f>
        <v>7.9</v>
      </c>
      <c r="BG19" s="589">
        <f>ROUND($B$15*OCI!BG686/1000,1)</f>
        <v>7.4</v>
      </c>
      <c r="BH19" s="589">
        <f>ROUND($B$15*OCI!BH686/1000,1)</f>
        <v>8.5</v>
      </c>
      <c r="BI19" s="589">
        <f>ROUND($B$15*OCI!BI686/1000,1)</f>
        <v>8.4</v>
      </c>
      <c r="BJ19" s="589">
        <f>ROUND($B$15*OCI!BJ686/1000,1)</f>
        <v>8.4</v>
      </c>
      <c r="BK19" s="589">
        <f>ROUND($B$15*OCI!BK686/1000,1)</f>
        <v>9</v>
      </c>
      <c r="BL19" s="589">
        <f>ROUND($B$15*OCI!BL686/1000,1)</f>
        <v>8.5</v>
      </c>
      <c r="BM19" s="589">
        <f>ROUND($B$15*OCI!BN686/1000,1)</f>
        <v>8.3000000000000007</v>
      </c>
      <c r="BN19" s="589">
        <f>ROUND($B$15*OCI!BM686/1000,1)</f>
        <v>9.6999999999999993</v>
      </c>
      <c r="BO19" s="589">
        <f>ROUND($B$15*OCI!BO686/1000,1)</f>
        <v>8.4</v>
      </c>
      <c r="BP19" s="589">
        <f>ROUND($B$15*OCI!BP686/1000,1)</f>
        <v>8.4</v>
      </c>
      <c r="BQ19" s="589">
        <f>ROUND($B$15*OCI!BQ686/1000,1)</f>
        <v>9.3000000000000007</v>
      </c>
      <c r="BR19" s="589">
        <f>ROUND($B$15*OCI!BR686/1000,1)</f>
        <v>8.3000000000000007</v>
      </c>
      <c r="BS19" s="589">
        <f>ROUND($B$15*OCI!BT686/1000,1)</f>
        <v>9.4</v>
      </c>
      <c r="BT19" s="589">
        <f>ROUND($B$15*OCI!BU686/1000,1)</f>
        <v>9</v>
      </c>
      <c r="BU19" s="589">
        <f>ROUND($B$15*OCI!BV686/1000,1)</f>
        <v>8.8000000000000007</v>
      </c>
      <c r="BV19" s="589">
        <f>ROUND($B$15*OCI!BW686/1000,1)</f>
        <v>11.2</v>
      </c>
      <c r="BW19" s="589">
        <f>ROUND($B$15*OCI!BX686/1000,1)</f>
        <v>10.1</v>
      </c>
      <c r="BX19" s="589">
        <f>ROUND($B$15*OCI!BY686/1000,1)</f>
        <v>9</v>
      </c>
      <c r="BY19" s="589">
        <f>ROUND($B$15*OCI!BZ686/1000,1)</f>
        <v>8.6</v>
      </c>
      <c r="BZ19" s="589">
        <f>ROUND($B$15*OCI!CA686/1000,1)</f>
        <v>8.6</v>
      </c>
      <c r="CA19" s="589">
        <f>ROUND($B$15*OCI!CB686/1000,1)</f>
        <v>8.3000000000000007</v>
      </c>
      <c r="CB19" s="589">
        <f>ROUND($B$15*OCI!CC686/1000,1)</f>
        <v>9</v>
      </c>
      <c r="CC19" s="589">
        <f>ROUND($B$15*OCI!BS686/1000,1)</f>
        <v>9.9</v>
      </c>
    </row>
    <row r="20" spans="1:81" s="1169" customFormat="1" ht="12.75">
      <c r="A20" s="1292"/>
      <c r="B20" s="1144"/>
      <c r="C20" s="1144"/>
      <c r="D20" s="49" t="s">
        <v>1029</v>
      </c>
      <c r="E20" s="49" t="s">
        <v>793</v>
      </c>
      <c r="F20" s="49"/>
      <c r="G20" s="589">
        <f>ROUND($B$15*OCI!G687/1000,1)</f>
        <v>7.2</v>
      </c>
      <c r="H20" s="589">
        <f>ROUND($B$15*OCI!H687/1000,1)</f>
        <v>8.9</v>
      </c>
      <c r="I20" s="589">
        <f>ROUND($B$15*OCI!I687/1000,1)</f>
        <v>9.6</v>
      </c>
      <c r="J20" s="589">
        <f>ROUND($B$15*OCI!J687/1000,1)</f>
        <v>8.6999999999999993</v>
      </c>
      <c r="K20" s="589">
        <f>ROUND($B$15*OCI!K687/1000,1)</f>
        <v>8.5</v>
      </c>
      <c r="L20" s="589">
        <f>ROUND($B$15*OCI!L687/1000,1)</f>
        <v>8.9</v>
      </c>
      <c r="M20" s="589">
        <f>ROUND($B$15*OCI!M687/1000,1)</f>
        <v>9.6</v>
      </c>
      <c r="N20" s="589">
        <f>ROUND($B$15*OCI!N687/1000,1)</f>
        <v>8.8000000000000007</v>
      </c>
      <c r="O20" s="589">
        <f>ROUND($B$15*OCI!O687/1000,1)</f>
        <v>8.6999999999999993</v>
      </c>
      <c r="P20" s="589">
        <f>ROUND($B$15*OCI!P687/1000,1)</f>
        <v>9.6</v>
      </c>
      <c r="Q20" s="589">
        <f>ROUND($B$15*OCI!Q687/1000,1)</f>
        <v>8.6999999999999993</v>
      </c>
      <c r="R20" s="589">
        <f>ROUND($B$15*OCI!R687/1000,1)</f>
        <v>9.6</v>
      </c>
      <c r="S20" s="589">
        <f>ROUND($B$15*OCI!S687/1000,1)</f>
        <v>8.6999999999999993</v>
      </c>
      <c r="T20" s="589">
        <f>ROUND($B$15*OCI!T687/1000,1)</f>
        <v>8.5</v>
      </c>
      <c r="U20" s="589">
        <f>ROUND($B$15*OCI!U687/1000,1)</f>
        <v>8.8000000000000007</v>
      </c>
      <c r="V20" s="589">
        <f>ROUND($B$15*OCI!V687/1000,1)</f>
        <v>8.6</v>
      </c>
      <c r="W20" s="589">
        <f>ROUND($B$15*OCI!W687/1000,1)</f>
        <v>9.6</v>
      </c>
      <c r="X20" s="589">
        <f>ROUND($B$15*OCI!X687/1000,1)</f>
        <v>8.9</v>
      </c>
      <c r="Y20" s="589">
        <f>ROUND($B$15*OCI!Y687/1000,1)</f>
        <v>8.8000000000000007</v>
      </c>
      <c r="Z20" s="589">
        <f>ROUND($B$15*OCI!Z687/1000,1)</f>
        <v>8.6</v>
      </c>
      <c r="AA20" s="589">
        <f>ROUND($B$15*OCI!AA687/1000,1)</f>
        <v>8.6</v>
      </c>
      <c r="AB20" s="589">
        <f>ROUND($B$15*OCI!AB687/1000,1)</f>
        <v>8.6</v>
      </c>
      <c r="AC20" s="589">
        <f>ROUND($B$15*OCI!AC687/1000,1)</f>
        <v>8.8000000000000007</v>
      </c>
      <c r="AD20" s="589">
        <f>ROUND($B$15*OCI!AD687/1000,1)</f>
        <v>8.6</v>
      </c>
      <c r="AE20" s="589">
        <f>ROUND($B$15*OCI!AE687/1000,1)</f>
        <v>8.4</v>
      </c>
      <c r="AF20" s="589">
        <f>ROUND($B$15*OCI!AF687/1000,1)</f>
        <v>9</v>
      </c>
      <c r="AG20" s="589">
        <f>ROUND($B$15*OCI!AG687/1000,1)</f>
        <v>8.9</v>
      </c>
      <c r="AH20" s="589">
        <f>ROUND($B$15*OCI!AH687/1000,1)</f>
        <v>8.6999999999999993</v>
      </c>
      <c r="AI20" s="589">
        <f>ROUND($B$15*OCI!AI687/1000,1)</f>
        <v>8.4</v>
      </c>
      <c r="AJ20" s="589">
        <f>ROUND($B$15*OCI!AJ687/1000,1)</f>
        <v>8.4</v>
      </c>
      <c r="AK20" s="589">
        <f>ROUND($B$15*OCI!AK687/1000,1)</f>
        <v>8.6999999999999993</v>
      </c>
      <c r="AL20" s="589">
        <f>ROUND($B$15*OCI!AL687/1000,1)</f>
        <v>9.1999999999999993</v>
      </c>
      <c r="AM20" s="589">
        <f>ROUND($B$15*OCI!AM687/1000,1)</f>
        <v>9</v>
      </c>
      <c r="AN20" s="589">
        <f>ROUND($B$15*OCI!AN687/1000,1)</f>
        <v>9.1999999999999993</v>
      </c>
      <c r="AO20" s="589">
        <f>ROUND($B$15*OCI!AO687/1000,1)</f>
        <v>8.9</v>
      </c>
      <c r="AP20" s="589">
        <f>ROUND($B$15*OCI!AP687/1000,1)</f>
        <v>8.8000000000000007</v>
      </c>
      <c r="AQ20" s="589">
        <f>ROUND($B$15*OCI!AQ687/1000,1)</f>
        <v>8.5</v>
      </c>
      <c r="AR20" s="589">
        <f>ROUND($B$15*OCI!AR687/1000,1)</f>
        <v>8.6</v>
      </c>
      <c r="AS20" s="589">
        <f>ROUND($B$15*OCI!AT687/1000,1)</f>
        <v>8.3000000000000007</v>
      </c>
      <c r="AT20" s="589">
        <f>ROUND($B$15*OCI!AS687/1000,1)</f>
        <v>8.8000000000000007</v>
      </c>
      <c r="AU20" s="589">
        <f>ROUND($B$15*OCI!AU687/1000,1)</f>
        <v>8.6</v>
      </c>
      <c r="AV20" s="589">
        <f>ROUND($B$15*OCI!AV687/1000,1)</f>
        <v>8.6</v>
      </c>
      <c r="AW20" s="589">
        <f>ROUND($B$15*OCI!AW687/1000,1)</f>
        <v>8.5</v>
      </c>
      <c r="AX20" s="589">
        <f>ROUND($B$15*OCI!AX687/1000,1)</f>
        <v>8.6</v>
      </c>
      <c r="AY20" s="589">
        <f>ROUND($B$15*OCI!AY687/1000,1)</f>
        <v>8.6</v>
      </c>
      <c r="AZ20" s="589">
        <f>ROUND($B$15*OCI!AZ687/1000,1)</f>
        <v>8.8000000000000007</v>
      </c>
      <c r="BA20" s="589">
        <f>ROUND($B$15*OCI!BA687/1000,1)</f>
        <v>8.3000000000000007</v>
      </c>
      <c r="BB20" s="589">
        <f>ROUND($B$15*OCI!BB687/1000,1)</f>
        <v>8.6</v>
      </c>
      <c r="BC20" s="589">
        <f>ROUND($B$15*OCI!BC687/1000,1)</f>
        <v>8.6</v>
      </c>
      <c r="BD20" s="589">
        <f>ROUND($B$15*OCI!BD687/1000,1)</f>
        <v>8.6</v>
      </c>
      <c r="BE20" s="589">
        <f>ROUND($B$15*OCI!BE687/1000,1)</f>
        <v>8.4</v>
      </c>
      <c r="BF20" s="589">
        <f>ROUND($B$15*OCI!BF687/1000,1)</f>
        <v>8.1</v>
      </c>
      <c r="BG20" s="589">
        <f>ROUND($B$15*OCI!BG687/1000,1)</f>
        <v>7.6</v>
      </c>
      <c r="BH20" s="589">
        <f>ROUND($B$15*OCI!BH687/1000,1)</f>
        <v>8.6999999999999993</v>
      </c>
      <c r="BI20" s="589">
        <f>ROUND($B$15*OCI!BI687/1000,1)</f>
        <v>8.6</v>
      </c>
      <c r="BJ20" s="589">
        <f>ROUND($B$15*OCI!BJ687/1000,1)</f>
        <v>8.6999999999999993</v>
      </c>
      <c r="BK20" s="589">
        <f>ROUND($B$15*OCI!BK687/1000,1)</f>
        <v>9.3000000000000007</v>
      </c>
      <c r="BL20" s="589">
        <f>ROUND($B$15*OCI!BL687/1000,1)</f>
        <v>8.6999999999999993</v>
      </c>
      <c r="BM20" s="589">
        <f>ROUND($B$15*OCI!BN687/1000,1)</f>
        <v>8.5</v>
      </c>
      <c r="BN20" s="589">
        <f>ROUND($B$15*OCI!BM687/1000,1)</f>
        <v>9.9</v>
      </c>
      <c r="BO20" s="589">
        <f>ROUND($B$15*OCI!BO687/1000,1)</f>
        <v>8.6</v>
      </c>
      <c r="BP20" s="589">
        <f>ROUND($B$15*OCI!BP687/1000,1)</f>
        <v>8.6</v>
      </c>
      <c r="BQ20" s="589">
        <f>ROUND($B$15*OCI!BQ687/1000,1)</f>
        <v>9.5</v>
      </c>
      <c r="BR20" s="589">
        <f>ROUND($B$15*OCI!BR687/1000,1)</f>
        <v>8.5</v>
      </c>
      <c r="BS20" s="589">
        <f>ROUND($B$15*OCI!BT687/1000,1)</f>
        <v>9.6</v>
      </c>
      <c r="BT20" s="589">
        <f>ROUND($B$15*OCI!BU687/1000,1)</f>
        <v>9.1999999999999993</v>
      </c>
      <c r="BU20" s="589">
        <f>ROUND($B$15*OCI!BV687/1000,1)</f>
        <v>9</v>
      </c>
      <c r="BV20" s="589">
        <f>ROUND($B$15*OCI!BW687/1000,1)</f>
        <v>11.5</v>
      </c>
      <c r="BW20" s="589">
        <f>ROUND($B$15*OCI!BX687/1000,1)</f>
        <v>10.3</v>
      </c>
      <c r="BX20" s="589">
        <f>ROUND($B$15*OCI!BY687/1000,1)</f>
        <v>9.1999999999999993</v>
      </c>
      <c r="BY20" s="589">
        <f>ROUND($B$15*OCI!BZ687/1000,1)</f>
        <v>8.8000000000000007</v>
      </c>
      <c r="BZ20" s="589">
        <f>ROUND($B$15*OCI!CA687/1000,1)</f>
        <v>8.8000000000000007</v>
      </c>
      <c r="CA20" s="589">
        <f>ROUND($B$15*OCI!CB687/1000,1)</f>
        <v>8.5</v>
      </c>
      <c r="CB20" s="589">
        <f>ROUND($B$15*OCI!CC687/1000,1)</f>
        <v>9.1999999999999993</v>
      </c>
      <c r="CC20" s="589">
        <f>ROUND($B$15*OCI!BS687/1000,1)</f>
        <v>10.1</v>
      </c>
    </row>
    <row r="21" spans="1:81" s="1299" customFormat="1" ht="12.75">
      <c r="A21" s="1293"/>
      <c r="B21" s="1293"/>
      <c r="C21" s="1293"/>
      <c r="D21" s="1294" t="s">
        <v>1024</v>
      </c>
      <c r="E21" s="1293" t="s">
        <v>793</v>
      </c>
      <c r="F21" s="1293"/>
      <c r="G21" s="1307">
        <f>ROUND($B$15*OCI!G688/1000,1)</f>
        <v>9.6999999999999993</v>
      </c>
      <c r="H21" s="1307">
        <f>ROUND($B$15*OCI!H688/1000,1)</f>
        <v>10</v>
      </c>
      <c r="I21" s="1307">
        <f>ROUND($B$15*OCI!I688/1000,1)</f>
        <v>11.8</v>
      </c>
      <c r="J21" s="1307">
        <f>ROUND($B$15*OCI!J688/1000,1)</f>
        <v>10.1</v>
      </c>
      <c r="K21" s="1307">
        <f>ROUND($B$15*OCI!K688/1000,1)</f>
        <v>9.6</v>
      </c>
      <c r="L21" s="1307">
        <f>ROUND($B$15*OCI!L688/1000,1)</f>
        <v>9.9</v>
      </c>
      <c r="M21" s="1307">
        <f>ROUND($B$15*OCI!M688/1000,1)</f>
        <v>12</v>
      </c>
      <c r="N21" s="1307">
        <f>ROUND($B$15*OCI!N688/1000,1)</f>
        <v>10.9</v>
      </c>
      <c r="O21" s="1307">
        <f>ROUND($B$15*OCI!O688/1000,1)</f>
        <v>9.6999999999999993</v>
      </c>
      <c r="P21" s="1307">
        <f>ROUND($B$15*OCI!P688/1000,1)</f>
        <v>12.2</v>
      </c>
      <c r="Q21" s="1307">
        <f>ROUND($B$15*OCI!Q688/1000,1)</f>
        <v>10.3</v>
      </c>
      <c r="R21" s="1307">
        <f>ROUND($B$15*OCI!R688/1000,1)</f>
        <v>11.7</v>
      </c>
      <c r="S21" s="1307">
        <f>ROUND($B$15*OCI!S688/1000,1)</f>
        <v>9.9</v>
      </c>
      <c r="T21" s="1307">
        <f>ROUND($B$15*OCI!T688/1000,1)</f>
        <v>10</v>
      </c>
      <c r="U21" s="1307">
        <f>ROUND($B$15*OCI!U688/1000,1)</f>
        <v>10.5</v>
      </c>
      <c r="V21" s="1307">
        <f>ROUND($B$15*OCI!V688/1000,1)</f>
        <v>11</v>
      </c>
      <c r="W21" s="1307">
        <f>ROUND($B$15*OCI!W688/1000,1)</f>
        <v>14.4</v>
      </c>
      <c r="X21" s="1307">
        <f>ROUND($B$15*OCI!X688/1000,1)</f>
        <v>10.199999999999999</v>
      </c>
      <c r="Y21" s="1307">
        <f>ROUND($B$15*OCI!Y688/1000,1)</f>
        <v>10.3</v>
      </c>
      <c r="Z21" s="1307">
        <f>ROUND($B$15*OCI!Z688/1000,1)</f>
        <v>11</v>
      </c>
      <c r="AA21" s="1307">
        <f>ROUND($B$15*OCI!AA688/1000,1)</f>
        <v>10.8</v>
      </c>
      <c r="AB21" s="1307">
        <f>ROUND($B$15*OCI!AB688/1000,1)</f>
        <v>10.6</v>
      </c>
      <c r="AC21" s="1307">
        <f>ROUND($B$15*OCI!AC688/1000,1)</f>
        <v>10.9</v>
      </c>
      <c r="AD21" s="1307">
        <f>ROUND($B$15*OCI!AD688/1000,1)</f>
        <v>11.8</v>
      </c>
      <c r="AE21" s="1307">
        <f>ROUND($B$15*OCI!AE688/1000,1)</f>
        <v>9.6999999999999993</v>
      </c>
      <c r="AF21" s="1307">
        <f>ROUND($B$15*OCI!AF688/1000,1)</f>
        <v>10.3</v>
      </c>
      <c r="AG21" s="1307">
        <f>ROUND($B$15*OCI!AG688/1000,1)</f>
        <v>10.4</v>
      </c>
      <c r="AH21" s="1307">
        <f>ROUND($B$15*OCI!AH688/1000,1)</f>
        <v>10.5</v>
      </c>
      <c r="AI21" s="1307">
        <f>ROUND($B$15*OCI!AI688/1000,1)</f>
        <v>9.6999999999999993</v>
      </c>
      <c r="AJ21" s="1307">
        <f>ROUND($B$15*OCI!AJ688/1000,1)</f>
        <v>9.8000000000000007</v>
      </c>
      <c r="AK21" s="1307">
        <f>ROUND($B$15*OCI!AK688/1000,1)</f>
        <v>9.6999999999999993</v>
      </c>
      <c r="AL21" s="1307">
        <f>ROUND($B$15*OCI!AL688/1000,1)</f>
        <v>12.3</v>
      </c>
      <c r="AM21" s="1307">
        <f>ROUND($B$15*OCI!AM688/1000,1)</f>
        <v>12</v>
      </c>
      <c r="AN21" s="1307">
        <f>ROUND($B$15*OCI!AN688/1000,1)</f>
        <v>12.8</v>
      </c>
      <c r="AO21" s="1307">
        <f>ROUND($B$15*OCI!AO688/1000,1)</f>
        <v>11.1</v>
      </c>
      <c r="AP21" s="1307">
        <f>ROUND($B$15*OCI!AP688/1000,1)</f>
        <v>9.9</v>
      </c>
      <c r="AQ21" s="1307">
        <f>ROUND($B$15*OCI!AQ688/1000,1)</f>
        <v>10.6</v>
      </c>
      <c r="AR21" s="1307">
        <f>ROUND($B$15*OCI!AR688/1000,1)</f>
        <v>9.6999999999999993</v>
      </c>
      <c r="AS21" s="1307">
        <f>ROUND($B$15*OCI!AT688/1000,1)</f>
        <v>10.5</v>
      </c>
      <c r="AT21" s="1307">
        <f>ROUND($B$15*OCI!AS688/1000,1)</f>
        <v>10.6</v>
      </c>
      <c r="AU21" s="1307">
        <f>ROUND($B$15*OCI!AU688/1000,1)</f>
        <v>10</v>
      </c>
      <c r="AV21" s="1307">
        <f>ROUND($B$15*OCI!AV688/1000,1)</f>
        <v>10</v>
      </c>
      <c r="AW21" s="1307">
        <f>ROUND($B$15*OCI!AW688/1000,1)</f>
        <v>9.6999999999999993</v>
      </c>
      <c r="AX21" s="1307">
        <f>ROUND($B$15*OCI!AX688/1000,1)</f>
        <v>9.6999999999999993</v>
      </c>
      <c r="AY21" s="1307">
        <f>ROUND($B$15*OCI!AY688/1000,1)</f>
        <v>9.9</v>
      </c>
      <c r="AZ21" s="1307">
        <f>ROUND($B$15*OCI!AZ688/1000,1)</f>
        <v>10.6</v>
      </c>
      <c r="BA21" s="1307">
        <f>ROUND($B$15*OCI!BA688/1000,1)</f>
        <v>9.6</v>
      </c>
      <c r="BB21" s="1307">
        <f>ROUND($B$15*OCI!BB688/1000,1)</f>
        <v>11.2</v>
      </c>
      <c r="BC21" s="1307">
        <f>ROUND($B$15*OCI!BC688/1000,1)</f>
        <v>10.6</v>
      </c>
      <c r="BD21" s="1307">
        <f>ROUND($B$15*OCI!BD688/1000,1)</f>
        <v>9.4</v>
      </c>
      <c r="BE21" s="1307">
        <f>ROUND($B$15*OCI!BE688/1000,1)</f>
        <v>9.6</v>
      </c>
      <c r="BF21" s="1307">
        <f>ROUND($B$15*OCI!BF688/1000,1)</f>
        <v>9.1999999999999993</v>
      </c>
      <c r="BG21" s="1307">
        <f>ROUND($B$15*OCI!BG688/1000,1)</f>
        <v>11.5</v>
      </c>
      <c r="BH21" s="1307">
        <f>ROUND($B$15*OCI!BH688/1000,1)</f>
        <v>10.199999999999999</v>
      </c>
      <c r="BI21" s="1307">
        <f>ROUND($B$15*OCI!BI688/1000,1)</f>
        <v>11.7</v>
      </c>
      <c r="BJ21" s="1307">
        <f>ROUND($B$15*OCI!BJ688/1000,1)</f>
        <v>10.1</v>
      </c>
      <c r="BK21" s="1307">
        <f>ROUND($B$15*OCI!BK688/1000,1)</f>
        <v>14.5</v>
      </c>
      <c r="BL21" s="1307">
        <f>ROUND($B$15*OCI!BL688/1000,1)</f>
        <v>10.4</v>
      </c>
      <c r="BM21" s="1307">
        <f>ROUND($B$15*OCI!BN688/1000,1)</f>
        <v>9.6</v>
      </c>
      <c r="BN21" s="1307">
        <f>ROUND($B$15*OCI!BM688/1000,1)</f>
        <v>13.9</v>
      </c>
      <c r="BO21" s="1307">
        <f>ROUND($B$15*OCI!BO688/1000,1)</f>
        <v>10</v>
      </c>
      <c r="BP21" s="1307">
        <f>ROUND($B$15*OCI!BP688/1000,1)</f>
        <v>9.4</v>
      </c>
      <c r="BQ21" s="1307">
        <f>ROUND($B$15*OCI!BQ688/1000,1)</f>
        <v>12.4</v>
      </c>
      <c r="BR21" s="1307">
        <f>ROUND($B$15*OCI!BR688/1000,1)</f>
        <v>9.8000000000000007</v>
      </c>
      <c r="BS21" s="1307">
        <f>ROUND($B$15*OCI!BT688/1000,1)</f>
        <v>12.4</v>
      </c>
      <c r="BT21" s="1307">
        <f>ROUND($B$15*OCI!BU688/1000,1)</f>
        <v>13.2</v>
      </c>
      <c r="BU21" s="1307">
        <f>ROUND($B$15*OCI!BV688/1000,1)</f>
        <v>12.6</v>
      </c>
      <c r="BV21" s="1307">
        <f>ROUND($B$15*OCI!BW688/1000,1)</f>
        <v>15</v>
      </c>
      <c r="BW21" s="1307">
        <f>ROUND($B$15*OCI!BX688/1000,1)</f>
        <v>14.7</v>
      </c>
      <c r="BX21" s="1307">
        <f>ROUND($B$15*OCI!BY688/1000,1)</f>
        <v>10.3</v>
      </c>
      <c r="BY21" s="1307">
        <f>ROUND($B$15*OCI!BZ688/1000,1)</f>
        <v>10</v>
      </c>
      <c r="BZ21" s="1307">
        <f>ROUND($B$15*OCI!CA688/1000,1)</f>
        <v>10.3</v>
      </c>
      <c r="CA21" s="1307">
        <f>ROUND($B$15*OCI!CB688/1000,1)</f>
        <v>10.4</v>
      </c>
      <c r="CB21" s="1307">
        <f>ROUND($B$15*OCI!CC688/1000,1)</f>
        <v>12.2</v>
      </c>
      <c r="CC21" s="1307">
        <f>ROUND($B$15*OCI!BS688/1000,1)</f>
        <v>14</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enableFormatConditionsCalculation="0"/>
  <dimension ref="A1:AK238"/>
  <sheetViews>
    <sheetView topLeftCell="A28" zoomScale="50" zoomScaleNormal="50" zoomScalePageLayoutView="50" workbookViewId="0">
      <selection activeCell="Q5" sqref="Q5"/>
    </sheetView>
  </sheetViews>
  <sheetFormatPr defaultColWidth="8.85546875" defaultRowHeight="15"/>
  <cols>
    <col min="1" max="1" width="15.7109375" style="1362" customWidth="1"/>
    <col min="2" max="2" width="46.85546875" style="1362" customWidth="1"/>
    <col min="3" max="5" width="20.7109375" style="1362" customWidth="1"/>
    <col min="6" max="10" width="8.85546875" style="1362"/>
    <col min="12" max="12" width="14.85546875" customWidth="1"/>
    <col min="14" max="14" width="24.28515625" customWidth="1"/>
    <col min="15" max="15" width="12.85546875" customWidth="1"/>
    <col min="16" max="16" width="18.42578125" customWidth="1"/>
    <col min="17" max="19" width="15.7109375" customWidth="1"/>
    <col min="20" max="26" width="10.7109375" customWidth="1"/>
    <col min="27" max="28" width="20.85546875" customWidth="1"/>
    <col min="29" max="29" width="35" customWidth="1"/>
    <col min="30" max="30" width="19.140625" customWidth="1"/>
    <col min="31" max="31" width="17.7109375" customWidth="1"/>
    <col min="32" max="34" width="11.7109375" customWidth="1"/>
  </cols>
  <sheetData>
    <row r="1" spans="1:32">
      <c r="A1" s="1363"/>
      <c r="B1" s="1363"/>
      <c r="C1" s="1592" t="s">
        <v>1427</v>
      </c>
      <c r="D1" s="1592"/>
      <c r="E1" s="1592"/>
    </row>
    <row r="2" spans="1:32">
      <c r="A2" s="1593" t="s">
        <v>1428</v>
      </c>
      <c r="B2" s="1407" t="s">
        <v>1429</v>
      </c>
      <c r="C2" s="1423">
        <v>1</v>
      </c>
      <c r="D2" s="1417">
        <v>2</v>
      </c>
      <c r="E2" s="1418">
        <v>3</v>
      </c>
    </row>
    <row r="3" spans="1:32" ht="90">
      <c r="A3" s="1594"/>
      <c r="B3" s="1409" t="s">
        <v>1430</v>
      </c>
      <c r="C3" s="1411" t="s">
        <v>251</v>
      </c>
      <c r="D3" s="1412" t="s">
        <v>1431</v>
      </c>
      <c r="E3" s="1413" t="s">
        <v>250</v>
      </c>
      <c r="K3" s="1433" t="s">
        <v>1400</v>
      </c>
      <c r="L3" s="1433" t="s">
        <v>929</v>
      </c>
      <c r="M3" s="1433" t="s">
        <v>922</v>
      </c>
      <c r="N3" s="1386" t="s">
        <v>1401</v>
      </c>
      <c r="O3" s="1386" t="s">
        <v>1402</v>
      </c>
      <c r="P3" s="1434" t="s">
        <v>1403</v>
      </c>
      <c r="Q3" s="1387" t="s">
        <v>1404</v>
      </c>
      <c r="R3" s="1387" t="s">
        <v>1405</v>
      </c>
      <c r="S3" s="1434" t="s">
        <v>1406</v>
      </c>
      <c r="T3" s="1434" t="s">
        <v>1407</v>
      </c>
      <c r="U3" s="1434" t="s">
        <v>1408</v>
      </c>
      <c r="V3" s="1434" t="s">
        <v>1409</v>
      </c>
      <c r="W3" s="1434" t="s">
        <v>1410</v>
      </c>
      <c r="X3" s="1434" t="s">
        <v>1411</v>
      </c>
      <c r="Y3" s="1401" t="s">
        <v>1412</v>
      </c>
      <c r="Z3" s="1401" t="s">
        <v>1413</v>
      </c>
      <c r="AA3" s="1437" t="s">
        <v>1414</v>
      </c>
      <c r="AB3" s="1384" t="s">
        <v>1415</v>
      </c>
      <c r="AC3" s="1383"/>
      <c r="AD3" s="1383"/>
      <c r="AE3" s="1383"/>
      <c r="AF3" s="1383"/>
    </row>
    <row r="4" spans="1:32" ht="30">
      <c r="A4" s="1594"/>
      <c r="B4" s="1409" t="s">
        <v>1432</v>
      </c>
      <c r="C4" s="1414" t="s">
        <v>1433</v>
      </c>
      <c r="D4" s="1415" t="s">
        <v>1421</v>
      </c>
      <c r="E4" s="1416" t="s">
        <v>1418</v>
      </c>
      <c r="K4" s="1429">
        <v>1</v>
      </c>
      <c r="L4" s="1430" t="s">
        <v>695</v>
      </c>
      <c r="M4" s="1403">
        <v>66.64</v>
      </c>
      <c r="N4" s="1427" t="s">
        <v>1416</v>
      </c>
      <c r="O4" s="1427" t="s">
        <v>1484</v>
      </c>
      <c r="P4" s="1427"/>
      <c r="Q4" s="1427"/>
      <c r="R4" s="1427"/>
      <c r="S4" s="1427"/>
      <c r="T4" s="1426">
        <v>2</v>
      </c>
      <c r="U4" s="1426">
        <v>3</v>
      </c>
      <c r="V4" s="1426">
        <v>3</v>
      </c>
      <c r="W4" s="1426">
        <v>3</v>
      </c>
      <c r="X4" s="1426">
        <v>2</v>
      </c>
      <c r="Y4" s="1400">
        <v>2.6666999999999996</v>
      </c>
      <c r="Z4" s="1427">
        <v>2</v>
      </c>
      <c r="AA4" s="1390">
        <f t="shared" ref="AA4:AA35" si="0">AVERAGE(T4:V4,Y4:Z4)</f>
        <v>2.5333399999999999</v>
      </c>
      <c r="AB4" s="1596" t="s">
        <v>1418</v>
      </c>
      <c r="AC4" s="1363"/>
      <c r="AD4" s="1363"/>
      <c r="AE4" s="1363"/>
      <c r="AF4" s="1399"/>
    </row>
    <row r="5" spans="1:32" ht="18.75">
      <c r="A5" s="1419"/>
      <c r="B5" s="1420"/>
      <c r="C5" s="1421"/>
      <c r="D5" s="1421"/>
      <c r="E5" s="1422"/>
      <c r="K5" s="1431">
        <v>2</v>
      </c>
      <c r="L5" s="1432" t="s">
        <v>696</v>
      </c>
      <c r="M5" s="1393">
        <v>32</v>
      </c>
      <c r="N5" s="1427" t="s">
        <v>1419</v>
      </c>
      <c r="O5" s="1427" t="s">
        <v>1417</v>
      </c>
      <c r="P5" s="1427" t="s">
        <v>1420</v>
      </c>
      <c r="Q5" s="1427"/>
      <c r="R5" s="1427"/>
      <c r="S5" s="1427"/>
      <c r="T5" s="1427">
        <v>1</v>
      </c>
      <c r="U5" s="1427">
        <v>3</v>
      </c>
      <c r="V5" s="1427">
        <v>3</v>
      </c>
      <c r="W5" s="1427">
        <v>3</v>
      </c>
      <c r="X5" s="1427">
        <v>3</v>
      </c>
      <c r="Y5" s="1400">
        <v>3</v>
      </c>
      <c r="Z5" s="1427">
        <v>2</v>
      </c>
      <c r="AA5" s="1390">
        <f t="shared" si="0"/>
        <v>2.4</v>
      </c>
      <c r="AB5" s="1597" t="s">
        <v>1421</v>
      </c>
      <c r="AC5" s="1388">
        <v>2</v>
      </c>
      <c r="AD5" s="1363"/>
      <c r="AE5" s="1363"/>
      <c r="AF5" s="1399"/>
    </row>
    <row r="6" spans="1:32" ht="56.25">
      <c r="A6" s="1373" t="s">
        <v>1434</v>
      </c>
      <c r="B6" s="1595" t="s">
        <v>1435</v>
      </c>
      <c r="C6" s="1595"/>
      <c r="D6" s="1374"/>
      <c r="E6" s="1375"/>
      <c r="K6" s="1431">
        <v>3</v>
      </c>
      <c r="L6" s="1432" t="s">
        <v>697</v>
      </c>
      <c r="M6" s="1393">
        <v>21</v>
      </c>
      <c r="N6" s="1427" t="s">
        <v>1419</v>
      </c>
      <c r="O6" s="1427" t="s">
        <v>1422</v>
      </c>
      <c r="P6" s="1427" t="s">
        <v>1420</v>
      </c>
      <c r="Q6" s="1427"/>
      <c r="R6" s="1427"/>
      <c r="S6" s="1427"/>
      <c r="T6" s="1427">
        <v>1</v>
      </c>
      <c r="U6" s="1427">
        <v>2</v>
      </c>
      <c r="V6" s="1427">
        <v>3</v>
      </c>
      <c r="W6" s="1427">
        <v>2</v>
      </c>
      <c r="X6" s="1427">
        <v>1</v>
      </c>
      <c r="Y6" s="1400">
        <v>1.6666999999999998</v>
      </c>
      <c r="Z6" s="1427">
        <v>2</v>
      </c>
      <c r="AA6" s="1390">
        <f t="shared" si="0"/>
        <v>1.9333399999999998</v>
      </c>
      <c r="AB6" s="1597" t="s">
        <v>1421</v>
      </c>
      <c r="AC6" s="1363"/>
      <c r="AD6" s="1363"/>
      <c r="AE6" s="1363"/>
      <c r="AF6" s="1399"/>
    </row>
    <row r="7" spans="1:32" ht="18.75">
      <c r="A7" s="1424" t="s">
        <v>1463</v>
      </c>
      <c r="B7" s="1425"/>
      <c r="C7" s="638"/>
      <c r="D7" s="638"/>
      <c r="E7" s="1402"/>
      <c r="K7" s="1431">
        <v>4</v>
      </c>
      <c r="L7" s="1432" t="s">
        <v>1540</v>
      </c>
      <c r="M7" s="1393">
        <v>32</v>
      </c>
      <c r="N7" s="1427" t="s">
        <v>1419</v>
      </c>
      <c r="O7" s="1427" t="s">
        <v>1417</v>
      </c>
      <c r="P7" s="1427" t="s">
        <v>1420</v>
      </c>
      <c r="Q7" s="1427"/>
      <c r="R7" s="1427"/>
      <c r="S7" s="1427"/>
      <c r="T7" s="1427">
        <v>1</v>
      </c>
      <c r="U7" s="1427">
        <v>2</v>
      </c>
      <c r="V7" s="1427">
        <v>2</v>
      </c>
      <c r="W7" s="1427">
        <v>3</v>
      </c>
      <c r="X7" s="1427">
        <v>2</v>
      </c>
      <c r="Y7" s="1400">
        <v>2.6666999999999996</v>
      </c>
      <c r="Z7" s="1427">
        <v>2</v>
      </c>
      <c r="AA7" s="1390">
        <f t="shared" si="0"/>
        <v>1.9333399999999998</v>
      </c>
      <c r="AB7" s="1597" t="s">
        <v>1421</v>
      </c>
      <c r="AC7" s="1363"/>
      <c r="AD7" s="1363"/>
      <c r="AE7" s="1363"/>
      <c r="AF7" s="1399"/>
    </row>
    <row r="8" spans="1:32" ht="30">
      <c r="A8" s="1406" t="s">
        <v>1436</v>
      </c>
      <c r="B8" s="1376" t="s">
        <v>1401</v>
      </c>
      <c r="C8" s="1364"/>
      <c r="D8" s="1364"/>
      <c r="E8" s="1365"/>
      <c r="K8" s="1431">
        <v>5</v>
      </c>
      <c r="L8" s="1432" t="s">
        <v>698</v>
      </c>
      <c r="M8" s="1393">
        <v>47.3</v>
      </c>
      <c r="N8" s="1427" t="s">
        <v>1416</v>
      </c>
      <c r="O8" s="1427" t="s">
        <v>1417</v>
      </c>
      <c r="P8" s="1427" t="s">
        <v>1420</v>
      </c>
      <c r="Q8" s="1427"/>
      <c r="R8" s="1427"/>
      <c r="S8" s="1427"/>
      <c r="T8" s="1427">
        <v>2</v>
      </c>
      <c r="U8" s="1427">
        <v>2</v>
      </c>
      <c r="V8" s="1427">
        <v>2</v>
      </c>
      <c r="W8" s="1427">
        <v>3</v>
      </c>
      <c r="X8" s="1427">
        <v>3</v>
      </c>
      <c r="Y8" s="1400">
        <v>3</v>
      </c>
      <c r="Z8" s="1427">
        <v>2</v>
      </c>
      <c r="AA8" s="1390">
        <f t="shared" si="0"/>
        <v>2.2000000000000002</v>
      </c>
      <c r="AB8" s="1597" t="s">
        <v>1421</v>
      </c>
      <c r="AC8" s="1363"/>
      <c r="AD8" s="1363"/>
      <c r="AE8" s="1363"/>
      <c r="AF8" s="1399"/>
    </row>
    <row r="9" spans="1:32" ht="15.75">
      <c r="A9" s="1408"/>
      <c r="B9" s="1378" t="s">
        <v>1450</v>
      </c>
      <c r="C9" s="1366"/>
      <c r="D9" s="1366"/>
      <c r="E9" s="1367">
        <v>3</v>
      </c>
      <c r="K9" s="1431">
        <v>6</v>
      </c>
      <c r="L9" s="1432" t="s">
        <v>1566</v>
      </c>
      <c r="M9" s="1393">
        <v>35</v>
      </c>
      <c r="N9" s="1427" t="s">
        <v>1419</v>
      </c>
      <c r="O9" s="1427" t="s">
        <v>1417</v>
      </c>
      <c r="P9" s="1427" t="s">
        <v>1420</v>
      </c>
      <c r="Q9" s="1427"/>
      <c r="R9" s="1427"/>
      <c r="S9" s="1427"/>
      <c r="T9" s="1427">
        <v>1</v>
      </c>
      <c r="U9" s="1427">
        <v>3</v>
      </c>
      <c r="V9" s="1427">
        <v>2</v>
      </c>
      <c r="W9" s="1427">
        <v>2</v>
      </c>
      <c r="X9" s="1427">
        <v>2</v>
      </c>
      <c r="Y9" s="1400">
        <v>2</v>
      </c>
      <c r="Z9" s="1427">
        <v>2</v>
      </c>
      <c r="AA9" s="1390">
        <f t="shared" si="0"/>
        <v>2</v>
      </c>
      <c r="AB9" s="1597" t="s">
        <v>1421</v>
      </c>
      <c r="AC9" s="1363"/>
      <c r="AD9" s="1363"/>
      <c r="AE9" s="1363"/>
      <c r="AF9" s="1399"/>
    </row>
    <row r="10" spans="1:32" ht="15.75">
      <c r="A10" s="1408"/>
      <c r="B10" s="1378" t="s">
        <v>1450</v>
      </c>
      <c r="C10" s="1366"/>
      <c r="D10" s="1366">
        <v>2</v>
      </c>
      <c r="E10" s="1367"/>
      <c r="K10" s="1431">
        <v>7</v>
      </c>
      <c r="L10" s="1432" t="s">
        <v>1423</v>
      </c>
      <c r="M10" s="1393">
        <v>19</v>
      </c>
      <c r="N10" s="1427" t="s">
        <v>1416</v>
      </c>
      <c r="O10" s="1427" t="s">
        <v>1417</v>
      </c>
      <c r="P10" s="1427" t="s">
        <v>1420</v>
      </c>
      <c r="Q10" s="1427"/>
      <c r="R10" s="1427"/>
      <c r="S10" s="1427"/>
      <c r="T10" s="1427">
        <v>2</v>
      </c>
      <c r="U10" s="1427">
        <v>3</v>
      </c>
      <c r="V10" s="1427">
        <v>2</v>
      </c>
      <c r="W10" s="1427">
        <v>3</v>
      </c>
      <c r="X10" s="1427">
        <v>3</v>
      </c>
      <c r="Y10" s="1400">
        <v>3</v>
      </c>
      <c r="Z10" s="1427">
        <v>2</v>
      </c>
      <c r="AA10" s="1390">
        <f t="shared" si="0"/>
        <v>2.4</v>
      </c>
      <c r="AB10" s="1597" t="s">
        <v>1421</v>
      </c>
      <c r="AC10" s="1363"/>
      <c r="AD10" s="1363"/>
      <c r="AE10" s="1363"/>
      <c r="AF10" s="1399"/>
    </row>
    <row r="11" spans="1:32" ht="15.75">
      <c r="A11" s="1408"/>
      <c r="B11" s="1378" t="s">
        <v>1451</v>
      </c>
      <c r="C11" s="1366">
        <v>1</v>
      </c>
      <c r="D11" s="1366"/>
      <c r="E11" s="1367"/>
      <c r="K11" s="1431">
        <v>8</v>
      </c>
      <c r="L11" s="1432" t="s">
        <v>701</v>
      </c>
      <c r="M11" s="1393">
        <v>28</v>
      </c>
      <c r="N11" s="1427" t="s">
        <v>1416</v>
      </c>
      <c r="O11" s="1427" t="s">
        <v>1417</v>
      </c>
      <c r="P11" s="1427" t="s">
        <v>1420</v>
      </c>
      <c r="Q11" s="1427"/>
      <c r="R11" s="1427"/>
      <c r="S11" s="1427"/>
      <c r="T11" s="1427">
        <v>2</v>
      </c>
      <c r="U11" s="1427">
        <v>3</v>
      </c>
      <c r="V11" s="1427">
        <v>2</v>
      </c>
      <c r="W11" s="1427">
        <v>2</v>
      </c>
      <c r="X11" s="1427">
        <v>3</v>
      </c>
      <c r="Y11" s="1400">
        <v>2.3332999999999999</v>
      </c>
      <c r="Z11" s="1427">
        <v>2</v>
      </c>
      <c r="AA11" s="1390">
        <f t="shared" si="0"/>
        <v>2.2666599999999999</v>
      </c>
      <c r="AB11" s="1597" t="s">
        <v>1421</v>
      </c>
      <c r="AC11" s="1363"/>
      <c r="AD11" s="1363"/>
      <c r="AE11" s="1363"/>
      <c r="AF11" s="1399"/>
    </row>
    <row r="12" spans="1:32" ht="15.75">
      <c r="A12" s="1408"/>
      <c r="B12" s="1379" t="s">
        <v>1402</v>
      </c>
      <c r="C12" s="1366"/>
      <c r="D12" s="1366"/>
      <c r="E12" s="1367"/>
      <c r="K12" s="1431">
        <v>9</v>
      </c>
      <c r="L12" s="1432" t="s">
        <v>702</v>
      </c>
      <c r="M12" s="1393">
        <v>34.6</v>
      </c>
      <c r="N12" s="1427" t="s">
        <v>1419</v>
      </c>
      <c r="O12" s="1427" t="s">
        <v>1417</v>
      </c>
      <c r="P12" s="1427" t="s">
        <v>1420</v>
      </c>
      <c r="Q12" s="1427"/>
      <c r="R12" s="1427"/>
      <c r="S12" s="1427"/>
      <c r="T12" s="1427">
        <v>1</v>
      </c>
      <c r="U12" s="1427">
        <v>3</v>
      </c>
      <c r="V12" s="1427">
        <v>2</v>
      </c>
      <c r="W12" s="1427">
        <v>2</v>
      </c>
      <c r="X12" s="1427">
        <v>1</v>
      </c>
      <c r="Y12" s="1400">
        <v>1.6666999999999998</v>
      </c>
      <c r="Z12" s="1427">
        <v>2</v>
      </c>
      <c r="AA12" s="1390">
        <f t="shared" si="0"/>
        <v>1.9333399999999998</v>
      </c>
      <c r="AB12" s="1597" t="s">
        <v>1421</v>
      </c>
      <c r="AC12" s="1363"/>
      <c r="AD12" s="1363"/>
      <c r="AE12" s="1363"/>
      <c r="AF12" s="1399"/>
    </row>
    <row r="13" spans="1:32" ht="15.75">
      <c r="A13" s="1408"/>
      <c r="B13" s="1378" t="s">
        <v>1633</v>
      </c>
      <c r="C13" s="1366"/>
      <c r="D13" s="1366"/>
      <c r="E13" s="1367">
        <v>3</v>
      </c>
      <c r="K13" s="1431">
        <v>10</v>
      </c>
      <c r="L13" s="1432" t="s">
        <v>703</v>
      </c>
      <c r="M13" s="1393">
        <v>17.5</v>
      </c>
      <c r="N13" s="1427" t="s">
        <v>1416</v>
      </c>
      <c r="O13" s="1427" t="s">
        <v>1417</v>
      </c>
      <c r="P13" s="1427" t="s">
        <v>1420</v>
      </c>
      <c r="Q13" s="1427"/>
      <c r="R13" s="1427"/>
      <c r="S13" s="1427"/>
      <c r="T13" s="1427">
        <v>3</v>
      </c>
      <c r="U13" s="1427">
        <v>3</v>
      </c>
      <c r="V13" s="1427">
        <v>3</v>
      </c>
      <c r="W13" s="1427">
        <v>3</v>
      </c>
      <c r="X13" s="1427">
        <v>3</v>
      </c>
      <c r="Y13" s="1400">
        <v>3</v>
      </c>
      <c r="Z13" s="1427">
        <v>2</v>
      </c>
      <c r="AA13" s="1390">
        <f t="shared" si="0"/>
        <v>2.8</v>
      </c>
      <c r="AB13" s="1597" t="s">
        <v>1418</v>
      </c>
      <c r="AC13" s="1363"/>
      <c r="AD13" s="1363"/>
      <c r="AE13" s="1363"/>
      <c r="AF13" s="1399"/>
    </row>
    <row r="14" spans="1:32" ht="15.75">
      <c r="A14" s="1408"/>
      <c r="B14" s="1378" t="s">
        <v>1634</v>
      </c>
      <c r="C14" s="1366"/>
      <c r="D14" s="1366">
        <v>2</v>
      </c>
      <c r="E14" s="1367"/>
      <c r="K14" s="1431">
        <v>11</v>
      </c>
      <c r="L14" s="1432" t="s">
        <v>1488</v>
      </c>
      <c r="M14" s="1393">
        <v>43.6</v>
      </c>
      <c r="N14" s="1427" t="s">
        <v>1419</v>
      </c>
      <c r="O14" s="1427" t="s">
        <v>1417</v>
      </c>
      <c r="P14" s="1427" t="s">
        <v>1420</v>
      </c>
      <c r="Q14" s="1427"/>
      <c r="R14" s="1427"/>
      <c r="S14" s="1427"/>
      <c r="T14" s="1427">
        <v>1</v>
      </c>
      <c r="U14" s="1427">
        <v>2</v>
      </c>
      <c r="V14" s="1427">
        <v>2</v>
      </c>
      <c r="W14" s="1427">
        <v>3</v>
      </c>
      <c r="X14" s="1427">
        <v>2</v>
      </c>
      <c r="Y14" s="1400">
        <v>2.6666999999999996</v>
      </c>
      <c r="Z14" s="1427">
        <v>2</v>
      </c>
      <c r="AA14" s="1390">
        <f t="shared" si="0"/>
        <v>1.9333399999999998</v>
      </c>
      <c r="AB14" s="1597" t="s">
        <v>1421</v>
      </c>
      <c r="AC14" s="1363"/>
      <c r="AD14" s="1363"/>
      <c r="AE14" s="1363"/>
      <c r="AF14" s="1399"/>
    </row>
    <row r="15" spans="1:32" ht="15.75">
      <c r="A15" s="1408"/>
      <c r="B15" s="1378" t="s">
        <v>1635</v>
      </c>
      <c r="C15" s="1366">
        <v>1</v>
      </c>
      <c r="D15" s="1366"/>
      <c r="E15" s="1367"/>
      <c r="K15" s="1431">
        <v>12</v>
      </c>
      <c r="L15" s="1432" t="s">
        <v>705</v>
      </c>
      <c r="M15" s="1393">
        <v>16.899999999999999</v>
      </c>
      <c r="N15" s="1427" t="s">
        <v>1419</v>
      </c>
      <c r="O15" s="1427" t="s">
        <v>1417</v>
      </c>
      <c r="P15" s="1427" t="s">
        <v>1420</v>
      </c>
      <c r="Q15" s="1427"/>
      <c r="R15" s="1427"/>
      <c r="S15" s="1427"/>
      <c r="T15" s="1427">
        <v>1</v>
      </c>
      <c r="U15" s="1427">
        <v>3</v>
      </c>
      <c r="V15" s="1427">
        <v>2</v>
      </c>
      <c r="W15" s="1427">
        <v>3</v>
      </c>
      <c r="X15" s="1427">
        <v>2</v>
      </c>
      <c r="Y15" s="1400">
        <v>2.6666999999999996</v>
      </c>
      <c r="Z15" s="1427">
        <v>2</v>
      </c>
      <c r="AA15" s="1390">
        <f t="shared" si="0"/>
        <v>2.1333399999999996</v>
      </c>
      <c r="AB15" s="1597" t="s">
        <v>1421</v>
      </c>
      <c r="AC15" s="1363"/>
      <c r="AD15" s="1363"/>
      <c r="AE15" s="1363"/>
      <c r="AF15" s="1399"/>
    </row>
    <row r="16" spans="1:32" ht="15.75">
      <c r="A16" s="1408"/>
      <c r="B16" s="1379" t="s">
        <v>1403</v>
      </c>
      <c r="C16" s="1366"/>
      <c r="D16" s="1366"/>
      <c r="E16" s="1367"/>
      <c r="K16" s="1431">
        <v>13</v>
      </c>
      <c r="L16" s="1432" t="s">
        <v>1541</v>
      </c>
      <c r="M16" s="1393">
        <v>29</v>
      </c>
      <c r="N16" s="1427" t="s">
        <v>1419</v>
      </c>
      <c r="O16" s="1427" t="s">
        <v>1417</v>
      </c>
      <c r="P16" s="1427" t="s">
        <v>1420</v>
      </c>
      <c r="Q16" s="1427"/>
      <c r="R16" s="1427"/>
      <c r="S16" s="1427"/>
      <c r="T16" s="1427">
        <v>1</v>
      </c>
      <c r="U16" s="1427">
        <v>2</v>
      </c>
      <c r="V16" s="1427">
        <v>2</v>
      </c>
      <c r="W16" s="1427">
        <v>3</v>
      </c>
      <c r="X16" s="1427">
        <v>3</v>
      </c>
      <c r="Y16" s="1400">
        <v>3</v>
      </c>
      <c r="Z16" s="1427">
        <v>2</v>
      </c>
      <c r="AA16" s="1390">
        <f t="shared" si="0"/>
        <v>2</v>
      </c>
      <c r="AB16" s="1597" t="s">
        <v>1421</v>
      </c>
      <c r="AC16" s="1363"/>
      <c r="AD16" s="1363"/>
      <c r="AE16" s="1363"/>
      <c r="AF16" s="1399"/>
    </row>
    <row r="17" spans="1:32" ht="15.75">
      <c r="A17" s="1408"/>
      <c r="B17" s="1378" t="s">
        <v>1452</v>
      </c>
      <c r="C17" s="1366"/>
      <c r="D17" s="1366"/>
      <c r="E17" s="1367">
        <v>3</v>
      </c>
      <c r="K17" s="1431">
        <v>14</v>
      </c>
      <c r="L17" s="1432" t="s">
        <v>706</v>
      </c>
      <c r="M17" s="1393">
        <v>44</v>
      </c>
      <c r="N17" s="1427" t="s">
        <v>1419</v>
      </c>
      <c r="O17" s="1427" t="s">
        <v>1422</v>
      </c>
      <c r="P17" s="1427" t="s">
        <v>1420</v>
      </c>
      <c r="Q17" s="1427"/>
      <c r="R17" s="1427"/>
      <c r="S17" s="1427"/>
      <c r="T17" s="1427">
        <v>1</v>
      </c>
      <c r="U17" s="1427">
        <v>3</v>
      </c>
      <c r="V17" s="1427">
        <v>3</v>
      </c>
      <c r="W17" s="1427">
        <v>2</v>
      </c>
      <c r="X17" s="1427">
        <v>2</v>
      </c>
      <c r="Y17" s="1400">
        <v>2</v>
      </c>
      <c r="Z17" s="1427">
        <v>2</v>
      </c>
      <c r="AA17" s="1390">
        <f t="shared" si="0"/>
        <v>2.2000000000000002</v>
      </c>
      <c r="AB17" s="1597" t="s">
        <v>1421</v>
      </c>
      <c r="AC17" s="1363"/>
      <c r="AD17" s="1363"/>
      <c r="AE17" s="1363"/>
      <c r="AF17" s="1399"/>
    </row>
    <row r="18" spans="1:32" ht="15.75">
      <c r="A18" s="1408"/>
      <c r="B18" s="1363" t="s">
        <v>1453</v>
      </c>
      <c r="C18" s="1366"/>
      <c r="D18" s="1366">
        <v>2</v>
      </c>
      <c r="E18" s="1367"/>
      <c r="K18" s="1431">
        <v>15</v>
      </c>
      <c r="L18" s="1432" t="s">
        <v>1542</v>
      </c>
      <c r="M18" s="1393">
        <v>24.1</v>
      </c>
      <c r="N18" s="1427" t="s">
        <v>1419</v>
      </c>
      <c r="O18" s="1427" t="s">
        <v>1417</v>
      </c>
      <c r="P18" s="1427" t="s">
        <v>1420</v>
      </c>
      <c r="Q18" s="1427"/>
      <c r="R18" s="1427"/>
      <c r="S18" s="1427"/>
      <c r="T18" s="1427">
        <v>1</v>
      </c>
      <c r="U18" s="1427">
        <v>2</v>
      </c>
      <c r="V18" s="1427">
        <v>3</v>
      </c>
      <c r="W18" s="1427">
        <v>3</v>
      </c>
      <c r="X18" s="1427">
        <v>2</v>
      </c>
      <c r="Y18" s="1400">
        <v>2.6666999999999996</v>
      </c>
      <c r="Z18" s="1427">
        <v>2</v>
      </c>
      <c r="AA18" s="1390">
        <f t="shared" si="0"/>
        <v>2.1333399999999996</v>
      </c>
      <c r="AB18" s="1597" t="s">
        <v>1421</v>
      </c>
      <c r="AC18" s="1363"/>
      <c r="AD18" s="1363"/>
      <c r="AE18" s="1363"/>
      <c r="AF18" s="1399"/>
    </row>
    <row r="19" spans="1:32" ht="15.75">
      <c r="A19" s="1408"/>
      <c r="B19" s="1378" t="s">
        <v>1454</v>
      </c>
      <c r="C19" s="1366">
        <v>1</v>
      </c>
      <c r="D19" s="1366"/>
      <c r="E19" s="1367"/>
      <c r="K19" s="1431">
        <v>16</v>
      </c>
      <c r="L19" s="1432" t="s">
        <v>1207</v>
      </c>
      <c r="M19" s="1393">
        <v>39.4</v>
      </c>
      <c r="N19" s="1427" t="s">
        <v>1419</v>
      </c>
      <c r="O19" s="1427" t="s">
        <v>1422</v>
      </c>
      <c r="P19" s="1427" t="s">
        <v>1420</v>
      </c>
      <c r="Q19" s="1427"/>
      <c r="R19" s="1427"/>
      <c r="S19" s="1427"/>
      <c r="T19" s="1427">
        <v>1</v>
      </c>
      <c r="U19" s="1427">
        <v>2</v>
      </c>
      <c r="V19" s="1427">
        <v>3</v>
      </c>
      <c r="W19" s="1427">
        <v>2</v>
      </c>
      <c r="X19" s="1427">
        <v>3</v>
      </c>
      <c r="Y19" s="1400">
        <v>2.3332999999999999</v>
      </c>
      <c r="Z19" s="1427">
        <v>2</v>
      </c>
      <c r="AA19" s="1390">
        <f t="shared" si="0"/>
        <v>2.0666599999999997</v>
      </c>
      <c r="AB19" s="1597" t="s">
        <v>1421</v>
      </c>
      <c r="AC19" s="1363"/>
      <c r="AD19" s="1363"/>
      <c r="AE19" s="1363"/>
      <c r="AF19" s="1399"/>
    </row>
    <row r="20" spans="1:32" ht="30">
      <c r="A20" s="1408" t="s">
        <v>1437</v>
      </c>
      <c r="B20" s="1379" t="s">
        <v>1455</v>
      </c>
      <c r="C20" s="1366"/>
      <c r="D20" s="1366"/>
      <c r="E20" s="1367"/>
      <c r="K20" s="1431">
        <v>17</v>
      </c>
      <c r="L20" s="1432" t="s">
        <v>708</v>
      </c>
      <c r="M20" s="1393">
        <v>19</v>
      </c>
      <c r="N20" s="1427" t="s">
        <v>1416</v>
      </c>
      <c r="O20" s="1427" t="s">
        <v>1417</v>
      </c>
      <c r="P20" s="1427" t="s">
        <v>1420</v>
      </c>
      <c r="Q20" s="1427"/>
      <c r="R20" s="1427"/>
      <c r="S20" s="1427"/>
      <c r="T20" s="1427">
        <v>2</v>
      </c>
      <c r="U20" s="1427">
        <v>2</v>
      </c>
      <c r="V20" s="1427">
        <v>3</v>
      </c>
      <c r="W20" s="1427">
        <v>3</v>
      </c>
      <c r="X20" s="1427">
        <v>3</v>
      </c>
      <c r="Y20" s="1400">
        <v>3</v>
      </c>
      <c r="Z20" s="1427">
        <v>2</v>
      </c>
      <c r="AA20" s="1390">
        <f t="shared" si="0"/>
        <v>2.4</v>
      </c>
      <c r="AB20" s="1597" t="s">
        <v>1421</v>
      </c>
      <c r="AC20" s="1363"/>
      <c r="AD20" s="1363"/>
      <c r="AE20" s="1363"/>
      <c r="AF20" s="1399"/>
    </row>
    <row r="21" spans="1:32" ht="15.75">
      <c r="A21" s="1408"/>
      <c r="B21" s="1363" t="s">
        <v>1456</v>
      </c>
      <c r="C21" s="1363"/>
      <c r="D21" s="1366"/>
      <c r="E21" s="1367">
        <v>3</v>
      </c>
      <c r="K21" s="1431">
        <v>18</v>
      </c>
      <c r="L21" s="1432" t="s">
        <v>709</v>
      </c>
      <c r="M21" s="1397">
        <v>34</v>
      </c>
      <c r="N21" s="1427" t="s">
        <v>1416</v>
      </c>
      <c r="O21" s="1427" t="s">
        <v>1417</v>
      </c>
      <c r="P21" s="1427" t="s">
        <v>1420</v>
      </c>
      <c r="Q21" s="1427"/>
      <c r="R21" s="1427"/>
      <c r="S21" s="1427"/>
      <c r="T21" s="1427">
        <v>2</v>
      </c>
      <c r="U21" s="1427">
        <v>2</v>
      </c>
      <c r="V21" s="1427">
        <v>2</v>
      </c>
      <c r="W21" s="1427">
        <v>2</v>
      </c>
      <c r="X21" s="1427">
        <v>3</v>
      </c>
      <c r="Y21" s="1400">
        <v>2.3332999999999999</v>
      </c>
      <c r="Z21" s="1427">
        <v>2</v>
      </c>
      <c r="AA21" s="1390">
        <f t="shared" si="0"/>
        <v>2.0666599999999997</v>
      </c>
      <c r="AB21" s="1597" t="s">
        <v>1421</v>
      </c>
      <c r="AC21" s="1363"/>
      <c r="AD21" s="1363"/>
      <c r="AE21" s="1363"/>
      <c r="AF21" s="1399"/>
    </row>
    <row r="22" spans="1:32" ht="15.75">
      <c r="A22" s="1408"/>
      <c r="B22" s="1395" t="s">
        <v>1457</v>
      </c>
      <c r="C22" s="1363"/>
      <c r="D22" s="1366">
        <v>2</v>
      </c>
      <c r="E22" s="1367"/>
      <c r="K22" s="1431">
        <v>19</v>
      </c>
      <c r="L22" s="1432" t="s">
        <v>710</v>
      </c>
      <c r="M22" s="1393">
        <v>26</v>
      </c>
      <c r="N22" s="1427" t="s">
        <v>1419</v>
      </c>
      <c r="O22" s="1427" t="s">
        <v>1422</v>
      </c>
      <c r="P22" s="1427" t="s">
        <v>1420</v>
      </c>
      <c r="Q22" s="1427"/>
      <c r="R22" s="1427"/>
      <c r="S22" s="1427"/>
      <c r="T22" s="1427">
        <v>1</v>
      </c>
      <c r="U22" s="1427">
        <v>2</v>
      </c>
      <c r="V22" s="1427">
        <v>3</v>
      </c>
      <c r="W22" s="1427">
        <v>3</v>
      </c>
      <c r="X22" s="1427">
        <v>3</v>
      </c>
      <c r="Y22" s="1400">
        <v>3</v>
      </c>
      <c r="Z22" s="1427">
        <v>2</v>
      </c>
      <c r="AA22" s="1390">
        <f t="shared" si="0"/>
        <v>2.2000000000000002</v>
      </c>
      <c r="AB22" s="1597" t="s">
        <v>1421</v>
      </c>
      <c r="AC22" s="1363"/>
      <c r="AD22" s="1363"/>
      <c r="AE22" s="1363"/>
      <c r="AF22" s="1399"/>
    </row>
    <row r="23" spans="1:32" ht="15.75">
      <c r="A23" s="1408"/>
      <c r="B23" s="1363" t="s">
        <v>1458</v>
      </c>
      <c r="C23" s="1363">
        <v>1</v>
      </c>
      <c r="D23" s="1366"/>
      <c r="E23" s="1367"/>
      <c r="K23" s="1431">
        <v>20</v>
      </c>
      <c r="L23" s="1432" t="s">
        <v>694</v>
      </c>
      <c r="M23" s="1393">
        <v>34</v>
      </c>
      <c r="N23" s="1427" t="s">
        <v>1416</v>
      </c>
      <c r="O23" s="1427" t="s">
        <v>1422</v>
      </c>
      <c r="P23" s="1427" t="s">
        <v>1420</v>
      </c>
      <c r="Q23" s="1427"/>
      <c r="R23" s="1427"/>
      <c r="S23" s="1427"/>
      <c r="T23" s="1427">
        <v>2</v>
      </c>
      <c r="U23" s="1427">
        <v>2</v>
      </c>
      <c r="V23" s="1427">
        <v>3</v>
      </c>
      <c r="W23" s="1427">
        <v>2</v>
      </c>
      <c r="X23" s="1427">
        <v>2</v>
      </c>
      <c r="Y23" s="1400">
        <v>2</v>
      </c>
      <c r="Z23" s="1427">
        <v>2</v>
      </c>
      <c r="AA23" s="1390">
        <f t="shared" si="0"/>
        <v>2.2000000000000002</v>
      </c>
      <c r="AB23" s="1597" t="s">
        <v>1421</v>
      </c>
      <c r="AC23" s="1363"/>
      <c r="AD23" s="1363"/>
      <c r="AE23" s="1363"/>
      <c r="AF23" s="1399"/>
    </row>
    <row r="24" spans="1:32" ht="15.75">
      <c r="A24" s="1408"/>
      <c r="B24" s="1379" t="s">
        <v>1459</v>
      </c>
      <c r="C24" s="1366"/>
      <c r="D24" s="1366"/>
      <c r="E24" s="1367"/>
      <c r="K24" s="1431">
        <v>21</v>
      </c>
      <c r="L24" s="1432" t="s">
        <v>732</v>
      </c>
      <c r="M24" s="1393">
        <v>30</v>
      </c>
      <c r="N24" s="1427" t="s">
        <v>1419</v>
      </c>
      <c r="O24" s="1427" t="s">
        <v>1422</v>
      </c>
      <c r="P24" s="1427" t="s">
        <v>1420</v>
      </c>
      <c r="Q24" s="1427"/>
      <c r="R24" s="1427"/>
      <c r="S24" s="1427"/>
      <c r="T24" s="1427">
        <v>1</v>
      </c>
      <c r="U24" s="1427">
        <v>3</v>
      </c>
      <c r="V24" s="1427">
        <v>2</v>
      </c>
      <c r="W24" s="1427">
        <v>3</v>
      </c>
      <c r="X24" s="1427">
        <v>2</v>
      </c>
      <c r="Y24" s="1400">
        <v>2.6666999999999996</v>
      </c>
      <c r="Z24" s="1427">
        <v>2</v>
      </c>
      <c r="AA24" s="1390">
        <f t="shared" si="0"/>
        <v>2.1333399999999996</v>
      </c>
      <c r="AB24" s="1597" t="s">
        <v>1421</v>
      </c>
      <c r="AC24" s="1363"/>
      <c r="AD24" s="1363"/>
      <c r="AE24" s="1363"/>
      <c r="AF24" s="1399"/>
    </row>
    <row r="25" spans="1:32" ht="15.75">
      <c r="A25" s="1408"/>
      <c r="B25" s="1363" t="s">
        <v>1456</v>
      </c>
      <c r="C25" s="1363"/>
      <c r="D25" s="1366"/>
      <c r="E25" s="1367">
        <v>3</v>
      </c>
      <c r="K25" s="1431">
        <v>22</v>
      </c>
      <c r="L25" s="1432" t="s">
        <v>733</v>
      </c>
      <c r="M25" s="1393">
        <v>21.6</v>
      </c>
      <c r="N25" s="1427" t="s">
        <v>1419</v>
      </c>
      <c r="O25" s="1427" t="s">
        <v>1424</v>
      </c>
      <c r="P25" s="1427" t="s">
        <v>1420</v>
      </c>
      <c r="Q25" s="1427"/>
      <c r="R25" s="1427"/>
      <c r="S25" s="1427"/>
      <c r="T25" s="1427">
        <v>1</v>
      </c>
      <c r="U25" s="1427">
        <v>1</v>
      </c>
      <c r="V25" s="1427">
        <v>3</v>
      </c>
      <c r="W25" s="1427">
        <v>3</v>
      </c>
      <c r="X25" s="1427">
        <v>3</v>
      </c>
      <c r="Y25" s="1400">
        <v>3</v>
      </c>
      <c r="Z25" s="1427">
        <v>2</v>
      </c>
      <c r="AA25" s="1390">
        <f t="shared" si="0"/>
        <v>2</v>
      </c>
      <c r="AB25" s="1597" t="s">
        <v>1421</v>
      </c>
      <c r="AC25" s="1363"/>
      <c r="AD25" s="1363"/>
      <c r="AE25" s="1363"/>
      <c r="AF25" s="1399"/>
    </row>
    <row r="26" spans="1:32" ht="15.75">
      <c r="A26" s="1408"/>
      <c r="B26" s="1395" t="s">
        <v>1457</v>
      </c>
      <c r="C26" s="1363"/>
      <c r="D26" s="1366">
        <v>2</v>
      </c>
      <c r="E26" s="1367"/>
      <c r="K26" s="1431">
        <v>23</v>
      </c>
      <c r="L26" s="1432" t="s">
        <v>734</v>
      </c>
      <c r="M26" s="1393">
        <v>30.2</v>
      </c>
      <c r="N26" s="1427" t="s">
        <v>1416</v>
      </c>
      <c r="O26" s="1427" t="s">
        <v>1417</v>
      </c>
      <c r="P26" s="1427" t="s">
        <v>1420</v>
      </c>
      <c r="Q26" s="1427"/>
      <c r="R26" s="1427"/>
      <c r="S26" s="1427"/>
      <c r="T26" s="1427">
        <v>2</v>
      </c>
      <c r="U26" s="1427">
        <v>3</v>
      </c>
      <c r="V26" s="1427">
        <v>3</v>
      </c>
      <c r="W26" s="1427">
        <v>3</v>
      </c>
      <c r="X26" s="1427">
        <v>2</v>
      </c>
      <c r="Y26" s="1400">
        <v>2.6666999999999996</v>
      </c>
      <c r="Z26" s="1427">
        <v>2</v>
      </c>
      <c r="AA26" s="1390">
        <f t="shared" si="0"/>
        <v>2.5333399999999999</v>
      </c>
      <c r="AB26" s="1597" t="s">
        <v>1418</v>
      </c>
      <c r="AC26" s="1363"/>
      <c r="AD26" s="1363"/>
      <c r="AE26" s="1363"/>
      <c r="AF26" s="1399"/>
    </row>
    <row r="27" spans="1:32" ht="15.75">
      <c r="A27" s="1408"/>
      <c r="B27" s="1363" t="s">
        <v>1458</v>
      </c>
      <c r="C27" s="1363">
        <v>1</v>
      </c>
      <c r="D27" s="1366"/>
      <c r="E27" s="1367"/>
      <c r="K27" s="1431">
        <v>24</v>
      </c>
      <c r="L27" s="1432" t="s">
        <v>735</v>
      </c>
      <c r="M27" s="1393">
        <v>36</v>
      </c>
      <c r="N27" s="1427" t="s">
        <v>1416</v>
      </c>
      <c r="O27" s="1427" t="s">
        <v>1424</v>
      </c>
      <c r="P27" s="1427" t="s">
        <v>1420</v>
      </c>
      <c r="Q27" s="1427"/>
      <c r="R27" s="1427"/>
      <c r="S27" s="1427"/>
      <c r="T27" s="1427">
        <v>2</v>
      </c>
      <c r="U27" s="1427">
        <v>2</v>
      </c>
      <c r="V27" s="1427">
        <v>2</v>
      </c>
      <c r="W27" s="1427">
        <v>3</v>
      </c>
      <c r="X27" s="1427">
        <v>3</v>
      </c>
      <c r="Y27" s="1400">
        <v>3</v>
      </c>
      <c r="Z27" s="1427">
        <v>2</v>
      </c>
      <c r="AA27" s="1390">
        <f t="shared" si="0"/>
        <v>2.2000000000000002</v>
      </c>
      <c r="AB27" s="1597" t="s">
        <v>1421</v>
      </c>
      <c r="AC27" s="1363"/>
      <c r="AD27" s="1363"/>
      <c r="AE27" s="1363"/>
      <c r="AF27" s="1399"/>
    </row>
    <row r="28" spans="1:32" ht="15.75">
      <c r="A28" s="1408"/>
      <c r="B28" s="1396" t="s">
        <v>1406</v>
      </c>
      <c r="C28" s="1366"/>
      <c r="D28" s="1366"/>
      <c r="E28" s="1367"/>
      <c r="K28" s="1431">
        <v>25</v>
      </c>
      <c r="L28" s="1432" t="s">
        <v>410</v>
      </c>
      <c r="M28" s="1393">
        <v>46.4</v>
      </c>
      <c r="N28" s="1427" t="s">
        <v>1419</v>
      </c>
      <c r="O28" s="1427" t="s">
        <v>1417</v>
      </c>
      <c r="P28" s="1427" t="s">
        <v>1420</v>
      </c>
      <c r="Q28" s="1427"/>
      <c r="R28" s="1427"/>
      <c r="S28" s="1427"/>
      <c r="T28" s="1427">
        <v>1</v>
      </c>
      <c r="U28" s="1427">
        <v>3</v>
      </c>
      <c r="V28" s="1427">
        <v>2</v>
      </c>
      <c r="W28" s="1427">
        <v>3</v>
      </c>
      <c r="X28" s="1427">
        <v>3</v>
      </c>
      <c r="Y28" s="1400">
        <v>3</v>
      </c>
      <c r="Z28" s="1427">
        <v>3</v>
      </c>
      <c r="AA28" s="1390">
        <f t="shared" si="0"/>
        <v>2.4</v>
      </c>
      <c r="AB28" s="1597" t="s">
        <v>1421</v>
      </c>
      <c r="AC28" s="1363"/>
      <c r="AD28" s="1363"/>
      <c r="AE28" s="1363"/>
      <c r="AF28" s="1399"/>
    </row>
    <row r="29" spans="1:32" ht="15.75">
      <c r="A29" s="1408"/>
      <c r="B29" s="1378" t="s">
        <v>1460</v>
      </c>
      <c r="C29" s="1366"/>
      <c r="D29" s="1366"/>
      <c r="E29" s="1367">
        <v>3</v>
      </c>
      <c r="K29" s="1431">
        <v>26</v>
      </c>
      <c r="L29" s="1432" t="s">
        <v>736</v>
      </c>
      <c r="M29" s="1393">
        <v>30.8</v>
      </c>
      <c r="N29" s="1427" t="s">
        <v>1416</v>
      </c>
      <c r="O29" s="1427" t="s">
        <v>1424</v>
      </c>
      <c r="P29" s="1427" t="s">
        <v>1420</v>
      </c>
      <c r="Q29" s="1427"/>
      <c r="R29" s="1427"/>
      <c r="S29" s="1427"/>
      <c r="T29" s="1427">
        <v>2</v>
      </c>
      <c r="U29" s="1427">
        <v>3</v>
      </c>
      <c r="V29" s="1427">
        <v>3</v>
      </c>
      <c r="W29" s="1427">
        <v>3</v>
      </c>
      <c r="X29" s="1427">
        <v>3</v>
      </c>
      <c r="Y29" s="1400">
        <v>3</v>
      </c>
      <c r="Z29" s="1427">
        <v>2</v>
      </c>
      <c r="AA29" s="1390">
        <f t="shared" si="0"/>
        <v>2.6</v>
      </c>
      <c r="AB29" s="1597" t="s">
        <v>1418</v>
      </c>
      <c r="AC29" s="1363"/>
      <c r="AD29" s="1363"/>
      <c r="AE29" s="1363"/>
      <c r="AF29" s="1399"/>
    </row>
    <row r="30" spans="1:32" ht="15.75">
      <c r="A30" s="1377"/>
      <c r="B30" s="1378" t="s">
        <v>1461</v>
      </c>
      <c r="C30" s="1363"/>
      <c r="D30" s="1366">
        <v>2</v>
      </c>
      <c r="E30" s="1367"/>
      <c r="K30" s="1431">
        <v>27</v>
      </c>
      <c r="L30" s="1432" t="s">
        <v>737</v>
      </c>
      <c r="M30" s="1393">
        <v>24.2</v>
      </c>
      <c r="N30" s="1427" t="s">
        <v>1416</v>
      </c>
      <c r="O30" s="1427" t="s">
        <v>1417</v>
      </c>
      <c r="P30" s="1427" t="s">
        <v>1420</v>
      </c>
      <c r="Q30" s="1427"/>
      <c r="R30" s="1427"/>
      <c r="S30" s="1427"/>
      <c r="T30" s="1427">
        <v>2</v>
      </c>
      <c r="U30" s="1427">
        <v>3</v>
      </c>
      <c r="V30" s="1427">
        <v>3</v>
      </c>
      <c r="W30" s="1427">
        <v>3</v>
      </c>
      <c r="X30" s="1427">
        <v>2</v>
      </c>
      <c r="Y30" s="1400">
        <v>2.6666999999999996</v>
      </c>
      <c r="Z30" s="1427">
        <v>2</v>
      </c>
      <c r="AA30" s="1390">
        <f t="shared" si="0"/>
        <v>2.5333399999999999</v>
      </c>
      <c r="AB30" s="1597" t="s">
        <v>1418</v>
      </c>
      <c r="AC30" s="1363"/>
      <c r="AD30" s="1363"/>
      <c r="AE30" s="1363"/>
      <c r="AF30" s="1399"/>
    </row>
    <row r="31" spans="1:32" ht="15.75">
      <c r="A31" s="1368"/>
      <c r="B31" s="1380" t="s">
        <v>1462</v>
      </c>
      <c r="C31" s="1369">
        <v>1</v>
      </c>
      <c r="D31" s="1369"/>
      <c r="E31" s="1370"/>
      <c r="K31" s="1431">
        <v>28</v>
      </c>
      <c r="L31" s="1432" t="s">
        <v>738</v>
      </c>
      <c r="M31" s="1393">
        <v>36.71</v>
      </c>
      <c r="N31" s="1427" t="s">
        <v>1416</v>
      </c>
      <c r="O31" s="1427" t="s">
        <v>1417</v>
      </c>
      <c r="P31" s="1427" t="s">
        <v>1420</v>
      </c>
      <c r="Q31" s="1427"/>
      <c r="R31" s="1427"/>
      <c r="S31" s="1427"/>
      <c r="T31" s="1427">
        <v>2</v>
      </c>
      <c r="U31" s="1427">
        <v>2</v>
      </c>
      <c r="V31" s="1427">
        <v>2</v>
      </c>
      <c r="W31" s="1427">
        <v>2</v>
      </c>
      <c r="X31" s="1427">
        <v>1</v>
      </c>
      <c r="Y31" s="1400">
        <v>1.6666999999999998</v>
      </c>
      <c r="Z31" s="1427">
        <v>2</v>
      </c>
      <c r="AA31" s="1390">
        <f t="shared" si="0"/>
        <v>1.9333399999999998</v>
      </c>
      <c r="AB31" s="1597" t="s">
        <v>1421</v>
      </c>
      <c r="AC31" s="1363"/>
      <c r="AD31" s="1363"/>
      <c r="AE31" s="1363"/>
      <c r="AF31" s="1399"/>
    </row>
    <row r="32" spans="1:32" ht="18.75">
      <c r="A32" s="1424" t="s">
        <v>1464</v>
      </c>
      <c r="B32" s="1425"/>
      <c r="C32" s="638"/>
      <c r="D32" s="638"/>
      <c r="E32" s="1402"/>
      <c r="K32" s="1431">
        <v>29</v>
      </c>
      <c r="L32" s="1432" t="s">
        <v>1543</v>
      </c>
      <c r="M32" s="1393">
        <v>33</v>
      </c>
      <c r="N32" s="1427" t="s">
        <v>1419</v>
      </c>
      <c r="O32" s="1427" t="s">
        <v>1417</v>
      </c>
      <c r="P32" s="1427" t="s">
        <v>1420</v>
      </c>
      <c r="Q32" s="1427"/>
      <c r="R32" s="1427"/>
      <c r="S32" s="1427"/>
      <c r="T32" s="1427">
        <v>1</v>
      </c>
      <c r="U32" s="1427">
        <v>3</v>
      </c>
      <c r="V32" s="1427">
        <v>3</v>
      </c>
      <c r="W32" s="1427">
        <v>2</v>
      </c>
      <c r="X32" s="1427">
        <v>2</v>
      </c>
      <c r="Y32" s="1400">
        <v>2</v>
      </c>
      <c r="Z32" s="1427">
        <v>2</v>
      </c>
      <c r="AA32" s="1390">
        <f t="shared" si="0"/>
        <v>2.2000000000000002</v>
      </c>
      <c r="AB32" s="1597" t="s">
        <v>1421</v>
      </c>
      <c r="AC32" s="1363"/>
      <c r="AD32" s="1363"/>
      <c r="AE32" s="1363"/>
      <c r="AF32" s="1399"/>
    </row>
    <row r="33" spans="1:36" ht="30">
      <c r="A33" s="1406" t="s">
        <v>1436</v>
      </c>
      <c r="B33" s="1376" t="s">
        <v>1401</v>
      </c>
      <c r="C33" s="1364"/>
      <c r="D33" s="1364"/>
      <c r="E33" s="1365"/>
      <c r="K33" s="1431">
        <v>30</v>
      </c>
      <c r="L33" s="1432" t="s">
        <v>739</v>
      </c>
      <c r="M33" s="1393">
        <v>47</v>
      </c>
      <c r="N33" s="1427" t="s">
        <v>1419</v>
      </c>
      <c r="O33" s="1427" t="s">
        <v>1417</v>
      </c>
      <c r="P33" s="1427" t="s">
        <v>1420</v>
      </c>
      <c r="Q33" s="1427"/>
      <c r="R33" s="1427"/>
      <c r="S33" s="1427"/>
      <c r="T33" s="1427">
        <v>1</v>
      </c>
      <c r="U33" s="1427">
        <v>3</v>
      </c>
      <c r="V33" s="1427">
        <v>3</v>
      </c>
      <c r="W33" s="1427">
        <v>3</v>
      </c>
      <c r="X33" s="1427">
        <v>2</v>
      </c>
      <c r="Y33" s="1400">
        <v>2.6666999999999996</v>
      </c>
      <c r="Z33" s="1427">
        <v>2</v>
      </c>
      <c r="AA33" s="1390">
        <f t="shared" si="0"/>
        <v>2.3333399999999997</v>
      </c>
      <c r="AB33" s="1597" t="s">
        <v>1421</v>
      </c>
      <c r="AC33" s="1363"/>
      <c r="AD33" s="1363"/>
      <c r="AE33" s="1363"/>
      <c r="AF33" s="1399"/>
    </row>
    <row r="34" spans="1:36" ht="15.75">
      <c r="A34" s="1408"/>
      <c r="B34" s="1378" t="s">
        <v>1495</v>
      </c>
      <c r="C34" s="1366"/>
      <c r="D34" s="1366"/>
      <c r="E34" s="1367">
        <v>3</v>
      </c>
      <c r="K34" s="1431">
        <v>31</v>
      </c>
      <c r="L34" s="1432" t="s">
        <v>740</v>
      </c>
      <c r="M34" s="1394"/>
      <c r="N34" s="1427" t="s">
        <v>1419</v>
      </c>
      <c r="O34" s="1427" t="s">
        <v>1417</v>
      </c>
      <c r="P34" s="1427" t="s">
        <v>1425</v>
      </c>
      <c r="Q34" s="1427"/>
      <c r="R34" s="1427"/>
      <c r="S34" s="1427"/>
      <c r="T34" s="1427">
        <v>1</v>
      </c>
      <c r="U34" s="1427">
        <v>3</v>
      </c>
      <c r="V34" s="1427">
        <v>3</v>
      </c>
      <c r="W34" s="1427">
        <v>2</v>
      </c>
      <c r="X34" s="1427">
        <v>2</v>
      </c>
      <c r="Y34" s="1400">
        <v>2</v>
      </c>
      <c r="Z34" s="1427">
        <v>2</v>
      </c>
      <c r="AA34" s="1390">
        <f t="shared" si="0"/>
        <v>2.2000000000000002</v>
      </c>
      <c r="AB34" s="1597" t="s">
        <v>1421</v>
      </c>
      <c r="AC34" s="1363"/>
      <c r="AD34" s="1363"/>
      <c r="AE34" s="1363"/>
      <c r="AF34" s="1399"/>
    </row>
    <row r="35" spans="1:36" ht="15.75">
      <c r="A35" s="1408"/>
      <c r="B35" s="1378" t="s">
        <v>1483</v>
      </c>
      <c r="C35" s="1366"/>
      <c r="D35" s="1366">
        <v>2</v>
      </c>
      <c r="E35" s="1367"/>
      <c r="K35" s="1431">
        <v>32</v>
      </c>
      <c r="L35" s="1432" t="s">
        <v>391</v>
      </c>
      <c r="M35" s="1393">
        <v>35.299999999999997</v>
      </c>
      <c r="N35" s="1427" t="s">
        <v>1419</v>
      </c>
      <c r="O35" s="1427" t="s">
        <v>1417</v>
      </c>
      <c r="P35" s="1427" t="s">
        <v>1420</v>
      </c>
      <c r="Q35" s="1427"/>
      <c r="R35" s="1427"/>
      <c r="S35" s="1427"/>
      <c r="T35" s="1427">
        <v>1</v>
      </c>
      <c r="U35" s="1427">
        <v>2</v>
      </c>
      <c r="V35" s="1427">
        <v>3</v>
      </c>
      <c r="W35" s="1427">
        <v>3</v>
      </c>
      <c r="X35" s="1427">
        <v>2</v>
      </c>
      <c r="Y35" s="1400">
        <v>2.6666999999999996</v>
      </c>
      <c r="Z35" s="1427">
        <v>2</v>
      </c>
      <c r="AA35" s="1390">
        <f t="shared" si="0"/>
        <v>2.1333399999999996</v>
      </c>
      <c r="AB35" s="1597" t="s">
        <v>1421</v>
      </c>
      <c r="AC35" s="1363"/>
      <c r="AD35" s="1363"/>
      <c r="AE35" s="1363"/>
      <c r="AF35" s="1399"/>
    </row>
    <row r="36" spans="1:36" ht="15.75">
      <c r="A36" s="1408"/>
      <c r="B36" s="1378" t="s">
        <v>1487</v>
      </c>
      <c r="C36" s="1366">
        <v>1</v>
      </c>
      <c r="D36" s="1366"/>
      <c r="E36" s="1367"/>
      <c r="K36" s="1431">
        <v>33</v>
      </c>
      <c r="L36" s="1432" t="s">
        <v>741</v>
      </c>
      <c r="M36" s="1393">
        <v>35.799999999999997</v>
      </c>
      <c r="N36" s="1427" t="s">
        <v>1419</v>
      </c>
      <c r="O36" s="1427" t="s">
        <v>1417</v>
      </c>
      <c r="P36" s="1427" t="s">
        <v>1420</v>
      </c>
      <c r="Q36" s="1427"/>
      <c r="R36" s="1427"/>
      <c r="S36" s="1427"/>
      <c r="T36" s="1427">
        <v>1</v>
      </c>
      <c r="U36" s="1427">
        <v>3</v>
      </c>
      <c r="V36" s="1427">
        <v>3</v>
      </c>
      <c r="W36" s="1427">
        <v>3</v>
      </c>
      <c r="X36" s="1427">
        <v>1</v>
      </c>
      <c r="Y36" s="1400">
        <v>2.3333999999999997</v>
      </c>
      <c r="Z36" s="1427">
        <v>2</v>
      </c>
      <c r="AA36" s="1390">
        <f t="shared" ref="AA36:AA67" si="1">AVERAGE(T36:V36,Y36:Z36)</f>
        <v>2.26668</v>
      </c>
      <c r="AB36" s="1597" t="s">
        <v>1421</v>
      </c>
      <c r="AC36" s="1363"/>
      <c r="AD36" s="1363"/>
      <c r="AE36" s="1363"/>
      <c r="AF36" s="1399"/>
    </row>
    <row r="37" spans="1:36" ht="15.75">
      <c r="A37" s="1408"/>
      <c r="B37" s="1379" t="s">
        <v>1402</v>
      </c>
      <c r="C37" s="1366"/>
      <c r="D37" s="1366"/>
      <c r="E37" s="1367"/>
      <c r="K37" s="1431">
        <v>34</v>
      </c>
      <c r="L37" s="1432" t="s">
        <v>742</v>
      </c>
      <c r="M37" s="1393">
        <v>35.299999999999997</v>
      </c>
      <c r="N37" s="1427" t="s">
        <v>1419</v>
      </c>
      <c r="O37" s="1427" t="s">
        <v>1417</v>
      </c>
      <c r="P37" s="1427" t="s">
        <v>1420</v>
      </c>
      <c r="Q37" s="1427"/>
      <c r="R37" s="1427"/>
      <c r="S37" s="1427"/>
      <c r="T37" s="1427">
        <v>1</v>
      </c>
      <c r="U37" s="1427">
        <v>3</v>
      </c>
      <c r="V37" s="1427">
        <v>3</v>
      </c>
      <c r="W37" s="1427">
        <v>3</v>
      </c>
      <c r="X37" s="1427">
        <v>2</v>
      </c>
      <c r="Y37" s="1400">
        <v>2.6666999999999996</v>
      </c>
      <c r="Z37" s="1427">
        <v>2</v>
      </c>
      <c r="AA37" s="1390">
        <f t="shared" si="1"/>
        <v>2.3333399999999997</v>
      </c>
      <c r="AB37" s="1597" t="s">
        <v>1421</v>
      </c>
      <c r="AC37" s="1363"/>
      <c r="AD37" s="1363"/>
      <c r="AE37" s="1363"/>
      <c r="AF37" s="1399"/>
    </row>
    <row r="38" spans="1:36" ht="15.75">
      <c r="A38" s="1408"/>
      <c r="B38" s="1378" t="s">
        <v>1484</v>
      </c>
      <c r="C38" s="1366"/>
      <c r="D38" s="1366"/>
      <c r="E38" s="1367">
        <v>3</v>
      </c>
      <c r="K38" s="1431">
        <v>35</v>
      </c>
      <c r="L38" s="1432" t="s">
        <v>743</v>
      </c>
      <c r="M38" s="1393">
        <v>33.700000000000003</v>
      </c>
      <c r="N38" s="1427" t="s">
        <v>1419</v>
      </c>
      <c r="O38" s="1427" t="s">
        <v>1417</v>
      </c>
      <c r="P38" s="1427" t="s">
        <v>1420</v>
      </c>
      <c r="Q38" s="1427"/>
      <c r="R38" s="1427"/>
      <c r="S38" s="1427"/>
      <c r="T38" s="1427">
        <v>1</v>
      </c>
      <c r="U38" s="1427">
        <v>3</v>
      </c>
      <c r="V38" s="1427">
        <v>2</v>
      </c>
      <c r="W38" s="1427">
        <v>2</v>
      </c>
      <c r="X38" s="1427">
        <v>2</v>
      </c>
      <c r="Y38" s="1400">
        <v>2</v>
      </c>
      <c r="Z38" s="1427">
        <v>2</v>
      </c>
      <c r="AA38" s="1390">
        <f t="shared" si="1"/>
        <v>2</v>
      </c>
      <c r="AB38" s="1597" t="s">
        <v>1421</v>
      </c>
      <c r="AC38" s="1363"/>
      <c r="AD38" s="1363"/>
      <c r="AE38" s="1363"/>
      <c r="AF38" s="1399"/>
    </row>
    <row r="39" spans="1:36" ht="15.75">
      <c r="A39" s="1408"/>
      <c r="B39" s="1378" t="s">
        <v>1486</v>
      </c>
      <c r="C39" s="1366"/>
      <c r="D39" s="1366">
        <v>2</v>
      </c>
      <c r="E39" s="1367"/>
      <c r="K39" s="1431">
        <v>36</v>
      </c>
      <c r="L39" s="1432" t="s">
        <v>744</v>
      </c>
      <c r="M39" s="1393">
        <v>38.4</v>
      </c>
      <c r="N39" s="1427" t="s">
        <v>1416</v>
      </c>
      <c r="O39" s="1427" t="s">
        <v>1417</v>
      </c>
      <c r="P39" s="1427" t="s">
        <v>1420</v>
      </c>
      <c r="Q39" s="1427"/>
      <c r="R39" s="1427"/>
      <c r="S39" s="1427"/>
      <c r="T39" s="1427">
        <v>2</v>
      </c>
      <c r="U39" s="1427">
        <v>3</v>
      </c>
      <c r="V39" s="1427">
        <v>3</v>
      </c>
      <c r="W39" s="1427">
        <v>3</v>
      </c>
      <c r="X39" s="1427">
        <v>2</v>
      </c>
      <c r="Y39" s="1400">
        <v>2.6666999999999996</v>
      </c>
      <c r="Z39" s="1427">
        <v>3</v>
      </c>
      <c r="AA39" s="1390">
        <f t="shared" si="1"/>
        <v>2.7333399999999997</v>
      </c>
      <c r="AB39" s="1597" t="s">
        <v>1418</v>
      </c>
      <c r="AC39" s="1363"/>
      <c r="AD39" s="1363"/>
      <c r="AE39" s="1363"/>
      <c r="AF39" s="1399"/>
    </row>
    <row r="40" spans="1:36" ht="15.75">
      <c r="A40" s="1408"/>
      <c r="B40" s="1378" t="s">
        <v>1489</v>
      </c>
      <c r="C40" s="1366">
        <v>1</v>
      </c>
      <c r="D40" s="1366"/>
      <c r="E40" s="1367"/>
      <c r="K40" s="1431">
        <v>37</v>
      </c>
      <c r="L40" s="1432" t="s">
        <v>1208</v>
      </c>
      <c r="M40" s="1394"/>
      <c r="N40" s="1427" t="s">
        <v>1419</v>
      </c>
      <c r="O40" s="1427" t="s">
        <v>1417</v>
      </c>
      <c r="P40" s="1427" t="s">
        <v>1420</v>
      </c>
      <c r="Q40" s="1427"/>
      <c r="R40" s="1427"/>
      <c r="S40" s="1427"/>
      <c r="T40" s="1427">
        <v>1</v>
      </c>
      <c r="U40" s="1427">
        <v>2</v>
      </c>
      <c r="V40" s="1427">
        <v>2</v>
      </c>
      <c r="W40" s="1427">
        <v>3</v>
      </c>
      <c r="X40" s="1427">
        <v>2</v>
      </c>
      <c r="Y40" s="1400">
        <v>2.6666999999999996</v>
      </c>
      <c r="Z40" s="1427">
        <v>2</v>
      </c>
      <c r="AA40" s="1390">
        <f t="shared" si="1"/>
        <v>1.9333399999999998</v>
      </c>
      <c r="AB40" s="1597" t="s">
        <v>1421</v>
      </c>
      <c r="AC40" s="1363"/>
      <c r="AD40" s="1363"/>
      <c r="AE40" s="1363"/>
      <c r="AF40" s="1399"/>
    </row>
    <row r="41" spans="1:36" ht="15.75">
      <c r="A41" s="1408"/>
      <c r="B41" s="1379" t="s">
        <v>1503</v>
      </c>
      <c r="C41" s="1366"/>
      <c r="D41" s="1366"/>
      <c r="E41" s="1367"/>
      <c r="K41" s="1431">
        <v>38</v>
      </c>
      <c r="L41" s="1432" t="s">
        <v>745</v>
      </c>
      <c r="M41" s="1392">
        <v>38.5</v>
      </c>
      <c r="N41" s="1427" t="s">
        <v>1419</v>
      </c>
      <c r="O41" s="1427" t="s">
        <v>1417</v>
      </c>
      <c r="P41" s="1427" t="s">
        <v>1425</v>
      </c>
      <c r="Q41" s="1427"/>
      <c r="R41" s="1427"/>
      <c r="S41" s="1427"/>
      <c r="T41" s="1427">
        <v>1</v>
      </c>
      <c r="U41" s="1427">
        <v>3</v>
      </c>
      <c r="V41" s="1427">
        <v>3</v>
      </c>
      <c r="W41" s="1427">
        <v>2</v>
      </c>
      <c r="X41" s="1427">
        <v>2</v>
      </c>
      <c r="Y41" s="1400">
        <v>2</v>
      </c>
      <c r="Z41" s="1427">
        <v>2</v>
      </c>
      <c r="AA41" s="1390">
        <f t="shared" si="1"/>
        <v>2.2000000000000002</v>
      </c>
      <c r="AB41" s="1597" t="s">
        <v>1421</v>
      </c>
      <c r="AC41" s="1363"/>
      <c r="AD41" s="1363"/>
      <c r="AE41" s="1363"/>
      <c r="AF41" s="1399"/>
    </row>
    <row r="42" spans="1:36" ht="15.75">
      <c r="A42" s="1408"/>
      <c r="B42" s="1378" t="s">
        <v>1485</v>
      </c>
      <c r="C42" s="1366"/>
      <c r="D42" s="1366"/>
      <c r="E42" s="1367">
        <v>3</v>
      </c>
      <c r="K42" s="1431">
        <v>39</v>
      </c>
      <c r="L42" s="1432" t="s">
        <v>746</v>
      </c>
      <c r="M42" s="1392">
        <v>40</v>
      </c>
      <c r="N42" s="1427" t="s">
        <v>1416</v>
      </c>
      <c r="O42" s="1427" t="s">
        <v>1422</v>
      </c>
      <c r="P42" s="1427" t="s">
        <v>1420</v>
      </c>
      <c r="Q42" s="1427"/>
      <c r="R42" s="1427"/>
      <c r="S42" s="1427"/>
      <c r="T42" s="1427">
        <v>2</v>
      </c>
      <c r="U42" s="1427">
        <v>3</v>
      </c>
      <c r="V42" s="1427">
        <v>2</v>
      </c>
      <c r="W42" s="1427">
        <v>2</v>
      </c>
      <c r="X42" s="1427">
        <v>2</v>
      </c>
      <c r="Y42" s="1400">
        <v>2</v>
      </c>
      <c r="Z42" s="1427">
        <v>2</v>
      </c>
      <c r="AA42" s="1390">
        <f t="shared" si="1"/>
        <v>2.2000000000000002</v>
      </c>
      <c r="AB42" s="1597" t="s">
        <v>1421</v>
      </c>
      <c r="AC42" s="1363"/>
      <c r="AD42" s="1363"/>
      <c r="AE42" s="1363"/>
      <c r="AF42" s="1399"/>
    </row>
    <row r="43" spans="1:36" ht="15.75">
      <c r="A43" s="1408"/>
      <c r="B43" s="1378" t="s">
        <v>1496</v>
      </c>
      <c r="C43" s="1366"/>
      <c r="D43" s="1366">
        <v>2</v>
      </c>
      <c r="E43" s="1367"/>
      <c r="K43" s="1431">
        <v>40</v>
      </c>
      <c r="L43" s="1432" t="s">
        <v>747</v>
      </c>
      <c r="M43" s="1392">
        <v>35</v>
      </c>
      <c r="N43" s="1427" t="s">
        <v>1419</v>
      </c>
      <c r="O43" s="1427" t="s">
        <v>1424</v>
      </c>
      <c r="P43" s="1427" t="s">
        <v>1420</v>
      </c>
      <c r="Q43" s="1427"/>
      <c r="R43" s="1427"/>
      <c r="S43" s="1427"/>
      <c r="T43" s="1427">
        <v>1</v>
      </c>
      <c r="U43" s="1427">
        <v>3</v>
      </c>
      <c r="V43" s="1427">
        <v>2</v>
      </c>
      <c r="W43" s="1427">
        <v>2</v>
      </c>
      <c r="X43" s="1427">
        <v>1</v>
      </c>
      <c r="Y43" s="1400">
        <v>1.6666999999999998</v>
      </c>
      <c r="Z43" s="1427">
        <v>2</v>
      </c>
      <c r="AA43" s="1390">
        <f t="shared" si="1"/>
        <v>1.9333399999999998</v>
      </c>
      <c r="AB43" s="1597" t="s">
        <v>1421</v>
      </c>
      <c r="AC43" s="1363"/>
      <c r="AD43" s="1363"/>
      <c r="AE43" s="1363"/>
      <c r="AF43" s="1399"/>
    </row>
    <row r="44" spans="1:36" ht="15.75">
      <c r="A44" s="1408"/>
      <c r="B44" s="1378" t="s">
        <v>1491</v>
      </c>
      <c r="C44" s="1366">
        <v>1</v>
      </c>
      <c r="D44" s="1366"/>
      <c r="E44" s="1367"/>
      <c r="K44" s="1431">
        <v>41</v>
      </c>
      <c r="L44" s="1432" t="s">
        <v>1544</v>
      </c>
      <c r="M44" s="1393"/>
      <c r="N44" s="1427" t="s">
        <v>1419</v>
      </c>
      <c r="O44" s="1427" t="s">
        <v>1417</v>
      </c>
      <c r="P44" s="1427" t="s">
        <v>1420</v>
      </c>
      <c r="Q44" s="1427"/>
      <c r="R44" s="1427"/>
      <c r="S44" s="1427"/>
      <c r="T44" s="1427">
        <v>1</v>
      </c>
      <c r="U44" s="1427">
        <v>3</v>
      </c>
      <c r="V44" s="1427">
        <v>3</v>
      </c>
      <c r="W44" s="1427">
        <v>3</v>
      </c>
      <c r="X44" s="1427">
        <v>1</v>
      </c>
      <c r="Y44" s="1400">
        <v>2.3333999999999997</v>
      </c>
      <c r="Z44" s="1427">
        <v>2</v>
      </c>
      <c r="AA44" s="1390">
        <f t="shared" si="1"/>
        <v>2.26668</v>
      </c>
      <c r="AB44" s="1597" t="s">
        <v>1421</v>
      </c>
      <c r="AC44" s="1363"/>
      <c r="AD44" s="1363"/>
      <c r="AE44" s="1363"/>
      <c r="AF44" s="1399"/>
    </row>
    <row r="45" spans="1:36" ht="30">
      <c r="A45" s="1408" t="s">
        <v>1437</v>
      </c>
      <c r="B45" s="1379" t="s">
        <v>1497</v>
      </c>
      <c r="C45" s="1366"/>
      <c r="D45" s="1366"/>
      <c r="E45" s="1367"/>
      <c r="K45" s="1431">
        <v>42</v>
      </c>
      <c r="L45" s="1432" t="s">
        <v>749</v>
      </c>
      <c r="M45" s="1393">
        <v>35</v>
      </c>
      <c r="N45" s="1427" t="s">
        <v>1416</v>
      </c>
      <c r="O45" s="1427" t="s">
        <v>1422</v>
      </c>
      <c r="P45" s="1427" t="s">
        <v>1420</v>
      </c>
      <c r="Q45" s="1427"/>
      <c r="R45" s="1427"/>
      <c r="S45" s="1427"/>
      <c r="T45" s="1427">
        <v>2</v>
      </c>
      <c r="U45" s="1427">
        <v>2</v>
      </c>
      <c r="V45" s="1427">
        <v>2</v>
      </c>
      <c r="W45" s="1427">
        <v>3</v>
      </c>
      <c r="X45" s="1427">
        <v>2</v>
      </c>
      <c r="Y45" s="1400">
        <v>2.6666999999999996</v>
      </c>
      <c r="Z45" s="1427">
        <v>2</v>
      </c>
      <c r="AA45" s="1390">
        <f t="shared" si="1"/>
        <v>2.1333399999999996</v>
      </c>
      <c r="AB45" s="1597" t="s">
        <v>1421</v>
      </c>
      <c r="AC45" s="1363"/>
      <c r="AD45" s="1363"/>
      <c r="AE45" s="1363"/>
      <c r="AF45" s="1399"/>
      <c r="AI45" t="s">
        <v>1398</v>
      </c>
      <c r="AJ45" t="s">
        <v>1399</v>
      </c>
    </row>
    <row r="46" spans="1:36" ht="15.75">
      <c r="A46" s="1408"/>
      <c r="B46" s="1378" t="s">
        <v>1498</v>
      </c>
      <c r="C46" s="1366"/>
      <c r="D46" s="1366"/>
      <c r="E46" s="1367"/>
      <c r="K46" s="1431">
        <v>43</v>
      </c>
      <c r="L46" s="1432" t="s">
        <v>1545</v>
      </c>
      <c r="M46" s="1393">
        <v>34</v>
      </c>
      <c r="N46" s="1427" t="s">
        <v>1419</v>
      </c>
      <c r="O46" s="1427" t="s">
        <v>1417</v>
      </c>
      <c r="P46" s="1427" t="s">
        <v>1420</v>
      </c>
      <c r="Q46" s="1427"/>
      <c r="R46" s="1427"/>
      <c r="S46" s="1427"/>
      <c r="T46" s="1427">
        <v>1</v>
      </c>
      <c r="U46" s="1427">
        <v>3</v>
      </c>
      <c r="V46" s="1427">
        <v>2</v>
      </c>
      <c r="W46" s="1427">
        <v>3</v>
      </c>
      <c r="X46" s="1427">
        <v>2</v>
      </c>
      <c r="Y46" s="1400">
        <v>2.6666999999999996</v>
      </c>
      <c r="Z46" s="1427">
        <v>2</v>
      </c>
      <c r="AA46" s="1390">
        <f t="shared" si="1"/>
        <v>2.1333399999999996</v>
      </c>
      <c r="AB46" s="1597" t="s">
        <v>1421</v>
      </c>
      <c r="AC46" s="1363"/>
      <c r="AD46" s="1363"/>
      <c r="AE46" s="1363"/>
      <c r="AF46" s="1399"/>
    </row>
    <row r="47" spans="1:36" ht="15.75">
      <c r="A47" s="1408"/>
      <c r="B47" s="1378" t="s">
        <v>1438</v>
      </c>
      <c r="C47" s="1366"/>
      <c r="D47" s="1366"/>
      <c r="E47" s="1367">
        <v>3</v>
      </c>
      <c r="K47" s="1431">
        <v>44</v>
      </c>
      <c r="L47" s="1432" t="s">
        <v>1546</v>
      </c>
      <c r="M47" s="1393">
        <v>27</v>
      </c>
      <c r="N47" s="1427" t="s">
        <v>1416</v>
      </c>
      <c r="O47" s="1427" t="s">
        <v>1417</v>
      </c>
      <c r="P47" s="1427" t="s">
        <v>1420</v>
      </c>
      <c r="Q47" s="1427"/>
      <c r="R47" s="1427"/>
      <c r="S47" s="1427"/>
      <c r="T47" s="1427">
        <v>2</v>
      </c>
      <c r="U47" s="1427">
        <v>2</v>
      </c>
      <c r="V47" s="1427">
        <v>3</v>
      </c>
      <c r="W47" s="1427">
        <v>3</v>
      </c>
      <c r="X47" s="1427">
        <v>2</v>
      </c>
      <c r="Y47" s="1400">
        <v>2.6666999999999996</v>
      </c>
      <c r="Z47" s="1427">
        <v>2</v>
      </c>
      <c r="AA47" s="1390">
        <f t="shared" si="1"/>
        <v>2.3333399999999997</v>
      </c>
      <c r="AB47" s="1597" t="s">
        <v>1421</v>
      </c>
      <c r="AC47" s="1363"/>
      <c r="AD47" s="1363"/>
      <c r="AE47" s="1363"/>
      <c r="AF47" s="1399"/>
    </row>
    <row r="48" spans="1:36" ht="15.75">
      <c r="A48" s="1408"/>
      <c r="B48" s="1379" t="s">
        <v>1439</v>
      </c>
      <c r="C48" s="1366"/>
      <c r="D48" s="1366">
        <v>2</v>
      </c>
      <c r="E48" s="1367"/>
      <c r="K48" s="1431">
        <v>45</v>
      </c>
      <c r="L48" s="1432" t="s">
        <v>1547</v>
      </c>
      <c r="M48" s="1393">
        <v>32</v>
      </c>
      <c r="N48" s="1427" t="s">
        <v>1416</v>
      </c>
      <c r="O48" s="1427" t="s">
        <v>1417</v>
      </c>
      <c r="P48" s="1427" t="s">
        <v>1420</v>
      </c>
      <c r="Q48" s="1427"/>
      <c r="R48" s="1427"/>
      <c r="S48" s="1427"/>
      <c r="T48" s="1427">
        <v>2</v>
      </c>
      <c r="U48" s="1427">
        <v>2</v>
      </c>
      <c r="V48" s="1427">
        <v>3</v>
      </c>
      <c r="W48" s="1427">
        <v>2</v>
      </c>
      <c r="X48" s="1427">
        <v>3</v>
      </c>
      <c r="Y48" s="1400">
        <v>2.3332999999999999</v>
      </c>
      <c r="Z48" s="1427">
        <v>2</v>
      </c>
      <c r="AA48" s="1390">
        <f t="shared" si="1"/>
        <v>2.2666599999999999</v>
      </c>
      <c r="AB48" s="1597" t="s">
        <v>1421</v>
      </c>
      <c r="AC48" s="1363"/>
      <c r="AD48" s="1363"/>
      <c r="AE48" s="1363"/>
      <c r="AF48" s="1399"/>
    </row>
    <row r="49" spans="1:32" ht="15.75">
      <c r="A49" s="1408"/>
      <c r="B49" s="1378" t="s">
        <v>1499</v>
      </c>
      <c r="C49" s="1366"/>
      <c r="D49" s="1366"/>
      <c r="E49" s="1367"/>
      <c r="K49" s="1431">
        <v>46</v>
      </c>
      <c r="L49" s="1432" t="s">
        <v>770</v>
      </c>
      <c r="M49" s="1393">
        <v>31.8</v>
      </c>
      <c r="N49" s="1427" t="s">
        <v>1416</v>
      </c>
      <c r="O49" s="1427" t="s">
        <v>1422</v>
      </c>
      <c r="P49" s="1427" t="s">
        <v>1420</v>
      </c>
      <c r="Q49" s="1427"/>
      <c r="R49" s="1427"/>
      <c r="S49" s="1427"/>
      <c r="T49" s="1427">
        <v>2</v>
      </c>
      <c r="U49" s="1427">
        <v>2</v>
      </c>
      <c r="V49" s="1427">
        <v>3</v>
      </c>
      <c r="W49" s="1427">
        <v>3</v>
      </c>
      <c r="X49" s="1427">
        <v>2</v>
      </c>
      <c r="Y49" s="1400">
        <v>2.6666999999999996</v>
      </c>
      <c r="Z49" s="1427">
        <v>2</v>
      </c>
      <c r="AA49" s="1390">
        <f t="shared" si="1"/>
        <v>2.3333399999999997</v>
      </c>
      <c r="AB49" s="1597" t="s">
        <v>1421</v>
      </c>
      <c r="AC49" s="1363"/>
      <c r="AD49" s="1363"/>
      <c r="AE49" s="1363"/>
      <c r="AF49" s="1399"/>
    </row>
    <row r="50" spans="1:32" ht="15.75">
      <c r="A50" s="1408"/>
      <c r="B50" s="1378" t="s">
        <v>1440</v>
      </c>
      <c r="C50" s="1366"/>
      <c r="D50" s="1366"/>
      <c r="E50" s="1367">
        <v>3</v>
      </c>
      <c r="K50" s="1431">
        <v>47</v>
      </c>
      <c r="L50" s="1432" t="s">
        <v>771</v>
      </c>
      <c r="M50" s="1393">
        <v>40</v>
      </c>
      <c r="N50" s="1427" t="s">
        <v>1419</v>
      </c>
      <c r="O50" s="1427" t="s">
        <v>1417</v>
      </c>
      <c r="P50" s="1427" t="s">
        <v>1420</v>
      </c>
      <c r="Q50" s="1427"/>
      <c r="R50" s="1427"/>
      <c r="S50" s="1427"/>
      <c r="T50" s="1427">
        <v>1</v>
      </c>
      <c r="U50" s="1427">
        <v>2</v>
      </c>
      <c r="V50" s="1427">
        <v>3</v>
      </c>
      <c r="W50" s="1427">
        <v>3</v>
      </c>
      <c r="X50" s="1427">
        <v>1</v>
      </c>
      <c r="Y50" s="1400">
        <v>2.3333999999999997</v>
      </c>
      <c r="Z50" s="1427">
        <v>2</v>
      </c>
      <c r="AA50" s="1390">
        <f t="shared" si="1"/>
        <v>2.0666799999999999</v>
      </c>
      <c r="AB50" s="1597" t="s">
        <v>1421</v>
      </c>
      <c r="AC50" s="1363"/>
      <c r="AD50" s="1363"/>
      <c r="AE50" s="1363"/>
      <c r="AF50" s="1399"/>
    </row>
    <row r="51" spans="1:32" ht="15.75">
      <c r="A51" s="1408"/>
      <c r="B51" s="1378" t="s">
        <v>1492</v>
      </c>
      <c r="C51" s="1366"/>
      <c r="D51" s="1366">
        <v>2</v>
      </c>
      <c r="E51" s="1367"/>
      <c r="K51" s="1431">
        <v>48</v>
      </c>
      <c r="L51" s="1432" t="s">
        <v>390</v>
      </c>
      <c r="M51" s="1393">
        <v>28.3</v>
      </c>
      <c r="N51" s="1427" t="s">
        <v>1419</v>
      </c>
      <c r="O51" s="1427" t="s">
        <v>1417</v>
      </c>
      <c r="P51" s="1427" t="s">
        <v>1425</v>
      </c>
      <c r="Q51" s="1427"/>
      <c r="R51" s="1427"/>
      <c r="S51" s="1427"/>
      <c r="T51" s="1427">
        <v>1</v>
      </c>
      <c r="U51" s="1427">
        <v>2</v>
      </c>
      <c r="V51" s="1427">
        <v>3</v>
      </c>
      <c r="W51" s="1427">
        <v>3</v>
      </c>
      <c r="X51" s="1427">
        <v>2</v>
      </c>
      <c r="Y51" s="1400">
        <v>2.6666999999999996</v>
      </c>
      <c r="Z51" s="1427">
        <v>2</v>
      </c>
      <c r="AA51" s="1390">
        <f t="shared" si="1"/>
        <v>2.1333399999999996</v>
      </c>
      <c r="AB51" s="1597" t="s">
        <v>1421</v>
      </c>
      <c r="AC51" s="1363"/>
      <c r="AD51" s="1363"/>
      <c r="AE51" s="1363"/>
      <c r="AF51" s="1399"/>
    </row>
    <row r="52" spans="1:32" ht="15.75">
      <c r="A52" s="1408"/>
      <c r="B52" s="1378" t="s">
        <v>1442</v>
      </c>
      <c r="C52" s="1366">
        <v>1</v>
      </c>
      <c r="D52" s="1366"/>
      <c r="E52" s="1367"/>
      <c r="K52" s="1431">
        <v>49</v>
      </c>
      <c r="L52" s="1382" t="s">
        <v>773</v>
      </c>
      <c r="M52" s="1393">
        <v>41.9</v>
      </c>
      <c r="N52" s="1427" t="s">
        <v>1419</v>
      </c>
      <c r="O52" s="1427" t="s">
        <v>1417</v>
      </c>
      <c r="P52" s="1427" t="s">
        <v>1426</v>
      </c>
      <c r="Q52" s="1427"/>
      <c r="R52" s="1427"/>
      <c r="S52" s="1427"/>
      <c r="T52" s="1427">
        <v>1</v>
      </c>
      <c r="U52" s="1427">
        <v>2</v>
      </c>
      <c r="V52" s="1427">
        <v>2</v>
      </c>
      <c r="W52" s="1427">
        <v>3</v>
      </c>
      <c r="X52" s="1427">
        <v>2</v>
      </c>
      <c r="Y52" s="1400">
        <v>2.6666999999999996</v>
      </c>
      <c r="Z52" s="1427">
        <v>3</v>
      </c>
      <c r="AA52" s="1390">
        <f t="shared" si="1"/>
        <v>2.1333399999999996</v>
      </c>
      <c r="AB52" s="1597" t="s">
        <v>1421</v>
      </c>
      <c r="AC52" s="1363"/>
      <c r="AD52" s="1363"/>
      <c r="AE52" s="1363"/>
      <c r="AF52" s="1399"/>
    </row>
    <row r="53" spans="1:32" ht="15.75">
      <c r="A53" s="1408"/>
      <c r="B53" s="1378" t="s">
        <v>1500</v>
      </c>
      <c r="C53" s="1366"/>
      <c r="D53" s="1366"/>
      <c r="E53" s="1367"/>
      <c r="K53" s="1431">
        <v>50</v>
      </c>
      <c r="L53" s="1382" t="s">
        <v>773</v>
      </c>
      <c r="M53" s="1393">
        <v>41.9</v>
      </c>
      <c r="N53" s="1427" t="s">
        <v>1419</v>
      </c>
      <c r="O53" s="1427"/>
      <c r="P53" s="1427"/>
      <c r="Q53" s="1427"/>
      <c r="R53" s="1427"/>
      <c r="S53" s="1427"/>
      <c r="T53" s="1427">
        <v>1</v>
      </c>
      <c r="U53" s="1427">
        <v>2</v>
      </c>
      <c r="V53" s="1427">
        <v>2</v>
      </c>
      <c r="W53" s="1427">
        <v>3</v>
      </c>
      <c r="X53" s="1427">
        <v>2</v>
      </c>
      <c r="Y53" s="1400">
        <v>2.6666999999999996</v>
      </c>
      <c r="Z53" s="1427">
        <v>3</v>
      </c>
      <c r="AA53" s="1390">
        <f t="shared" si="1"/>
        <v>2.1333399999999996</v>
      </c>
      <c r="AB53" s="1597" t="s">
        <v>1421</v>
      </c>
      <c r="AC53" s="1363"/>
      <c r="AD53" s="1363"/>
      <c r="AE53" s="1363"/>
      <c r="AF53" s="1399"/>
    </row>
    <row r="54" spans="1:32" ht="15.75">
      <c r="A54" s="1408"/>
      <c r="B54" s="1378" t="s">
        <v>1443</v>
      </c>
      <c r="C54" s="1366"/>
      <c r="D54" s="1366"/>
      <c r="E54" s="1367">
        <v>3</v>
      </c>
      <c r="K54" s="1431">
        <v>51</v>
      </c>
      <c r="L54" s="1432" t="s">
        <v>1398</v>
      </c>
      <c r="M54" s="1393">
        <v>46.2</v>
      </c>
      <c r="N54" s="1427" t="s">
        <v>1416</v>
      </c>
      <c r="O54" s="1427" t="s">
        <v>1424</v>
      </c>
      <c r="P54" s="1427" t="s">
        <v>1426</v>
      </c>
      <c r="Q54" s="1427"/>
      <c r="R54" s="1427"/>
      <c r="S54" s="1427"/>
      <c r="T54" s="1427">
        <v>2</v>
      </c>
      <c r="U54" s="1427">
        <v>3</v>
      </c>
      <c r="V54" s="1427">
        <v>2</v>
      </c>
      <c r="W54" s="1427">
        <v>3</v>
      </c>
      <c r="X54" s="1427">
        <v>2</v>
      </c>
      <c r="Y54" s="1400">
        <v>2.6666999999999996</v>
      </c>
      <c r="Z54" s="1427">
        <v>2</v>
      </c>
      <c r="AA54" s="1390">
        <f t="shared" si="1"/>
        <v>2.3333399999999997</v>
      </c>
      <c r="AB54" s="1597" t="s">
        <v>1421</v>
      </c>
      <c r="AC54" s="1363"/>
      <c r="AD54" s="1363"/>
      <c r="AE54" s="1363"/>
      <c r="AF54" s="1399"/>
    </row>
    <row r="55" spans="1:32" ht="15.75">
      <c r="A55" s="1408"/>
      <c r="B55" s="1378" t="s">
        <v>1444</v>
      </c>
      <c r="C55" s="1366"/>
      <c r="D55" s="1366">
        <v>2</v>
      </c>
      <c r="E55" s="1367"/>
      <c r="K55" s="1431">
        <v>52</v>
      </c>
      <c r="L55" s="1443" t="s">
        <v>1525</v>
      </c>
      <c r="M55" s="1393">
        <v>46.2</v>
      </c>
      <c r="N55" s="1427" t="s">
        <v>1416</v>
      </c>
      <c r="O55" s="1427" t="s">
        <v>1424</v>
      </c>
      <c r="P55" s="1427" t="s">
        <v>1426</v>
      </c>
      <c r="Q55" s="1427"/>
      <c r="R55" s="1427"/>
      <c r="S55" s="1427"/>
      <c r="T55" s="1427">
        <v>2</v>
      </c>
      <c r="U55" s="1427">
        <v>2</v>
      </c>
      <c r="V55" s="1427">
        <v>2</v>
      </c>
      <c r="W55" s="1427">
        <v>3</v>
      </c>
      <c r="X55" s="1427">
        <v>2</v>
      </c>
      <c r="Y55" s="1400">
        <v>2.6666999999999996</v>
      </c>
      <c r="Z55" s="1427">
        <v>2</v>
      </c>
      <c r="AA55" s="1390">
        <f t="shared" si="1"/>
        <v>2.1333399999999996</v>
      </c>
      <c r="AB55" s="1597" t="s">
        <v>1421</v>
      </c>
      <c r="AC55" s="1363"/>
      <c r="AD55" s="1363"/>
      <c r="AE55" s="1363"/>
      <c r="AF55" s="1399"/>
    </row>
    <row r="56" spans="1:32" ht="15.75">
      <c r="A56" s="1408" t="s">
        <v>1445</v>
      </c>
      <c r="B56" s="1379" t="s">
        <v>1501</v>
      </c>
      <c r="C56" s="1366"/>
      <c r="D56" s="1366"/>
      <c r="E56" s="1367"/>
      <c r="K56" s="1431">
        <v>53</v>
      </c>
      <c r="L56" s="1432" t="s">
        <v>917</v>
      </c>
      <c r="M56" s="1393">
        <v>58</v>
      </c>
      <c r="N56" s="1427" t="s">
        <v>1419</v>
      </c>
      <c r="O56" s="1427" t="s">
        <v>1424</v>
      </c>
      <c r="P56" s="1427" t="s">
        <v>1426</v>
      </c>
      <c r="Q56" s="1427"/>
      <c r="R56" s="1427"/>
      <c r="S56" s="1427"/>
      <c r="T56" s="1427">
        <v>1</v>
      </c>
      <c r="U56" s="1427">
        <v>3</v>
      </c>
      <c r="V56" s="1427">
        <v>3</v>
      </c>
      <c r="W56" s="1427">
        <v>3</v>
      </c>
      <c r="X56" s="1427">
        <v>2</v>
      </c>
      <c r="Y56" s="1400">
        <v>2.6666999999999996</v>
      </c>
      <c r="Z56" s="1427">
        <v>2</v>
      </c>
      <c r="AA56" s="1390">
        <f t="shared" si="1"/>
        <v>2.3333399999999997</v>
      </c>
      <c r="AB56" s="1597" t="s">
        <v>1421</v>
      </c>
      <c r="AC56" s="1363"/>
      <c r="AD56" s="1363"/>
      <c r="AE56" s="1363"/>
      <c r="AF56" s="1399"/>
    </row>
    <row r="57" spans="1:32" ht="15.75">
      <c r="A57" s="1408"/>
      <c r="B57" s="1378" t="s">
        <v>1446</v>
      </c>
      <c r="C57" s="1366"/>
      <c r="D57" s="1366"/>
      <c r="E57" s="1367">
        <v>3</v>
      </c>
      <c r="K57" s="1431">
        <v>54</v>
      </c>
      <c r="L57" s="1432" t="s">
        <v>774</v>
      </c>
      <c r="M57" s="1393">
        <v>38.9</v>
      </c>
      <c r="N57" s="1427" t="s">
        <v>1419</v>
      </c>
      <c r="O57" s="1427" t="s">
        <v>1422</v>
      </c>
      <c r="P57" s="1427" t="s">
        <v>1420</v>
      </c>
      <c r="Q57" s="1427"/>
      <c r="R57" s="1427"/>
      <c r="S57" s="1427"/>
      <c r="T57" s="1427">
        <v>1</v>
      </c>
      <c r="U57" s="1427">
        <v>2</v>
      </c>
      <c r="V57" s="1427">
        <v>2</v>
      </c>
      <c r="W57" s="1427">
        <v>2</v>
      </c>
      <c r="X57" s="1427">
        <v>2</v>
      </c>
      <c r="Y57" s="1400">
        <v>2</v>
      </c>
      <c r="Z57" s="1427">
        <v>2</v>
      </c>
      <c r="AA57" s="1390">
        <f t="shared" si="1"/>
        <v>1.8</v>
      </c>
      <c r="AB57" s="1597" t="s">
        <v>1421</v>
      </c>
      <c r="AC57" s="1363"/>
      <c r="AD57" s="1363"/>
      <c r="AE57" s="1363"/>
      <c r="AF57" s="1399"/>
    </row>
    <row r="58" spans="1:32" ht="15.75">
      <c r="A58" s="1408"/>
      <c r="B58" s="1378" t="s">
        <v>1447</v>
      </c>
      <c r="C58" s="1366">
        <v>1</v>
      </c>
      <c r="D58" s="1366"/>
      <c r="E58" s="1367"/>
      <c r="K58" s="1431">
        <v>55</v>
      </c>
      <c r="L58" s="1432" t="s">
        <v>1548</v>
      </c>
      <c r="M58" s="1393">
        <v>35.6</v>
      </c>
      <c r="N58" s="1427" t="s">
        <v>1416</v>
      </c>
      <c r="O58" s="1427" t="s">
        <v>1417</v>
      </c>
      <c r="P58" s="1427" t="s">
        <v>1420</v>
      </c>
      <c r="Q58" s="1427"/>
      <c r="R58" s="1427"/>
      <c r="S58" s="1427"/>
      <c r="T58" s="1427">
        <v>2</v>
      </c>
      <c r="U58" s="1427">
        <v>2</v>
      </c>
      <c r="V58" s="1427">
        <v>2</v>
      </c>
      <c r="W58" s="1427">
        <v>2</v>
      </c>
      <c r="X58" s="1427">
        <v>1</v>
      </c>
      <c r="Y58" s="1400">
        <v>1.6666999999999998</v>
      </c>
      <c r="Z58" s="1427">
        <v>2</v>
      </c>
      <c r="AA58" s="1390">
        <f t="shared" si="1"/>
        <v>1.9333399999999998</v>
      </c>
      <c r="AB58" s="1597" t="s">
        <v>1421</v>
      </c>
      <c r="AC58" s="1363"/>
      <c r="AD58" s="1363"/>
      <c r="AE58" s="1363"/>
      <c r="AF58" s="1399"/>
    </row>
    <row r="59" spans="1:32" ht="15.75">
      <c r="A59" s="1408"/>
      <c r="B59" s="1379" t="s">
        <v>1502</v>
      </c>
      <c r="C59" s="1366"/>
      <c r="D59" s="1366"/>
      <c r="E59" s="1367"/>
      <c r="K59" s="1431">
        <v>56</v>
      </c>
      <c r="L59" s="1432" t="s">
        <v>407</v>
      </c>
      <c r="M59" s="1393">
        <v>28.8</v>
      </c>
      <c r="N59" s="1427" t="s">
        <v>1419</v>
      </c>
      <c r="O59" s="1427" t="s">
        <v>1417</v>
      </c>
      <c r="P59" s="1427" t="s">
        <v>1420</v>
      </c>
      <c r="Q59" s="1427"/>
      <c r="R59" s="1427"/>
      <c r="S59" s="1427"/>
      <c r="T59" s="1427">
        <v>1</v>
      </c>
      <c r="U59" s="1427">
        <v>3</v>
      </c>
      <c r="V59" s="1427">
        <v>3</v>
      </c>
      <c r="W59" s="1427">
        <v>3</v>
      </c>
      <c r="X59" s="1427">
        <v>3</v>
      </c>
      <c r="Y59" s="1400">
        <v>3</v>
      </c>
      <c r="Z59" s="1427">
        <v>2</v>
      </c>
      <c r="AA59" s="1390">
        <f t="shared" si="1"/>
        <v>2.4</v>
      </c>
      <c r="AB59" s="1597" t="s">
        <v>1421</v>
      </c>
      <c r="AC59" s="1363"/>
      <c r="AD59" s="1363"/>
      <c r="AE59" s="1363"/>
      <c r="AF59" s="1399"/>
    </row>
    <row r="60" spans="1:32" ht="15.75">
      <c r="A60" s="1408"/>
      <c r="B60" s="1378" t="s">
        <v>1448</v>
      </c>
      <c r="C60" s="1366">
        <v>1</v>
      </c>
      <c r="D60" s="1366"/>
      <c r="E60" s="1367"/>
      <c r="K60" s="1431">
        <v>57</v>
      </c>
      <c r="L60" s="1432" t="s">
        <v>1494</v>
      </c>
      <c r="M60" s="1393">
        <v>22.6</v>
      </c>
      <c r="N60" s="1427" t="s">
        <v>1419</v>
      </c>
      <c r="O60" s="1427" t="s">
        <v>1424</v>
      </c>
      <c r="P60" s="1427" t="s">
        <v>1420</v>
      </c>
      <c r="Q60" s="1427"/>
      <c r="R60" s="1427"/>
      <c r="S60" s="1427"/>
      <c r="T60" s="1427">
        <v>1</v>
      </c>
      <c r="U60" s="1427">
        <v>3</v>
      </c>
      <c r="V60" s="1427">
        <v>3</v>
      </c>
      <c r="W60" s="1427">
        <v>3</v>
      </c>
      <c r="X60" s="1427">
        <v>2</v>
      </c>
      <c r="Y60" s="1400">
        <v>2.6666999999999996</v>
      </c>
      <c r="Z60" s="1427">
        <v>2</v>
      </c>
      <c r="AA60" s="1390">
        <f t="shared" si="1"/>
        <v>2.3333399999999997</v>
      </c>
      <c r="AB60" s="1597" t="s">
        <v>1421</v>
      </c>
      <c r="AC60" s="1363"/>
      <c r="AD60" s="1363"/>
      <c r="AE60" s="1363"/>
      <c r="AF60" s="1399"/>
    </row>
    <row r="61" spans="1:32" ht="15.75">
      <c r="A61" s="1410"/>
      <c r="B61" s="1380" t="s">
        <v>1449</v>
      </c>
      <c r="C61" s="1369"/>
      <c r="D61" s="1369">
        <v>2</v>
      </c>
      <c r="E61" s="1370"/>
      <c r="K61" s="1431">
        <v>58</v>
      </c>
      <c r="L61" s="1432" t="s">
        <v>776</v>
      </c>
      <c r="M61" s="1393">
        <v>36.799999999999997</v>
      </c>
      <c r="N61" s="1427" t="s">
        <v>1419</v>
      </c>
      <c r="O61" s="1427" t="s">
        <v>1422</v>
      </c>
      <c r="P61" s="1427" t="s">
        <v>1420</v>
      </c>
      <c r="Q61" s="1427"/>
      <c r="R61" s="1427"/>
      <c r="S61" s="1427"/>
      <c r="T61" s="1427">
        <v>1</v>
      </c>
      <c r="U61" s="1427">
        <v>3</v>
      </c>
      <c r="V61" s="1427">
        <v>3</v>
      </c>
      <c r="W61" s="1427">
        <v>3</v>
      </c>
      <c r="X61" s="1427">
        <v>3</v>
      </c>
      <c r="Y61" s="1400">
        <v>3</v>
      </c>
      <c r="Z61" s="1427">
        <v>2</v>
      </c>
      <c r="AA61" s="1390">
        <f t="shared" si="1"/>
        <v>2.4</v>
      </c>
      <c r="AB61" s="1597" t="s">
        <v>1421</v>
      </c>
      <c r="AC61" s="1363"/>
      <c r="AD61" s="1363"/>
      <c r="AE61" s="1363"/>
      <c r="AF61" s="1399"/>
    </row>
    <row r="62" spans="1:32" ht="18.75">
      <c r="A62" s="1424" t="s">
        <v>1474</v>
      </c>
      <c r="B62" s="1425"/>
      <c r="C62" s="638"/>
      <c r="D62" s="638"/>
      <c r="E62" s="1402"/>
      <c r="K62" s="1431">
        <v>59</v>
      </c>
      <c r="L62" s="1432" t="s">
        <v>776</v>
      </c>
      <c r="M62" s="1393">
        <v>36.799999999999997</v>
      </c>
      <c r="N62" s="1427" t="s">
        <v>1419</v>
      </c>
      <c r="O62" s="1427" t="s">
        <v>1422</v>
      </c>
      <c r="P62" s="1427" t="s">
        <v>1420</v>
      </c>
      <c r="Q62" s="1427"/>
      <c r="R62" s="1427"/>
      <c r="S62" s="1427"/>
      <c r="T62" s="1427">
        <v>1</v>
      </c>
      <c r="U62" s="1427">
        <v>3</v>
      </c>
      <c r="V62" s="1427">
        <v>3</v>
      </c>
      <c r="W62" s="1427">
        <v>3</v>
      </c>
      <c r="X62" s="1427">
        <v>3</v>
      </c>
      <c r="Y62" s="1400">
        <v>3</v>
      </c>
      <c r="Z62" s="1427">
        <v>2</v>
      </c>
      <c r="AA62" s="1390">
        <f t="shared" si="1"/>
        <v>2.4</v>
      </c>
      <c r="AB62" s="1597" t="s">
        <v>1421</v>
      </c>
      <c r="AC62" s="1363"/>
      <c r="AD62" s="1363"/>
      <c r="AE62" s="1363"/>
      <c r="AF62" s="1399"/>
    </row>
    <row r="63" spans="1:32" ht="30">
      <c r="A63" s="1406" t="s">
        <v>1436</v>
      </c>
      <c r="B63" s="1376" t="s">
        <v>1401</v>
      </c>
      <c r="C63" s="1426"/>
      <c r="D63" s="1426"/>
      <c r="E63" s="1365"/>
      <c r="K63" s="1431">
        <v>60</v>
      </c>
      <c r="L63" s="1432" t="s">
        <v>412</v>
      </c>
      <c r="M63" s="1393">
        <v>15</v>
      </c>
      <c r="N63" s="1427" t="s">
        <v>1419</v>
      </c>
      <c r="O63" s="1427" t="s">
        <v>1424</v>
      </c>
      <c r="P63" s="1427" t="s">
        <v>1420</v>
      </c>
      <c r="Q63" s="1427"/>
      <c r="R63" s="1427"/>
      <c r="S63" s="1427"/>
      <c r="T63" s="1427">
        <v>1</v>
      </c>
      <c r="U63" s="1427">
        <v>3</v>
      </c>
      <c r="V63" s="1427">
        <v>3</v>
      </c>
      <c r="W63" s="1427">
        <v>3</v>
      </c>
      <c r="X63" s="1427">
        <v>2</v>
      </c>
      <c r="Y63" s="1400">
        <v>2.6666999999999996</v>
      </c>
      <c r="Z63" s="1427">
        <v>2</v>
      </c>
      <c r="AA63" s="1390">
        <f t="shared" si="1"/>
        <v>2.3333399999999997</v>
      </c>
      <c r="AB63" s="1597" t="s">
        <v>1421</v>
      </c>
      <c r="AC63" s="1363"/>
      <c r="AD63" s="1363"/>
      <c r="AE63" s="1363"/>
      <c r="AF63" s="1399"/>
    </row>
    <row r="64" spans="1:32" ht="15.75">
      <c r="A64" s="1408"/>
      <c r="B64" s="1378" t="s">
        <v>1612</v>
      </c>
      <c r="C64" s="1427"/>
      <c r="D64" s="1427"/>
      <c r="E64" s="1367">
        <v>3</v>
      </c>
      <c r="K64" s="1431">
        <v>61</v>
      </c>
      <c r="L64" s="1432" t="s">
        <v>781</v>
      </c>
      <c r="M64" s="1393">
        <v>34.5</v>
      </c>
      <c r="N64" s="1427" t="s">
        <v>1419</v>
      </c>
      <c r="O64" s="1427" t="s">
        <v>1417</v>
      </c>
      <c r="P64" s="1427" t="s">
        <v>1420</v>
      </c>
      <c r="Q64" s="1427"/>
      <c r="R64" s="1427"/>
      <c r="S64" s="1427"/>
      <c r="T64" s="1427">
        <v>1</v>
      </c>
      <c r="U64" s="1427">
        <v>3</v>
      </c>
      <c r="V64" s="1427">
        <v>2</v>
      </c>
      <c r="W64" s="1427">
        <v>3</v>
      </c>
      <c r="X64" s="1427">
        <v>3</v>
      </c>
      <c r="Y64" s="1400">
        <v>3</v>
      </c>
      <c r="Z64" s="1427">
        <v>2</v>
      </c>
      <c r="AA64" s="1390">
        <f t="shared" si="1"/>
        <v>2.2000000000000002</v>
      </c>
      <c r="AB64" s="1597" t="s">
        <v>1421</v>
      </c>
      <c r="AC64" s="1363"/>
      <c r="AD64" s="1363"/>
      <c r="AE64" s="1363"/>
      <c r="AF64" s="1399"/>
    </row>
    <row r="65" spans="1:32" ht="15.75">
      <c r="A65" s="1408"/>
      <c r="B65" s="1378" t="s">
        <v>1613</v>
      </c>
      <c r="C65" s="1427"/>
      <c r="D65" s="1427">
        <v>2</v>
      </c>
      <c r="E65" s="1367"/>
      <c r="K65" s="1431">
        <v>62</v>
      </c>
      <c r="L65" s="1432" t="s">
        <v>1539</v>
      </c>
      <c r="M65" s="1393">
        <v>37.5</v>
      </c>
      <c r="N65" s="1427" t="s">
        <v>1416</v>
      </c>
      <c r="O65" s="1427" t="s">
        <v>1417</v>
      </c>
      <c r="P65" s="1427" t="s">
        <v>1420</v>
      </c>
      <c r="Q65" s="1427"/>
      <c r="R65" s="1427"/>
      <c r="S65" s="1427"/>
      <c r="T65" s="1427">
        <v>2</v>
      </c>
      <c r="U65" s="1427">
        <v>3</v>
      </c>
      <c r="V65" s="1427">
        <v>2</v>
      </c>
      <c r="W65" s="1427">
        <v>2</v>
      </c>
      <c r="X65" s="1427">
        <v>1</v>
      </c>
      <c r="Y65" s="1400">
        <v>1.6666999999999998</v>
      </c>
      <c r="Z65" s="1427">
        <v>2</v>
      </c>
      <c r="AA65" s="1390">
        <f t="shared" si="1"/>
        <v>2.13334</v>
      </c>
      <c r="AB65" s="1597" t="s">
        <v>1421</v>
      </c>
      <c r="AC65" s="1363"/>
      <c r="AD65" s="1363"/>
      <c r="AE65" s="1363"/>
      <c r="AF65" s="1399"/>
    </row>
    <row r="66" spans="1:32" ht="15.75">
      <c r="A66" s="1408"/>
      <c r="B66" s="1378" t="s">
        <v>1614</v>
      </c>
      <c r="C66" s="1427">
        <v>1</v>
      </c>
      <c r="D66" s="1427"/>
      <c r="E66" s="1367"/>
      <c r="K66" s="1431">
        <v>63</v>
      </c>
      <c r="L66" s="1432" t="s">
        <v>1549</v>
      </c>
      <c r="M66" s="1393">
        <v>30</v>
      </c>
      <c r="N66" s="1427" t="s">
        <v>1416</v>
      </c>
      <c r="O66" s="1427" t="s">
        <v>1417</v>
      </c>
      <c r="P66" s="1427" t="s">
        <v>1420</v>
      </c>
      <c r="Q66" s="1427"/>
      <c r="R66" s="1427"/>
      <c r="S66" s="1427"/>
      <c r="T66" s="1427">
        <v>2</v>
      </c>
      <c r="U66" s="1427">
        <v>2</v>
      </c>
      <c r="V66" s="1427">
        <v>2</v>
      </c>
      <c r="W66" s="1427">
        <v>3</v>
      </c>
      <c r="X66" s="1427">
        <v>1</v>
      </c>
      <c r="Y66" s="1400">
        <v>2.3333999999999997</v>
      </c>
      <c r="Z66" s="1427">
        <v>2</v>
      </c>
      <c r="AA66" s="1390">
        <f t="shared" si="1"/>
        <v>2.0666799999999999</v>
      </c>
      <c r="AB66" s="1597" t="s">
        <v>1421</v>
      </c>
      <c r="AC66" s="1363"/>
      <c r="AD66" s="1363"/>
      <c r="AE66" s="1363"/>
      <c r="AF66" s="1399"/>
    </row>
    <row r="67" spans="1:32" ht="15.75">
      <c r="A67" s="1408"/>
      <c r="B67" s="1379" t="s">
        <v>1615</v>
      </c>
      <c r="C67" s="1427"/>
      <c r="D67" s="1427"/>
      <c r="E67" s="1367"/>
      <c r="K67" s="1431">
        <v>64</v>
      </c>
      <c r="L67" s="1432" t="s">
        <v>411</v>
      </c>
      <c r="M67" s="1393">
        <v>19.5</v>
      </c>
      <c r="N67" s="1427" t="s">
        <v>1419</v>
      </c>
      <c r="O67" s="1427" t="s">
        <v>1424</v>
      </c>
      <c r="P67" s="1427" t="s">
        <v>1420</v>
      </c>
      <c r="Q67" s="1427"/>
      <c r="R67" s="1427"/>
      <c r="S67" s="1427"/>
      <c r="T67" s="1427">
        <v>1</v>
      </c>
      <c r="U67" s="1427">
        <v>3</v>
      </c>
      <c r="V67" s="1427">
        <v>2</v>
      </c>
      <c r="W67" s="1427">
        <v>3</v>
      </c>
      <c r="X67" s="1427">
        <v>2</v>
      </c>
      <c r="Y67" s="1400">
        <v>2.6666999999999996</v>
      </c>
      <c r="Z67" s="1427">
        <v>2</v>
      </c>
      <c r="AA67" s="1390">
        <f t="shared" si="1"/>
        <v>2.1333399999999996</v>
      </c>
      <c r="AB67" s="1597" t="s">
        <v>1421</v>
      </c>
      <c r="AC67" s="1363"/>
      <c r="AD67" s="1363"/>
      <c r="AE67" s="1363"/>
      <c r="AF67" s="1399"/>
    </row>
    <row r="68" spans="1:32" ht="15.75">
      <c r="A68" s="1408"/>
      <c r="B68" s="1378" t="s">
        <v>1485</v>
      </c>
      <c r="C68" s="1427"/>
      <c r="D68" s="1427"/>
      <c r="E68" s="1367">
        <v>3</v>
      </c>
      <c r="K68" s="1431">
        <v>65</v>
      </c>
      <c r="L68" s="1432" t="s">
        <v>1550</v>
      </c>
      <c r="M68" s="1392">
        <v>12.1</v>
      </c>
      <c r="N68" s="1427" t="s">
        <v>1419</v>
      </c>
      <c r="O68" s="1427" t="s">
        <v>1417</v>
      </c>
      <c r="P68" s="1427" t="s">
        <v>1420</v>
      </c>
      <c r="Q68" s="1427"/>
      <c r="R68" s="1427"/>
      <c r="S68" s="1427"/>
      <c r="T68" s="1427">
        <v>1</v>
      </c>
      <c r="U68" s="1427">
        <v>2</v>
      </c>
      <c r="V68" s="1427">
        <v>3</v>
      </c>
      <c r="W68" s="1427">
        <v>2</v>
      </c>
      <c r="X68" s="1427">
        <v>2</v>
      </c>
      <c r="Y68" s="1400">
        <v>2</v>
      </c>
      <c r="Z68" s="1427">
        <v>2</v>
      </c>
      <c r="AA68" s="1390">
        <f t="shared" ref="AA68:AA79" si="2">AVERAGE(T68:V68,Y68:Z68)</f>
        <v>2</v>
      </c>
      <c r="AB68" s="1597" t="s">
        <v>1421</v>
      </c>
      <c r="AC68" s="1363"/>
      <c r="AD68" s="1363"/>
      <c r="AE68" s="1363"/>
      <c r="AF68" s="1399"/>
    </row>
    <row r="69" spans="1:32">
      <c r="A69" s="1408"/>
      <c r="B69" s="1378" t="s">
        <v>1496</v>
      </c>
      <c r="C69" s="1427"/>
      <c r="D69" s="1427">
        <v>2</v>
      </c>
      <c r="E69" s="1367"/>
      <c r="K69" s="1431">
        <v>66</v>
      </c>
      <c r="L69" s="1432" t="s">
        <v>392</v>
      </c>
      <c r="M69" s="1398"/>
      <c r="N69" s="1427" t="s">
        <v>1416</v>
      </c>
      <c r="O69" s="1427" t="s">
        <v>1417</v>
      </c>
      <c r="P69" s="1427" t="s">
        <v>1420</v>
      </c>
      <c r="Q69" s="1427"/>
      <c r="R69" s="1427"/>
      <c r="S69" s="1427"/>
      <c r="T69" s="1427">
        <v>2</v>
      </c>
      <c r="U69" s="1427">
        <v>3</v>
      </c>
      <c r="V69" s="1427">
        <v>3</v>
      </c>
      <c r="W69" s="1427">
        <v>3</v>
      </c>
      <c r="X69" s="1427">
        <v>3</v>
      </c>
      <c r="Y69" s="1400">
        <v>3</v>
      </c>
      <c r="Z69" s="1427">
        <v>2</v>
      </c>
      <c r="AA69" s="1390">
        <f t="shared" si="2"/>
        <v>2.6</v>
      </c>
      <c r="AB69" s="1597" t="s">
        <v>1418</v>
      </c>
      <c r="AC69" s="1363"/>
      <c r="AD69" s="1363"/>
      <c r="AE69" s="1363"/>
      <c r="AF69" s="1399"/>
    </row>
    <row r="70" spans="1:32" ht="15.75">
      <c r="A70" s="1408"/>
      <c r="B70" s="1378" t="s">
        <v>1616</v>
      </c>
      <c r="C70" s="1427">
        <v>1</v>
      </c>
      <c r="D70" s="1427"/>
      <c r="E70" s="1367"/>
      <c r="K70" s="1404">
        <v>67</v>
      </c>
      <c r="L70" s="1432" t="s">
        <v>1209</v>
      </c>
      <c r="M70" s="1393">
        <v>30</v>
      </c>
      <c r="N70" s="1427" t="s">
        <v>1416</v>
      </c>
      <c r="O70" s="1405"/>
      <c r="P70" s="1405"/>
      <c r="Q70" s="1405"/>
      <c r="R70" s="1405"/>
      <c r="S70" s="1405"/>
      <c r="T70" s="1405">
        <v>2</v>
      </c>
      <c r="U70" s="1427">
        <v>3</v>
      </c>
      <c r="V70" s="1427">
        <v>3</v>
      </c>
      <c r="W70" s="1427">
        <v>3</v>
      </c>
      <c r="X70" s="1427">
        <v>3</v>
      </c>
      <c r="Y70" s="1400">
        <v>3</v>
      </c>
      <c r="Z70" s="1427">
        <v>2</v>
      </c>
      <c r="AA70" s="1390">
        <f t="shared" si="2"/>
        <v>2.6</v>
      </c>
      <c r="AB70" s="1597" t="s">
        <v>1418</v>
      </c>
      <c r="AC70" s="1405"/>
      <c r="AD70" s="1405"/>
      <c r="AE70" s="1405"/>
      <c r="AF70" s="1399"/>
    </row>
    <row r="71" spans="1:32" ht="30">
      <c r="A71" s="1408" t="s">
        <v>1437</v>
      </c>
      <c r="B71" s="1379" t="s">
        <v>1617</v>
      </c>
      <c r="C71" s="1427"/>
      <c r="D71" s="1427"/>
      <c r="E71" s="1367"/>
      <c r="K71" s="1431">
        <v>68</v>
      </c>
      <c r="L71" s="1432" t="s">
        <v>408</v>
      </c>
      <c r="M71" s="1398"/>
      <c r="N71" s="1427" t="s">
        <v>1419</v>
      </c>
      <c r="O71" s="1427" t="s">
        <v>1417</v>
      </c>
      <c r="P71" s="1427" t="s">
        <v>1420</v>
      </c>
      <c r="Q71" s="1427"/>
      <c r="R71" s="1427"/>
      <c r="S71" s="1427"/>
      <c r="T71" s="1427">
        <v>1</v>
      </c>
      <c r="U71" s="1427">
        <v>3</v>
      </c>
      <c r="V71" s="1427">
        <v>3</v>
      </c>
      <c r="W71" s="1427">
        <v>3</v>
      </c>
      <c r="X71" s="1427">
        <v>3</v>
      </c>
      <c r="Y71" s="1400">
        <v>3</v>
      </c>
      <c r="Z71" s="1427">
        <v>2</v>
      </c>
      <c r="AA71" s="1390">
        <f t="shared" si="2"/>
        <v>2.4</v>
      </c>
      <c r="AB71" s="1597" t="s">
        <v>1421</v>
      </c>
      <c r="AC71" s="1363"/>
      <c r="AD71" s="1363"/>
      <c r="AE71" s="1363"/>
      <c r="AF71" s="1399"/>
    </row>
    <row r="72" spans="1:32">
      <c r="A72" s="1408"/>
      <c r="B72" s="1518" t="s">
        <v>1618</v>
      </c>
      <c r="C72" s="1427"/>
      <c r="D72" s="1427"/>
      <c r="E72" s="1367"/>
      <c r="K72" s="1431">
        <v>69</v>
      </c>
      <c r="L72" s="1432" t="s">
        <v>409</v>
      </c>
      <c r="M72" s="1398"/>
      <c r="N72" s="1427" t="s">
        <v>1419</v>
      </c>
      <c r="O72" s="1427" t="s">
        <v>1417</v>
      </c>
      <c r="P72" s="1427" t="s">
        <v>1420</v>
      </c>
      <c r="Q72" s="1427"/>
      <c r="R72" s="1427"/>
      <c r="S72" s="1427"/>
      <c r="T72" s="1427">
        <v>1</v>
      </c>
      <c r="U72" s="1427">
        <v>3</v>
      </c>
      <c r="V72" s="1427">
        <v>3</v>
      </c>
      <c r="W72" s="1427">
        <v>3</v>
      </c>
      <c r="X72" s="1427">
        <v>3</v>
      </c>
      <c r="Y72" s="1400">
        <v>3</v>
      </c>
      <c r="Z72" s="1427">
        <v>2</v>
      </c>
      <c r="AA72" s="1390">
        <f t="shared" si="2"/>
        <v>2.4</v>
      </c>
      <c r="AB72" s="1597" t="s">
        <v>1421</v>
      </c>
      <c r="AC72" s="1363"/>
      <c r="AD72" s="1363"/>
      <c r="AE72" s="1363"/>
      <c r="AF72" s="1399"/>
    </row>
    <row r="73" spans="1:32">
      <c r="A73" s="1408"/>
      <c r="B73" s="1518"/>
      <c r="C73" s="1427"/>
      <c r="D73" s="1427"/>
      <c r="E73" s="1367">
        <v>3</v>
      </c>
      <c r="K73" s="1431">
        <v>70</v>
      </c>
      <c r="L73" s="1432" t="s">
        <v>707</v>
      </c>
      <c r="M73" s="1436">
        <v>33.496721633888427</v>
      </c>
      <c r="N73" s="1427" t="s">
        <v>1419</v>
      </c>
      <c r="O73" s="1427" t="s">
        <v>1417</v>
      </c>
      <c r="P73" s="1427" t="s">
        <v>1420</v>
      </c>
      <c r="Q73" s="1427"/>
      <c r="R73" s="1427"/>
      <c r="S73" s="1427"/>
      <c r="T73" s="1427">
        <v>1</v>
      </c>
      <c r="U73" s="1427">
        <v>3</v>
      </c>
      <c r="V73" s="1427">
        <v>3</v>
      </c>
      <c r="W73" s="1427">
        <v>2</v>
      </c>
      <c r="X73" s="1427">
        <v>2</v>
      </c>
      <c r="Y73" s="1400">
        <v>2</v>
      </c>
      <c r="Z73" s="1427">
        <v>2</v>
      </c>
      <c r="AA73" s="1390">
        <f t="shared" si="2"/>
        <v>2.2000000000000002</v>
      </c>
      <c r="AB73" s="1597" t="s">
        <v>1421</v>
      </c>
      <c r="AC73" s="1363"/>
      <c r="AD73" s="1363"/>
      <c r="AE73" s="1363"/>
      <c r="AF73" s="1399"/>
    </row>
    <row r="74" spans="1:32">
      <c r="A74" s="1408"/>
      <c r="B74" s="1518"/>
      <c r="C74" s="1427"/>
      <c r="D74" s="1427">
        <v>2</v>
      </c>
      <c r="E74" s="1367"/>
      <c r="K74" s="1431">
        <v>71</v>
      </c>
      <c r="L74" s="1432" t="s">
        <v>1551</v>
      </c>
      <c r="M74" s="1436">
        <v>22.2</v>
      </c>
      <c r="N74" s="1427" t="s">
        <v>1419</v>
      </c>
      <c r="O74" s="1427" t="s">
        <v>1417</v>
      </c>
      <c r="P74" s="1427" t="s">
        <v>1420</v>
      </c>
      <c r="Q74" s="1427"/>
      <c r="R74" s="1427"/>
      <c r="S74" s="1427"/>
      <c r="T74" s="1427">
        <v>1</v>
      </c>
      <c r="U74" s="1427">
        <v>2</v>
      </c>
      <c r="V74" s="1427">
        <v>3</v>
      </c>
      <c r="W74" s="1427">
        <v>3</v>
      </c>
      <c r="X74" s="1427">
        <v>3</v>
      </c>
      <c r="Y74" s="1400">
        <v>3</v>
      </c>
      <c r="Z74" s="1427">
        <v>2</v>
      </c>
      <c r="AA74" s="1390">
        <f t="shared" si="2"/>
        <v>2.2000000000000002</v>
      </c>
      <c r="AB74" s="1597" t="s">
        <v>1421</v>
      </c>
      <c r="AC74" s="1363"/>
      <c r="AD74" s="1363"/>
      <c r="AE74" s="1363"/>
      <c r="AF74" s="1399"/>
    </row>
    <row r="75" spans="1:32">
      <c r="A75" s="1408"/>
      <c r="B75" s="1518"/>
      <c r="C75" s="1427">
        <v>1</v>
      </c>
      <c r="D75" s="1427"/>
      <c r="E75" s="1367"/>
      <c r="K75" s="1431">
        <v>72</v>
      </c>
      <c r="L75" s="1432" t="s">
        <v>748</v>
      </c>
      <c r="M75" s="1436">
        <v>36.4</v>
      </c>
      <c r="N75" s="1427" t="s">
        <v>1416</v>
      </c>
      <c r="O75" s="1427" t="s">
        <v>1417</v>
      </c>
      <c r="P75" s="1427" t="s">
        <v>1420</v>
      </c>
      <c r="Q75" s="1427"/>
      <c r="R75" s="1427"/>
      <c r="S75" s="1427"/>
      <c r="T75" s="1427">
        <v>2</v>
      </c>
      <c r="U75" s="1427">
        <v>3</v>
      </c>
      <c r="V75" s="1427">
        <v>3</v>
      </c>
      <c r="W75" s="1427">
        <v>3</v>
      </c>
      <c r="X75" s="1427">
        <v>2</v>
      </c>
      <c r="Y75" s="1400">
        <v>2.6666999999999996</v>
      </c>
      <c r="Z75" s="1427">
        <v>2</v>
      </c>
      <c r="AA75" s="1390">
        <f t="shared" si="2"/>
        <v>2.5333399999999999</v>
      </c>
      <c r="AB75" s="1597" t="s">
        <v>1418</v>
      </c>
      <c r="AC75" s="1363"/>
      <c r="AD75" s="1363"/>
      <c r="AE75" s="1363"/>
      <c r="AF75" s="1399"/>
    </row>
    <row r="76" spans="1:32" ht="15.75">
      <c r="A76" s="1408" t="s">
        <v>1445</v>
      </c>
      <c r="B76" s="1379" t="s">
        <v>1619</v>
      </c>
      <c r="C76" s="1427"/>
      <c r="D76" s="1427"/>
      <c r="E76" s="1367"/>
      <c r="K76" s="1431">
        <v>73</v>
      </c>
      <c r="L76" s="1432" t="s">
        <v>772</v>
      </c>
      <c r="M76" s="1392">
        <v>35</v>
      </c>
      <c r="N76" s="1427" t="s">
        <v>1419</v>
      </c>
      <c r="O76" s="1427" t="s">
        <v>1417</v>
      </c>
      <c r="P76" s="1427" t="s">
        <v>1420</v>
      </c>
      <c r="Q76" s="1427"/>
      <c r="R76" s="1427"/>
      <c r="S76" s="1427"/>
      <c r="T76" s="1427">
        <v>1</v>
      </c>
      <c r="U76" s="1427">
        <v>3</v>
      </c>
      <c r="V76" s="1427">
        <v>3</v>
      </c>
      <c r="W76" s="1427">
        <v>3</v>
      </c>
      <c r="X76" s="1427">
        <v>2</v>
      </c>
      <c r="Y76" s="1400">
        <v>2.6666999999999996</v>
      </c>
      <c r="Z76" s="1427">
        <v>2</v>
      </c>
      <c r="AA76" s="1390">
        <f t="shared" si="2"/>
        <v>2.3333399999999997</v>
      </c>
      <c r="AB76" s="1597" t="s">
        <v>1421</v>
      </c>
      <c r="AC76" s="1363"/>
      <c r="AD76" s="1363"/>
      <c r="AE76" s="1363"/>
      <c r="AF76" s="1399"/>
    </row>
    <row r="77" spans="1:32">
      <c r="A77" s="1408"/>
      <c r="B77" s="1378" t="s">
        <v>1620</v>
      </c>
      <c r="C77" s="1427"/>
      <c r="D77" s="1427"/>
      <c r="E77" s="1367">
        <v>3</v>
      </c>
      <c r="K77" s="1431">
        <v>74</v>
      </c>
      <c r="L77" s="1438" t="s">
        <v>782</v>
      </c>
      <c r="M77" s="1436">
        <v>16.2</v>
      </c>
      <c r="N77" s="1427" t="s">
        <v>1419</v>
      </c>
      <c r="O77" s="1427" t="s">
        <v>1424</v>
      </c>
      <c r="P77" s="1427" t="s">
        <v>1420</v>
      </c>
      <c r="Q77" s="1427"/>
      <c r="R77" s="1427"/>
      <c r="S77" s="1427"/>
      <c r="T77" s="1427">
        <v>1</v>
      </c>
      <c r="U77" s="1427">
        <v>1</v>
      </c>
      <c r="V77" s="1427">
        <v>3</v>
      </c>
      <c r="W77" s="1427">
        <v>2</v>
      </c>
      <c r="X77" s="1427">
        <v>2</v>
      </c>
      <c r="Y77" s="1400">
        <v>2</v>
      </c>
      <c r="Z77" s="1427">
        <v>2</v>
      </c>
      <c r="AA77" s="1390">
        <f t="shared" si="2"/>
        <v>1.8</v>
      </c>
      <c r="AB77" s="1597" t="s">
        <v>1421</v>
      </c>
      <c r="AC77" s="1363"/>
      <c r="AD77" s="1363"/>
      <c r="AE77" s="1363"/>
      <c r="AF77" s="1399"/>
    </row>
    <row r="78" spans="1:32">
      <c r="A78" s="1408"/>
      <c r="B78" s="1378" t="s">
        <v>1621</v>
      </c>
      <c r="C78" s="1427"/>
      <c r="D78" s="1427">
        <v>2</v>
      </c>
      <c r="E78" s="1367"/>
      <c r="K78" s="1404">
        <v>75</v>
      </c>
      <c r="L78" s="1427" t="s">
        <v>406</v>
      </c>
      <c r="M78" s="1436">
        <v>8.5</v>
      </c>
      <c r="N78" s="1427" t="s">
        <v>1419</v>
      </c>
      <c r="O78" s="1427" t="s">
        <v>1422</v>
      </c>
      <c r="P78" s="1427" t="s">
        <v>1420</v>
      </c>
      <c r="Q78" s="1427"/>
      <c r="R78" s="1427"/>
      <c r="S78" s="1427"/>
      <c r="T78" s="1427">
        <v>1</v>
      </c>
      <c r="U78" s="1427">
        <v>2</v>
      </c>
      <c r="V78" s="1427">
        <v>3</v>
      </c>
      <c r="W78" s="1427">
        <v>3</v>
      </c>
      <c r="X78" s="1427">
        <v>3</v>
      </c>
      <c r="Y78" s="1400">
        <v>3</v>
      </c>
      <c r="Z78" s="1427">
        <v>2</v>
      </c>
      <c r="AA78" s="1390">
        <f t="shared" si="2"/>
        <v>2.2000000000000002</v>
      </c>
      <c r="AB78" s="1597" t="s">
        <v>1421</v>
      </c>
      <c r="AC78" s="1363"/>
      <c r="AD78" s="1363"/>
      <c r="AE78" s="1363"/>
      <c r="AF78" s="1399"/>
    </row>
    <row r="79" spans="1:32">
      <c r="A79" s="1408"/>
      <c r="B79" s="1378" t="s">
        <v>1622</v>
      </c>
      <c r="C79" s="1427">
        <v>1</v>
      </c>
      <c r="D79" s="1427"/>
      <c r="E79" s="1367"/>
      <c r="K79" s="1484">
        <v>76</v>
      </c>
      <c r="L79" s="1485" t="s">
        <v>1523</v>
      </c>
      <c r="M79" s="1486"/>
      <c r="N79" s="1427" t="s">
        <v>1416</v>
      </c>
      <c r="O79" s="1428" t="s">
        <v>1417</v>
      </c>
      <c r="P79" s="1428" t="s">
        <v>1420</v>
      </c>
      <c r="Q79" s="1428"/>
      <c r="R79" s="1428"/>
      <c r="S79" s="1428"/>
      <c r="T79" s="1428">
        <v>2</v>
      </c>
      <c r="U79" s="1428">
        <v>3</v>
      </c>
      <c r="V79" s="1428">
        <v>2</v>
      </c>
      <c r="W79" s="1428">
        <v>3</v>
      </c>
      <c r="X79" s="1428">
        <v>3</v>
      </c>
      <c r="Y79" s="1487">
        <v>3</v>
      </c>
      <c r="Z79" s="1428">
        <v>2</v>
      </c>
      <c r="AA79" s="1479">
        <f t="shared" si="2"/>
        <v>2.4</v>
      </c>
      <c r="AB79" s="1598" t="s">
        <v>1421</v>
      </c>
      <c r="AC79" s="1363"/>
      <c r="AD79" s="1363"/>
      <c r="AE79" s="1363"/>
      <c r="AF79" s="1399"/>
    </row>
    <row r="80" spans="1:32">
      <c r="A80" s="1408"/>
      <c r="B80" s="1379" t="s">
        <v>1623</v>
      </c>
      <c r="C80" s="1427"/>
      <c r="D80" s="1427"/>
      <c r="E80" s="1367"/>
      <c r="K80" s="1371"/>
      <c r="L80" s="1372"/>
      <c r="M80" s="1398"/>
      <c r="N80" s="1366"/>
      <c r="O80" s="1366"/>
      <c r="P80" s="1366"/>
      <c r="Q80" s="1366"/>
      <c r="R80" s="1366"/>
      <c r="S80" s="1366"/>
      <c r="T80" s="1366"/>
      <c r="U80" s="1366"/>
      <c r="V80" s="1366"/>
      <c r="W80" s="1366"/>
      <c r="X80" s="1366"/>
      <c r="Y80" s="1400"/>
      <c r="Z80" s="1366"/>
      <c r="AA80" s="1390"/>
    </row>
    <row r="81" spans="1:37">
      <c r="A81" s="1408"/>
      <c r="B81" s="1378" t="s">
        <v>1624</v>
      </c>
      <c r="C81" s="1427"/>
      <c r="D81" s="1427"/>
      <c r="E81" s="1367"/>
    </row>
    <row r="82" spans="1:37">
      <c r="A82" s="1408"/>
      <c r="B82" s="1378" t="s">
        <v>1625</v>
      </c>
      <c r="C82" s="1427"/>
      <c r="D82" s="1427">
        <v>2</v>
      </c>
      <c r="E82" s="1367"/>
    </row>
    <row r="83" spans="1:37" ht="108.75" customHeight="1">
      <c r="A83" s="1408"/>
      <c r="B83" s="1378" t="s">
        <v>1626</v>
      </c>
      <c r="C83" s="1427">
        <v>1</v>
      </c>
      <c r="D83" s="1427"/>
      <c r="E83" s="1367"/>
      <c r="K83" s="1433" t="s">
        <v>1400</v>
      </c>
      <c r="L83" s="1433" t="s">
        <v>929</v>
      </c>
      <c r="M83" s="1433" t="s">
        <v>922</v>
      </c>
      <c r="N83" s="1441" t="s">
        <v>1465</v>
      </c>
      <c r="O83" s="1441" t="s">
        <v>1466</v>
      </c>
      <c r="P83" s="1434" t="s">
        <v>1467</v>
      </c>
      <c r="Q83" s="1434" t="s">
        <v>1477</v>
      </c>
      <c r="R83" s="1434" t="s">
        <v>1524</v>
      </c>
      <c r="S83" s="1434" t="s">
        <v>1478</v>
      </c>
      <c r="T83" s="1434" t="s">
        <v>1468</v>
      </c>
      <c r="U83" s="1434" t="s">
        <v>1469</v>
      </c>
      <c r="V83" s="1434" t="s">
        <v>1470</v>
      </c>
      <c r="W83" s="1434" t="s">
        <v>1471</v>
      </c>
      <c r="X83" s="1434" t="s">
        <v>1472</v>
      </c>
      <c r="Y83" s="1434" t="s">
        <v>1479</v>
      </c>
      <c r="Z83" s="1434" t="s">
        <v>1480</v>
      </c>
      <c r="AA83" s="1434" t="s">
        <v>1481</v>
      </c>
      <c r="AB83" s="1434" t="s">
        <v>1482</v>
      </c>
      <c r="AC83" s="1434" t="s">
        <v>1473</v>
      </c>
      <c r="AD83" s="1477" t="s">
        <v>1414</v>
      </c>
      <c r="AE83" s="1483" t="s">
        <v>1415</v>
      </c>
      <c r="AF83" s="1389"/>
      <c r="AG83" s="1384"/>
      <c r="AH83" s="1383"/>
      <c r="AI83" s="1383"/>
      <c r="AJ83" s="1383"/>
      <c r="AK83" s="1383"/>
    </row>
    <row r="84" spans="1:37">
      <c r="A84" s="1408"/>
      <c r="B84" s="1378" t="s">
        <v>1627</v>
      </c>
      <c r="C84" s="1427"/>
      <c r="D84" s="1427"/>
      <c r="E84" s="1367"/>
      <c r="K84" s="1429">
        <v>1</v>
      </c>
      <c r="L84" s="1430" t="s">
        <v>695</v>
      </c>
      <c r="M84" s="1435">
        <v>68.434036911328008</v>
      </c>
      <c r="N84" s="1426" t="s">
        <v>1483</v>
      </c>
      <c r="O84" s="1426" t="s">
        <v>1484</v>
      </c>
      <c r="P84" s="1426" t="s">
        <v>1485</v>
      </c>
      <c r="Q84" s="1426" t="s">
        <v>1439</v>
      </c>
      <c r="R84" s="1426" t="s">
        <v>1442</v>
      </c>
      <c r="S84" s="1426" t="s">
        <v>1443</v>
      </c>
      <c r="T84" s="1426" t="s">
        <v>1447</v>
      </c>
      <c r="U84" s="1426" t="s">
        <v>1447</v>
      </c>
      <c r="V84" s="1426">
        <v>2</v>
      </c>
      <c r="W84" s="1426">
        <v>3</v>
      </c>
      <c r="X84" s="1426">
        <v>3</v>
      </c>
      <c r="Y84" s="1426">
        <v>2</v>
      </c>
      <c r="Z84" s="1426">
        <v>1</v>
      </c>
      <c r="AA84" s="1426">
        <v>3</v>
      </c>
      <c r="AB84" s="1426">
        <v>1</v>
      </c>
      <c r="AC84" s="1426">
        <v>2</v>
      </c>
      <c r="AD84" s="1478">
        <v>2.125</v>
      </c>
      <c r="AE84" s="1481" t="s">
        <v>1421</v>
      </c>
      <c r="AF84" s="1390"/>
    </row>
    <row r="85" spans="1:37">
      <c r="A85" s="1408"/>
      <c r="B85" s="1378" t="s">
        <v>1628</v>
      </c>
      <c r="C85" s="1427"/>
      <c r="D85" s="1427">
        <v>2</v>
      </c>
      <c r="E85" s="1367"/>
      <c r="K85" s="1431">
        <v>2</v>
      </c>
      <c r="L85" s="1432" t="s">
        <v>696</v>
      </c>
      <c r="M85" s="1436">
        <v>29.9</v>
      </c>
      <c r="N85" s="1427" t="s">
        <v>1483</v>
      </c>
      <c r="O85" s="1427" t="s">
        <v>1486</v>
      </c>
      <c r="P85" s="1427" t="s">
        <v>1485</v>
      </c>
      <c r="Q85" s="1427" t="s">
        <v>1439</v>
      </c>
      <c r="R85" s="1427" t="s">
        <v>1440</v>
      </c>
      <c r="S85" s="1427" t="s">
        <v>1443</v>
      </c>
      <c r="T85" s="1427" t="s">
        <v>1446</v>
      </c>
      <c r="U85" s="1427" t="s">
        <v>1446</v>
      </c>
      <c r="V85" s="1427">
        <v>2</v>
      </c>
      <c r="W85" s="1427">
        <v>2</v>
      </c>
      <c r="X85" s="1427">
        <v>3</v>
      </c>
      <c r="Y85" s="1427">
        <v>2</v>
      </c>
      <c r="Z85" s="1427">
        <v>3</v>
      </c>
      <c r="AA85" s="1427">
        <v>3</v>
      </c>
      <c r="AB85" s="1427">
        <v>3</v>
      </c>
      <c r="AC85" s="1427">
        <v>2</v>
      </c>
      <c r="AD85" s="1390">
        <v>2.5</v>
      </c>
      <c r="AE85" s="1482" t="s">
        <v>1418</v>
      </c>
      <c r="AF85" s="1390"/>
    </row>
    <row r="86" spans="1:37">
      <c r="A86" s="1408"/>
      <c r="B86" s="1378" t="s">
        <v>1629</v>
      </c>
      <c r="C86" s="1427">
        <v>1</v>
      </c>
      <c r="D86" s="1427"/>
      <c r="E86" s="1367"/>
      <c r="K86" s="1431">
        <v>3</v>
      </c>
      <c r="L86" s="1432" t="s">
        <v>697</v>
      </c>
      <c r="M86" s="1436">
        <v>22.050000033384492</v>
      </c>
      <c r="N86" s="1427" t="s">
        <v>1483</v>
      </c>
      <c r="O86" s="1439" t="s">
        <v>1484</v>
      </c>
      <c r="P86" s="1427" t="s">
        <v>1485</v>
      </c>
      <c r="Q86" s="1427" t="s">
        <v>1438</v>
      </c>
      <c r="R86" s="1427" t="s">
        <v>1440</v>
      </c>
      <c r="S86" s="1427" t="s">
        <v>1443</v>
      </c>
      <c r="T86" s="1427" t="s">
        <v>1446</v>
      </c>
      <c r="U86" s="1427" t="s">
        <v>1446</v>
      </c>
      <c r="V86" s="1427">
        <v>2</v>
      </c>
      <c r="W86" s="1427">
        <v>3</v>
      </c>
      <c r="X86" s="1427">
        <v>3</v>
      </c>
      <c r="Y86" s="1427">
        <v>3</v>
      </c>
      <c r="Z86" s="1427">
        <v>3</v>
      </c>
      <c r="AA86" s="1427">
        <v>3</v>
      </c>
      <c r="AB86" s="1427">
        <v>3</v>
      </c>
      <c r="AC86" s="1427">
        <v>2</v>
      </c>
      <c r="AD86" s="1390">
        <v>2.75</v>
      </c>
      <c r="AE86" s="1482" t="s">
        <v>1418</v>
      </c>
      <c r="AF86" s="1390"/>
    </row>
    <row r="87" spans="1:37">
      <c r="A87" s="1408"/>
      <c r="B87" s="1378" t="s">
        <v>1630</v>
      </c>
      <c r="C87" s="1427"/>
      <c r="D87" s="1427"/>
      <c r="E87" s="1367"/>
      <c r="K87" s="1431">
        <v>4</v>
      </c>
      <c r="L87" s="1432" t="s">
        <v>1540</v>
      </c>
      <c r="M87" s="1436">
        <v>31.7</v>
      </c>
      <c r="N87" s="1427" t="s">
        <v>1487</v>
      </c>
      <c r="O87" s="1427" t="s">
        <v>1484</v>
      </c>
      <c r="P87" s="1427" t="s">
        <v>1485</v>
      </c>
      <c r="Q87" s="1427" t="s">
        <v>1439</v>
      </c>
      <c r="R87" s="1427" t="s">
        <v>1442</v>
      </c>
      <c r="S87" s="1427" t="s">
        <v>1443</v>
      </c>
      <c r="T87" s="1427" t="s">
        <v>1446</v>
      </c>
      <c r="U87" s="1427" t="s">
        <v>1446</v>
      </c>
      <c r="V87" s="1427">
        <v>1</v>
      </c>
      <c r="W87" s="1427">
        <v>3</v>
      </c>
      <c r="X87" s="1427">
        <v>3</v>
      </c>
      <c r="Y87" s="1427">
        <v>2</v>
      </c>
      <c r="Z87" s="1427">
        <v>1</v>
      </c>
      <c r="AA87" s="1427">
        <v>3</v>
      </c>
      <c r="AB87" s="1427">
        <v>3</v>
      </c>
      <c r="AC87" s="1427">
        <v>2</v>
      </c>
      <c r="AD87" s="1390">
        <v>2.25</v>
      </c>
      <c r="AE87" s="1482" t="s">
        <v>1421</v>
      </c>
      <c r="AF87" s="1390"/>
    </row>
    <row r="88" spans="1:37">
      <c r="A88" s="1408"/>
      <c r="B88" s="1378" t="s">
        <v>1631</v>
      </c>
      <c r="C88" s="1427"/>
      <c r="D88" s="1427">
        <v>2</v>
      </c>
      <c r="E88" s="1367"/>
      <c r="K88" s="1431">
        <v>5</v>
      </c>
      <c r="L88" s="1432" t="s">
        <v>698</v>
      </c>
      <c r="M88" s="1436">
        <v>47.3</v>
      </c>
      <c r="N88" s="1427" t="s">
        <v>1483</v>
      </c>
      <c r="O88" s="1427" t="s">
        <v>1484</v>
      </c>
      <c r="P88" s="1427" t="s">
        <v>1485</v>
      </c>
      <c r="Q88" s="1427" t="s">
        <v>1438</v>
      </c>
      <c r="R88" s="1427" t="s">
        <v>1440</v>
      </c>
      <c r="S88" s="1427" t="s">
        <v>1443</v>
      </c>
      <c r="T88" s="1427" t="s">
        <v>1447</v>
      </c>
      <c r="U88" s="1427" t="s">
        <v>1447</v>
      </c>
      <c r="V88" s="1427">
        <v>2</v>
      </c>
      <c r="W88" s="1427">
        <v>3</v>
      </c>
      <c r="X88" s="1427">
        <v>3</v>
      </c>
      <c r="Y88" s="1427">
        <v>3</v>
      </c>
      <c r="Z88" s="1427">
        <v>3</v>
      </c>
      <c r="AA88" s="1427">
        <v>3</v>
      </c>
      <c r="AB88" s="1427">
        <v>1</v>
      </c>
      <c r="AC88" s="1427">
        <v>2</v>
      </c>
      <c r="AD88" s="1390">
        <v>2.5</v>
      </c>
      <c r="AE88" s="1482" t="s">
        <v>1418</v>
      </c>
      <c r="AF88" s="1390"/>
    </row>
    <row r="89" spans="1:37">
      <c r="A89" s="1408"/>
      <c r="B89" s="1378" t="s">
        <v>1632</v>
      </c>
      <c r="C89" s="1427">
        <v>1</v>
      </c>
      <c r="D89" s="1427"/>
      <c r="E89" s="1367"/>
      <c r="K89" s="1431">
        <v>6</v>
      </c>
      <c r="L89" s="1432" t="s">
        <v>1566</v>
      </c>
      <c r="M89" s="1436">
        <v>34.799999999999997</v>
      </c>
      <c r="N89" s="1427" t="s">
        <v>1483</v>
      </c>
      <c r="O89" s="1427" t="s">
        <v>1484</v>
      </c>
      <c r="P89" s="1427" t="s">
        <v>1485</v>
      </c>
      <c r="Q89" s="1427" t="s">
        <v>1438</v>
      </c>
      <c r="R89" s="1427" t="s">
        <v>1440</v>
      </c>
      <c r="S89" s="1427" t="s">
        <v>1443</v>
      </c>
      <c r="T89" s="1427" t="s">
        <v>1447</v>
      </c>
      <c r="U89" s="1427" t="s">
        <v>1447</v>
      </c>
      <c r="V89" s="1427">
        <v>2</v>
      </c>
      <c r="W89" s="1427">
        <v>3</v>
      </c>
      <c r="X89" s="1427">
        <v>3</v>
      </c>
      <c r="Y89" s="1427">
        <v>3</v>
      </c>
      <c r="Z89" s="1427">
        <v>3</v>
      </c>
      <c r="AA89" s="1427">
        <v>3</v>
      </c>
      <c r="AB89" s="1427">
        <v>1</v>
      </c>
      <c r="AC89" s="1427">
        <v>2</v>
      </c>
      <c r="AD89" s="1390">
        <v>2.5</v>
      </c>
      <c r="AE89" s="1482" t="s">
        <v>1418</v>
      </c>
      <c r="AF89" s="1390"/>
    </row>
    <row r="90" spans="1:37">
      <c r="A90" s="1408"/>
      <c r="B90" s="1378"/>
      <c r="C90" s="1427"/>
      <c r="D90" s="1427"/>
      <c r="E90" s="1367"/>
      <c r="K90" s="1431">
        <v>7</v>
      </c>
      <c r="L90" s="1432" t="s">
        <v>1423</v>
      </c>
      <c r="M90" s="1436">
        <v>19.811560599190216</v>
      </c>
      <c r="N90" s="1427" t="s">
        <v>1483</v>
      </c>
      <c r="O90" s="1427" t="s">
        <v>1484</v>
      </c>
      <c r="P90" s="1427" t="s">
        <v>1485</v>
      </c>
      <c r="Q90" s="1427" t="s">
        <v>1438</v>
      </c>
      <c r="R90" s="1427" t="s">
        <v>1440</v>
      </c>
      <c r="S90" s="1427" t="s">
        <v>1443</v>
      </c>
      <c r="T90" s="1427" t="s">
        <v>1446</v>
      </c>
      <c r="U90" s="1427" t="s">
        <v>1446</v>
      </c>
      <c r="V90" s="1427">
        <v>2</v>
      </c>
      <c r="W90" s="1427">
        <v>3</v>
      </c>
      <c r="X90" s="1427">
        <v>3</v>
      </c>
      <c r="Y90" s="1427">
        <v>3</v>
      </c>
      <c r="Z90" s="1427">
        <v>3</v>
      </c>
      <c r="AA90" s="1427">
        <v>3</v>
      </c>
      <c r="AB90" s="1427">
        <v>3</v>
      </c>
      <c r="AC90" s="1427">
        <v>2</v>
      </c>
      <c r="AD90" s="1390">
        <v>2.75</v>
      </c>
      <c r="AE90" s="1482" t="s">
        <v>1418</v>
      </c>
      <c r="AF90" s="1390"/>
    </row>
    <row r="91" spans="1:37">
      <c r="A91" s="1410"/>
      <c r="B91" s="1380"/>
      <c r="C91" s="1428"/>
      <c r="D91" s="1428"/>
      <c r="E91" s="1370"/>
      <c r="K91" s="1431">
        <v>8</v>
      </c>
      <c r="L91" s="1432" t="s">
        <v>701</v>
      </c>
      <c r="M91" s="1436">
        <v>29.3</v>
      </c>
      <c r="N91" s="1427" t="s">
        <v>1483</v>
      </c>
      <c r="O91" s="1427" t="s">
        <v>1484</v>
      </c>
      <c r="P91" s="1427" t="s">
        <v>1485</v>
      </c>
      <c r="Q91" s="1427" t="s">
        <v>1438</v>
      </c>
      <c r="R91" s="1427" t="s">
        <v>1442</v>
      </c>
      <c r="S91" s="1427" t="s">
        <v>1443</v>
      </c>
      <c r="T91" s="1427" t="s">
        <v>1446</v>
      </c>
      <c r="U91" s="1427" t="s">
        <v>1446</v>
      </c>
      <c r="V91" s="1427">
        <v>2</v>
      </c>
      <c r="W91" s="1427">
        <v>3</v>
      </c>
      <c r="X91" s="1427">
        <v>3</v>
      </c>
      <c r="Y91" s="1427">
        <v>3</v>
      </c>
      <c r="Z91" s="1427">
        <v>1</v>
      </c>
      <c r="AA91" s="1427">
        <v>3</v>
      </c>
      <c r="AB91" s="1427">
        <v>3</v>
      </c>
      <c r="AC91" s="1427">
        <v>2</v>
      </c>
      <c r="AD91" s="1390">
        <v>2.5</v>
      </c>
      <c r="AE91" s="1482" t="s">
        <v>1418</v>
      </c>
      <c r="AF91" s="1390"/>
    </row>
    <row r="92" spans="1:37">
      <c r="K92" s="1431">
        <v>9</v>
      </c>
      <c r="L92" s="1432" t="s">
        <v>702</v>
      </c>
      <c r="M92" s="1436">
        <v>34.6</v>
      </c>
      <c r="N92" s="1427" t="s">
        <v>1483</v>
      </c>
      <c r="O92" s="1427" t="s">
        <v>1486</v>
      </c>
      <c r="P92" s="1427" t="s">
        <v>1485</v>
      </c>
      <c r="Q92" s="1427" t="s">
        <v>1439</v>
      </c>
      <c r="R92" s="1427" t="s">
        <v>1440</v>
      </c>
      <c r="S92" s="1427" t="s">
        <v>1443</v>
      </c>
      <c r="T92" s="1427" t="s">
        <v>1447</v>
      </c>
      <c r="U92" s="1427" t="s">
        <v>1447</v>
      </c>
      <c r="V92" s="1427">
        <v>2</v>
      </c>
      <c r="W92" s="1427">
        <v>2</v>
      </c>
      <c r="X92" s="1427">
        <v>3</v>
      </c>
      <c r="Y92" s="1427">
        <v>2</v>
      </c>
      <c r="Z92" s="1427">
        <v>3</v>
      </c>
      <c r="AA92" s="1427">
        <v>3</v>
      </c>
      <c r="AB92" s="1427">
        <v>1</v>
      </c>
      <c r="AC92" s="1427">
        <v>2</v>
      </c>
      <c r="AD92" s="1390">
        <v>2.25</v>
      </c>
      <c r="AE92" s="1482" t="s">
        <v>1421</v>
      </c>
      <c r="AF92" s="1390"/>
    </row>
    <row r="93" spans="1:37">
      <c r="K93" s="1431">
        <v>10</v>
      </c>
      <c r="L93" s="1432" t="s">
        <v>703</v>
      </c>
      <c r="M93" s="1436">
        <v>16.89682533578096</v>
      </c>
      <c r="N93" s="1427" t="s">
        <v>1483</v>
      </c>
      <c r="O93" s="1427" t="s">
        <v>1484</v>
      </c>
      <c r="P93" s="1427" t="s">
        <v>1485</v>
      </c>
      <c r="Q93" s="1427" t="s">
        <v>1438</v>
      </c>
      <c r="R93" s="1427" t="s">
        <v>1440</v>
      </c>
      <c r="S93" s="1427" t="s">
        <v>1443</v>
      </c>
      <c r="T93" s="1427" t="s">
        <v>1446</v>
      </c>
      <c r="U93" s="1427" t="s">
        <v>1446</v>
      </c>
      <c r="V93" s="1427">
        <v>2</v>
      </c>
      <c r="W93" s="1427">
        <v>3</v>
      </c>
      <c r="X93" s="1427">
        <v>3</v>
      </c>
      <c r="Y93" s="1427">
        <v>3</v>
      </c>
      <c r="Z93" s="1427">
        <v>3</v>
      </c>
      <c r="AA93" s="1427">
        <v>3</v>
      </c>
      <c r="AB93" s="1427">
        <v>3</v>
      </c>
      <c r="AC93" s="1427">
        <v>2</v>
      </c>
      <c r="AD93" s="1390">
        <v>2.75</v>
      </c>
      <c r="AE93" s="1482" t="s">
        <v>1418</v>
      </c>
      <c r="AF93" s="1390"/>
    </row>
    <row r="94" spans="1:37">
      <c r="K94" s="1431">
        <v>11</v>
      </c>
      <c r="L94" s="1438" t="s">
        <v>1488</v>
      </c>
      <c r="M94" s="1436">
        <v>39.50230507332779</v>
      </c>
      <c r="N94" s="1427" t="s">
        <v>1483</v>
      </c>
      <c r="O94" s="1427" t="s">
        <v>1484</v>
      </c>
      <c r="P94" s="1427" t="s">
        <v>1485</v>
      </c>
      <c r="Q94" s="1427" t="s">
        <v>1438</v>
      </c>
      <c r="R94" s="1427" t="s">
        <v>1440</v>
      </c>
      <c r="S94" s="1427" t="s">
        <v>1443</v>
      </c>
      <c r="T94" s="1427" t="s">
        <v>1447</v>
      </c>
      <c r="U94" s="1427" t="s">
        <v>1447</v>
      </c>
      <c r="V94" s="1427">
        <v>2</v>
      </c>
      <c r="W94" s="1427">
        <v>3</v>
      </c>
      <c r="X94" s="1427">
        <v>3</v>
      </c>
      <c r="Y94" s="1427">
        <v>3</v>
      </c>
      <c r="Z94" s="1427">
        <v>3</v>
      </c>
      <c r="AA94" s="1427">
        <v>3</v>
      </c>
      <c r="AB94" s="1427">
        <v>1</v>
      </c>
      <c r="AC94" s="1427">
        <v>2</v>
      </c>
      <c r="AD94" s="1390">
        <v>2.5</v>
      </c>
      <c r="AE94" s="1482" t="s">
        <v>1418</v>
      </c>
      <c r="AF94" s="1390"/>
    </row>
    <row r="95" spans="1:37">
      <c r="K95" s="1431">
        <v>12</v>
      </c>
      <c r="L95" s="1432" t="s">
        <v>705</v>
      </c>
      <c r="M95" s="1436">
        <v>16.483951997579851</v>
      </c>
      <c r="N95" s="1427" t="s">
        <v>1483</v>
      </c>
      <c r="O95" s="1427" t="s">
        <v>1484</v>
      </c>
      <c r="P95" s="1427" t="s">
        <v>1485</v>
      </c>
      <c r="Q95" s="1427" t="s">
        <v>1438</v>
      </c>
      <c r="R95" s="1427" t="s">
        <v>1440</v>
      </c>
      <c r="S95" s="1427" t="s">
        <v>1443</v>
      </c>
      <c r="T95" s="1427" t="s">
        <v>1446</v>
      </c>
      <c r="U95" s="1427" t="s">
        <v>1446</v>
      </c>
      <c r="V95" s="1427">
        <v>2</v>
      </c>
      <c r="W95" s="1427">
        <v>3</v>
      </c>
      <c r="X95" s="1427">
        <v>3</v>
      </c>
      <c r="Y95" s="1427">
        <v>3</v>
      </c>
      <c r="Z95" s="1427">
        <v>3</v>
      </c>
      <c r="AA95" s="1427">
        <v>3</v>
      </c>
      <c r="AB95" s="1427">
        <v>3</v>
      </c>
      <c r="AC95" s="1427">
        <v>2</v>
      </c>
      <c r="AD95" s="1390">
        <v>2.75</v>
      </c>
      <c r="AE95" s="1482" t="s">
        <v>1418</v>
      </c>
      <c r="AF95" s="1390"/>
    </row>
    <row r="96" spans="1:37">
      <c r="K96" s="1431">
        <v>13</v>
      </c>
      <c r="L96" s="1432" t="s">
        <v>1541</v>
      </c>
      <c r="M96" s="1436">
        <v>29.3</v>
      </c>
      <c r="N96" s="1427" t="s">
        <v>1487</v>
      </c>
      <c r="O96" s="1427" t="s">
        <v>1484</v>
      </c>
      <c r="P96" s="1427" t="s">
        <v>1485</v>
      </c>
      <c r="Q96" s="1427" t="s">
        <v>1439</v>
      </c>
      <c r="R96" s="1427" t="s">
        <v>1442</v>
      </c>
      <c r="S96" s="1427" t="s">
        <v>1443</v>
      </c>
      <c r="T96" s="1427" t="s">
        <v>1446</v>
      </c>
      <c r="U96" s="1427" t="s">
        <v>1446</v>
      </c>
      <c r="V96" s="1427">
        <v>1</v>
      </c>
      <c r="W96" s="1427">
        <v>3</v>
      </c>
      <c r="X96" s="1427">
        <v>3</v>
      </c>
      <c r="Y96" s="1427">
        <v>2</v>
      </c>
      <c r="Z96" s="1427">
        <v>1</v>
      </c>
      <c r="AA96" s="1427">
        <v>3</v>
      </c>
      <c r="AB96" s="1427">
        <v>3</v>
      </c>
      <c r="AC96" s="1427">
        <v>2</v>
      </c>
      <c r="AD96" s="1390">
        <v>2.25</v>
      </c>
      <c r="AE96" s="1482" t="s">
        <v>1421</v>
      </c>
      <c r="AF96" s="1390"/>
    </row>
    <row r="97" spans="11:32" customFormat="1">
      <c r="K97" s="1431">
        <v>14</v>
      </c>
      <c r="L97" s="1432" t="s">
        <v>706</v>
      </c>
      <c r="M97" s="1436">
        <v>36.35</v>
      </c>
      <c r="N97" s="1427" t="s">
        <v>1483</v>
      </c>
      <c r="O97" s="1427" t="s">
        <v>1486</v>
      </c>
      <c r="P97" s="1427" t="s">
        <v>1485</v>
      </c>
      <c r="Q97" s="1427" t="s">
        <v>1439</v>
      </c>
      <c r="R97" s="1427" t="s">
        <v>1442</v>
      </c>
      <c r="S97" s="1427" t="s">
        <v>1443</v>
      </c>
      <c r="T97" s="1427" t="s">
        <v>1447</v>
      </c>
      <c r="U97" s="1427" t="s">
        <v>1447</v>
      </c>
      <c r="V97" s="1427">
        <v>2</v>
      </c>
      <c r="W97" s="1427">
        <v>2</v>
      </c>
      <c r="X97" s="1427">
        <v>3</v>
      </c>
      <c r="Y97" s="1427">
        <v>2</v>
      </c>
      <c r="Z97" s="1427">
        <v>1</v>
      </c>
      <c r="AA97" s="1427">
        <v>3</v>
      </c>
      <c r="AB97" s="1427">
        <v>1</v>
      </c>
      <c r="AC97" s="1427">
        <v>2</v>
      </c>
      <c r="AD97" s="1390">
        <v>2</v>
      </c>
      <c r="AE97" s="1482" t="s">
        <v>1421</v>
      </c>
      <c r="AF97" s="1390"/>
    </row>
    <row r="98" spans="11:32" customFormat="1">
      <c r="K98" s="1431">
        <v>15</v>
      </c>
      <c r="L98" s="1432" t="s">
        <v>1542</v>
      </c>
      <c r="M98" s="1436">
        <v>29.2</v>
      </c>
      <c r="N98" s="1427" t="s">
        <v>1487</v>
      </c>
      <c r="O98" s="1427" t="s">
        <v>1484</v>
      </c>
      <c r="P98" s="1427" t="s">
        <v>1485</v>
      </c>
      <c r="Q98" s="1427" t="s">
        <v>1439</v>
      </c>
      <c r="R98" s="1427" t="s">
        <v>1442</v>
      </c>
      <c r="S98" s="1427" t="s">
        <v>1443</v>
      </c>
      <c r="T98" s="1427" t="s">
        <v>1446</v>
      </c>
      <c r="U98" s="1427" t="s">
        <v>1446</v>
      </c>
      <c r="V98" s="1427">
        <v>1</v>
      </c>
      <c r="W98" s="1427">
        <v>3</v>
      </c>
      <c r="X98" s="1427">
        <v>3</v>
      </c>
      <c r="Y98" s="1427">
        <v>2</v>
      </c>
      <c r="Z98" s="1427">
        <v>1</v>
      </c>
      <c r="AA98" s="1427">
        <v>3</v>
      </c>
      <c r="AB98" s="1427">
        <v>3</v>
      </c>
      <c r="AC98" s="1427">
        <v>2</v>
      </c>
      <c r="AD98" s="1390">
        <v>2.25</v>
      </c>
      <c r="AE98" s="1482" t="s">
        <v>1421</v>
      </c>
      <c r="AF98" s="1390"/>
    </row>
    <row r="99" spans="11:32" customFormat="1">
      <c r="K99" s="1431">
        <v>16</v>
      </c>
      <c r="L99" s="1432" t="s">
        <v>1207</v>
      </c>
      <c r="M99" s="1436">
        <v>37.9</v>
      </c>
      <c r="N99" s="1427" t="s">
        <v>1483</v>
      </c>
      <c r="O99" s="1427" t="s">
        <v>1486</v>
      </c>
      <c r="P99" s="1427" t="s">
        <v>1485</v>
      </c>
      <c r="Q99" s="1427" t="s">
        <v>1439</v>
      </c>
      <c r="R99" s="1427" t="s">
        <v>1442</v>
      </c>
      <c r="S99" s="1427" t="s">
        <v>1443</v>
      </c>
      <c r="T99" s="1427" t="s">
        <v>1447</v>
      </c>
      <c r="U99" s="1427" t="s">
        <v>1447</v>
      </c>
      <c r="V99" s="1427">
        <v>2</v>
      </c>
      <c r="W99" s="1427">
        <v>2</v>
      </c>
      <c r="X99" s="1427">
        <v>3</v>
      </c>
      <c r="Y99" s="1427">
        <v>2</v>
      </c>
      <c r="Z99" s="1427">
        <v>1</v>
      </c>
      <c r="AA99" s="1427">
        <v>3</v>
      </c>
      <c r="AB99" s="1427">
        <v>1</v>
      </c>
      <c r="AC99" s="1427">
        <v>2</v>
      </c>
      <c r="AD99" s="1390">
        <v>2</v>
      </c>
      <c r="AE99" s="1482" t="s">
        <v>1421</v>
      </c>
      <c r="AF99" s="1390"/>
    </row>
    <row r="100" spans="11:32" customFormat="1">
      <c r="K100" s="1431">
        <v>17</v>
      </c>
      <c r="L100" s="1432" t="s">
        <v>708</v>
      </c>
      <c r="M100" s="1436">
        <v>20.290675760173599</v>
      </c>
      <c r="N100" s="1427" t="s">
        <v>1483</v>
      </c>
      <c r="O100" s="1427" t="s">
        <v>1484</v>
      </c>
      <c r="P100" s="1427" t="s">
        <v>1485</v>
      </c>
      <c r="Q100" s="1427" t="s">
        <v>1438</v>
      </c>
      <c r="R100" s="1427" t="s">
        <v>1440</v>
      </c>
      <c r="S100" s="1427" t="s">
        <v>1443</v>
      </c>
      <c r="T100" s="1427" t="s">
        <v>1446</v>
      </c>
      <c r="U100" s="1427" t="s">
        <v>1446</v>
      </c>
      <c r="V100" s="1427">
        <v>2</v>
      </c>
      <c r="W100" s="1427">
        <v>3</v>
      </c>
      <c r="X100" s="1427">
        <v>3</v>
      </c>
      <c r="Y100" s="1427">
        <v>3</v>
      </c>
      <c r="Z100" s="1427">
        <v>3</v>
      </c>
      <c r="AA100" s="1427">
        <v>3</v>
      </c>
      <c r="AB100" s="1427">
        <v>3</v>
      </c>
      <c r="AC100" s="1427">
        <v>2</v>
      </c>
      <c r="AD100" s="1390">
        <v>2.75</v>
      </c>
      <c r="AE100" s="1482" t="s">
        <v>1418</v>
      </c>
      <c r="AF100" s="1390"/>
    </row>
    <row r="101" spans="11:32" customFormat="1">
      <c r="K101" s="1431">
        <v>18</v>
      </c>
      <c r="L101" s="1432" t="s">
        <v>709</v>
      </c>
      <c r="M101" s="1436">
        <v>33.940001765907482</v>
      </c>
      <c r="N101" s="1427" t="s">
        <v>1483</v>
      </c>
      <c r="O101" s="1439" t="s">
        <v>1484</v>
      </c>
      <c r="P101" s="1427" t="s">
        <v>1485</v>
      </c>
      <c r="Q101" s="1427" t="s">
        <v>1438</v>
      </c>
      <c r="R101" s="1427" t="s">
        <v>1440</v>
      </c>
      <c r="S101" s="1427" t="s">
        <v>1443</v>
      </c>
      <c r="T101" s="1427" t="s">
        <v>1447</v>
      </c>
      <c r="U101" s="1427" t="s">
        <v>1447</v>
      </c>
      <c r="V101" s="1427">
        <v>2</v>
      </c>
      <c r="W101" s="1427">
        <v>3</v>
      </c>
      <c r="X101" s="1427">
        <v>3</v>
      </c>
      <c r="Y101" s="1427">
        <v>3</v>
      </c>
      <c r="Z101" s="1427">
        <v>3</v>
      </c>
      <c r="AA101" s="1427">
        <v>3</v>
      </c>
      <c r="AB101" s="1427">
        <v>1</v>
      </c>
      <c r="AC101" s="1427">
        <v>2</v>
      </c>
      <c r="AD101" s="1390">
        <v>2.5</v>
      </c>
      <c r="AE101" s="1482" t="s">
        <v>1418</v>
      </c>
      <c r="AF101" s="1390"/>
    </row>
    <row r="102" spans="11:32" customFormat="1">
      <c r="K102" s="1431">
        <v>19</v>
      </c>
      <c r="L102" s="1432" t="s">
        <v>710</v>
      </c>
      <c r="M102" s="1436">
        <v>26.9</v>
      </c>
      <c r="N102" s="1427" t="s">
        <v>1483</v>
      </c>
      <c r="O102" s="1427" t="s">
        <v>1489</v>
      </c>
      <c r="P102" s="1427" t="s">
        <v>1485</v>
      </c>
      <c r="Q102" s="1427" t="s">
        <v>1439</v>
      </c>
      <c r="R102" s="1427" t="s">
        <v>1442</v>
      </c>
      <c r="S102" s="1427" t="s">
        <v>1443</v>
      </c>
      <c r="T102" s="1427" t="s">
        <v>1446</v>
      </c>
      <c r="U102" s="1427" t="s">
        <v>1446</v>
      </c>
      <c r="V102" s="1427">
        <v>2</v>
      </c>
      <c r="W102" s="1427">
        <v>1</v>
      </c>
      <c r="X102" s="1427">
        <v>3</v>
      </c>
      <c r="Y102" s="1427">
        <v>2</v>
      </c>
      <c r="Z102" s="1427">
        <v>1</v>
      </c>
      <c r="AA102" s="1427">
        <v>3</v>
      </c>
      <c r="AB102" s="1427">
        <v>3</v>
      </c>
      <c r="AC102" s="1427">
        <v>2</v>
      </c>
      <c r="AD102" s="1390">
        <v>2.125</v>
      </c>
      <c r="AE102" s="1482" t="s">
        <v>1421</v>
      </c>
      <c r="AF102" s="1390"/>
    </row>
    <row r="103" spans="11:32" customFormat="1">
      <c r="K103" s="1431">
        <v>20</v>
      </c>
      <c r="L103" s="1432" t="s">
        <v>694</v>
      </c>
      <c r="M103" s="1436">
        <v>31</v>
      </c>
      <c r="N103" s="1427" t="s">
        <v>1483</v>
      </c>
      <c r="O103" s="1427" t="s">
        <v>1489</v>
      </c>
      <c r="P103" s="1427" t="s">
        <v>1485</v>
      </c>
      <c r="Q103" s="1427" t="s">
        <v>1439</v>
      </c>
      <c r="R103" s="1427" t="s">
        <v>1442</v>
      </c>
      <c r="S103" s="1427" t="s">
        <v>1443</v>
      </c>
      <c r="T103" s="1427" t="s">
        <v>1446</v>
      </c>
      <c r="U103" s="1427" t="s">
        <v>1446</v>
      </c>
      <c r="V103" s="1427">
        <v>2</v>
      </c>
      <c r="W103" s="1427">
        <v>1</v>
      </c>
      <c r="X103" s="1427">
        <v>3</v>
      </c>
      <c r="Y103" s="1427">
        <v>2</v>
      </c>
      <c r="Z103" s="1427">
        <v>1</v>
      </c>
      <c r="AA103" s="1427">
        <v>3</v>
      </c>
      <c r="AB103" s="1427">
        <v>3</v>
      </c>
      <c r="AC103" s="1427">
        <v>2</v>
      </c>
      <c r="AD103" s="1390">
        <v>2.125</v>
      </c>
      <c r="AE103" s="1482" t="s">
        <v>1421</v>
      </c>
      <c r="AF103" s="1390"/>
    </row>
    <row r="104" spans="11:32" customFormat="1">
      <c r="K104" s="1431">
        <v>21</v>
      </c>
      <c r="L104" s="1432" t="s">
        <v>732</v>
      </c>
      <c r="M104" s="1436">
        <v>29.6</v>
      </c>
      <c r="N104" s="1427" t="s">
        <v>1483</v>
      </c>
      <c r="O104" s="1427" t="s">
        <v>1489</v>
      </c>
      <c r="P104" s="1427" t="s">
        <v>1485</v>
      </c>
      <c r="Q104" s="1427" t="s">
        <v>1439</v>
      </c>
      <c r="R104" s="1427" t="s">
        <v>1442</v>
      </c>
      <c r="S104" s="1427" t="s">
        <v>1443</v>
      </c>
      <c r="T104" s="1427" t="s">
        <v>1446</v>
      </c>
      <c r="U104" s="1427" t="s">
        <v>1446</v>
      </c>
      <c r="V104" s="1427">
        <v>2</v>
      </c>
      <c r="W104" s="1427">
        <v>1</v>
      </c>
      <c r="X104" s="1427">
        <v>3</v>
      </c>
      <c r="Y104" s="1427">
        <v>2</v>
      </c>
      <c r="Z104" s="1427">
        <v>1</v>
      </c>
      <c r="AA104" s="1427">
        <v>3</v>
      </c>
      <c r="AB104" s="1427">
        <v>3</v>
      </c>
      <c r="AC104" s="1427">
        <v>2</v>
      </c>
      <c r="AD104" s="1390">
        <v>2.125</v>
      </c>
      <c r="AE104" s="1482" t="s">
        <v>1421</v>
      </c>
      <c r="AF104" s="1390"/>
    </row>
    <row r="105" spans="11:32" customFormat="1">
      <c r="K105" s="1431">
        <v>22</v>
      </c>
      <c r="L105" s="1432" t="s">
        <v>733</v>
      </c>
      <c r="M105" s="1436">
        <v>24.7</v>
      </c>
      <c r="N105" s="1427" t="s">
        <v>1483</v>
      </c>
      <c r="O105" s="1427" t="s">
        <v>1489</v>
      </c>
      <c r="P105" s="1427" t="s">
        <v>1485</v>
      </c>
      <c r="Q105" s="1427" t="s">
        <v>1439</v>
      </c>
      <c r="R105" s="1427" t="s">
        <v>1442</v>
      </c>
      <c r="S105" s="1427" t="s">
        <v>1443</v>
      </c>
      <c r="T105" s="1427" t="s">
        <v>1446</v>
      </c>
      <c r="U105" s="1427" t="s">
        <v>1446</v>
      </c>
      <c r="V105" s="1427">
        <v>2</v>
      </c>
      <c r="W105" s="1427">
        <v>1</v>
      </c>
      <c r="X105" s="1427">
        <v>3</v>
      </c>
      <c r="Y105" s="1427">
        <v>2</v>
      </c>
      <c r="Z105" s="1427">
        <v>1</v>
      </c>
      <c r="AA105" s="1427">
        <v>3</v>
      </c>
      <c r="AB105" s="1427">
        <v>3</v>
      </c>
      <c r="AC105" s="1427">
        <v>2</v>
      </c>
      <c r="AD105" s="1390">
        <v>2.125</v>
      </c>
      <c r="AE105" s="1482" t="s">
        <v>1421</v>
      </c>
      <c r="AF105" s="1390"/>
    </row>
    <row r="106" spans="11:32" customFormat="1">
      <c r="K106" s="1431">
        <v>23</v>
      </c>
      <c r="L106" s="1432" t="s">
        <v>734</v>
      </c>
      <c r="M106" s="1436">
        <v>30.161929674099468</v>
      </c>
      <c r="N106" s="1427" t="s">
        <v>1483</v>
      </c>
      <c r="O106" s="1427" t="s">
        <v>1484</v>
      </c>
      <c r="P106" s="1427" t="s">
        <v>1485</v>
      </c>
      <c r="Q106" s="1427" t="s">
        <v>1439</v>
      </c>
      <c r="R106" s="1427" t="s">
        <v>1442</v>
      </c>
      <c r="S106" s="1427" t="s">
        <v>1443</v>
      </c>
      <c r="T106" s="1427" t="s">
        <v>1446</v>
      </c>
      <c r="U106" s="1427" t="s">
        <v>1446</v>
      </c>
      <c r="V106" s="1427">
        <v>2</v>
      </c>
      <c r="W106" s="1427">
        <v>3</v>
      </c>
      <c r="X106" s="1427">
        <v>3</v>
      </c>
      <c r="Y106" s="1427">
        <v>2</v>
      </c>
      <c r="Z106" s="1427">
        <v>1</v>
      </c>
      <c r="AA106" s="1427">
        <v>3</v>
      </c>
      <c r="AB106" s="1427">
        <v>3</v>
      </c>
      <c r="AC106" s="1427">
        <v>2</v>
      </c>
      <c r="AD106" s="1390">
        <v>2.375</v>
      </c>
      <c r="AE106" s="1482" t="s">
        <v>1421</v>
      </c>
      <c r="AF106" s="1390"/>
    </row>
    <row r="107" spans="11:32" customFormat="1">
      <c r="K107" s="1431">
        <v>24</v>
      </c>
      <c r="L107" s="1432" t="s">
        <v>735</v>
      </c>
      <c r="M107" s="1436">
        <v>39.289296419136768</v>
      </c>
      <c r="N107" s="1427" t="s">
        <v>1483</v>
      </c>
      <c r="O107" s="1427" t="s">
        <v>1489</v>
      </c>
      <c r="P107" s="1427" t="s">
        <v>1485</v>
      </c>
      <c r="Q107" s="1427" t="s">
        <v>1439</v>
      </c>
      <c r="R107" s="1427" t="s">
        <v>1442</v>
      </c>
      <c r="S107" s="1427" t="s">
        <v>1443</v>
      </c>
      <c r="T107" s="1427" t="s">
        <v>1447</v>
      </c>
      <c r="U107" s="1427" t="s">
        <v>1447</v>
      </c>
      <c r="V107" s="1427">
        <v>2</v>
      </c>
      <c r="W107" s="1427">
        <v>1</v>
      </c>
      <c r="X107" s="1427">
        <v>3</v>
      </c>
      <c r="Y107" s="1427">
        <v>2</v>
      </c>
      <c r="Z107" s="1427">
        <v>1</v>
      </c>
      <c r="AA107" s="1427">
        <v>3</v>
      </c>
      <c r="AB107" s="1427">
        <v>1</v>
      </c>
      <c r="AC107" s="1427">
        <v>2</v>
      </c>
      <c r="AD107" s="1390">
        <v>1.875</v>
      </c>
      <c r="AE107" s="1482" t="s">
        <v>1421</v>
      </c>
      <c r="AF107" s="1390"/>
    </row>
    <row r="108" spans="11:32" customFormat="1">
      <c r="K108" s="1431">
        <v>25</v>
      </c>
      <c r="L108" s="1432" t="s">
        <v>410</v>
      </c>
      <c r="M108" s="1436">
        <v>46.424061310298356</v>
      </c>
      <c r="N108" s="1427" t="s">
        <v>1483</v>
      </c>
      <c r="O108" s="1439" t="s">
        <v>1484</v>
      </c>
      <c r="P108" s="1427" t="s">
        <v>1485</v>
      </c>
      <c r="Q108" s="1427" t="s">
        <v>1438</v>
      </c>
      <c r="R108" s="1427" t="s">
        <v>1440</v>
      </c>
      <c r="S108" s="1427" t="s">
        <v>1443</v>
      </c>
      <c r="T108" s="1427" t="s">
        <v>1447</v>
      </c>
      <c r="U108" s="1427" t="s">
        <v>1447</v>
      </c>
      <c r="V108" s="1427">
        <v>2</v>
      </c>
      <c r="W108" s="1427">
        <v>3</v>
      </c>
      <c r="X108" s="1427">
        <v>3</v>
      </c>
      <c r="Y108" s="1427">
        <v>3</v>
      </c>
      <c r="Z108" s="1427">
        <v>3</v>
      </c>
      <c r="AA108" s="1427">
        <v>3</v>
      </c>
      <c r="AB108" s="1427">
        <v>1</v>
      </c>
      <c r="AC108" s="1427">
        <v>2</v>
      </c>
      <c r="AD108" s="1390">
        <v>2.5</v>
      </c>
      <c r="AE108" s="1482" t="s">
        <v>1418</v>
      </c>
      <c r="AF108" s="1390"/>
    </row>
    <row r="109" spans="11:32" customFormat="1">
      <c r="K109" s="1431">
        <v>26</v>
      </c>
      <c r="L109" s="1432" t="s">
        <v>736</v>
      </c>
      <c r="M109" s="1436">
        <v>23.3</v>
      </c>
      <c r="N109" s="1427" t="s">
        <v>1483</v>
      </c>
      <c r="O109" s="1427" t="s">
        <v>1489</v>
      </c>
      <c r="P109" s="1427" t="s">
        <v>1485</v>
      </c>
      <c r="Q109" s="1427" t="s">
        <v>1439</v>
      </c>
      <c r="R109" s="1427" t="s">
        <v>1442</v>
      </c>
      <c r="S109" s="1427" t="s">
        <v>1443</v>
      </c>
      <c r="T109" s="1427" t="s">
        <v>1446</v>
      </c>
      <c r="U109" s="1427" t="s">
        <v>1446</v>
      </c>
      <c r="V109" s="1427">
        <v>2</v>
      </c>
      <c r="W109" s="1427">
        <v>1</v>
      </c>
      <c r="X109" s="1427">
        <v>3</v>
      </c>
      <c r="Y109" s="1427">
        <v>2</v>
      </c>
      <c r="Z109" s="1427">
        <v>1</v>
      </c>
      <c r="AA109" s="1427">
        <v>3</v>
      </c>
      <c r="AB109" s="1427">
        <v>3</v>
      </c>
      <c r="AC109" s="1427">
        <v>2</v>
      </c>
      <c r="AD109" s="1390">
        <v>2.125</v>
      </c>
      <c r="AE109" s="1482" t="s">
        <v>1421</v>
      </c>
      <c r="AF109" s="1390"/>
    </row>
    <row r="110" spans="11:32" customFormat="1">
      <c r="K110" s="1431">
        <v>27</v>
      </c>
      <c r="L110" s="1432" t="s">
        <v>737</v>
      </c>
      <c r="M110" s="1436">
        <v>24.200067289458616</v>
      </c>
      <c r="N110" s="1427" t="s">
        <v>1483</v>
      </c>
      <c r="O110" s="1427" t="s">
        <v>1484</v>
      </c>
      <c r="P110" s="1427" t="s">
        <v>1485</v>
      </c>
      <c r="Q110" s="1427" t="s">
        <v>1438</v>
      </c>
      <c r="R110" s="1427" t="s">
        <v>1440</v>
      </c>
      <c r="S110" s="1427" t="s">
        <v>1443</v>
      </c>
      <c r="T110" s="1427" t="s">
        <v>1446</v>
      </c>
      <c r="U110" s="1427" t="s">
        <v>1446</v>
      </c>
      <c r="V110" s="1427">
        <v>2</v>
      </c>
      <c r="W110" s="1427">
        <v>3</v>
      </c>
      <c r="X110" s="1427">
        <v>3</v>
      </c>
      <c r="Y110" s="1427">
        <v>3</v>
      </c>
      <c r="Z110" s="1427">
        <v>3</v>
      </c>
      <c r="AA110" s="1427">
        <v>3</v>
      </c>
      <c r="AB110" s="1427">
        <v>3</v>
      </c>
      <c r="AC110" s="1427">
        <v>2</v>
      </c>
      <c r="AD110" s="1390">
        <v>2.75</v>
      </c>
      <c r="AE110" s="1482" t="s">
        <v>1418</v>
      </c>
      <c r="AF110" s="1390"/>
    </row>
    <row r="111" spans="11:32" customFormat="1">
      <c r="K111" s="1431">
        <v>28</v>
      </c>
      <c r="L111" s="1432" t="s">
        <v>738</v>
      </c>
      <c r="M111" s="1436">
        <v>36.71</v>
      </c>
      <c r="N111" s="1427" t="s">
        <v>1483</v>
      </c>
      <c r="O111" s="1427" t="s">
        <v>1489</v>
      </c>
      <c r="P111" s="1427" t="s">
        <v>1485</v>
      </c>
      <c r="Q111" s="1427" t="s">
        <v>1439</v>
      </c>
      <c r="R111" s="1427" t="s">
        <v>1442</v>
      </c>
      <c r="S111" s="1427" t="s">
        <v>1443</v>
      </c>
      <c r="T111" s="1427" t="s">
        <v>1447</v>
      </c>
      <c r="U111" s="1427" t="s">
        <v>1447</v>
      </c>
      <c r="V111" s="1427">
        <v>2</v>
      </c>
      <c r="W111" s="1427">
        <v>1</v>
      </c>
      <c r="X111" s="1427">
        <v>3</v>
      </c>
      <c r="Y111" s="1427">
        <v>2</v>
      </c>
      <c r="Z111" s="1427">
        <v>1</v>
      </c>
      <c r="AA111" s="1427">
        <v>3</v>
      </c>
      <c r="AB111" s="1427">
        <v>1</v>
      </c>
      <c r="AC111" s="1427">
        <v>2</v>
      </c>
      <c r="AD111" s="1390">
        <v>1.875</v>
      </c>
      <c r="AE111" s="1482" t="s">
        <v>1421</v>
      </c>
      <c r="AF111" s="1390"/>
    </row>
    <row r="112" spans="11:32" customFormat="1">
      <c r="K112" s="1431">
        <v>29</v>
      </c>
      <c r="L112" s="1432" t="s">
        <v>1543</v>
      </c>
      <c r="M112" s="1436">
        <v>33.299999999999997</v>
      </c>
      <c r="N112" s="1427" t="s">
        <v>1487</v>
      </c>
      <c r="O112" s="1427" t="s">
        <v>1484</v>
      </c>
      <c r="P112" s="1427" t="s">
        <v>1485</v>
      </c>
      <c r="Q112" s="1427" t="s">
        <v>1439</v>
      </c>
      <c r="R112" s="1427" t="s">
        <v>1442</v>
      </c>
      <c r="S112" s="1427" t="s">
        <v>1443</v>
      </c>
      <c r="T112" s="1427" t="s">
        <v>1447</v>
      </c>
      <c r="U112" s="1427" t="s">
        <v>1447</v>
      </c>
      <c r="V112" s="1427">
        <v>1</v>
      </c>
      <c r="W112" s="1427">
        <v>3</v>
      </c>
      <c r="X112" s="1427">
        <v>3</v>
      </c>
      <c r="Y112" s="1427">
        <v>2</v>
      </c>
      <c r="Z112" s="1427">
        <v>1</v>
      </c>
      <c r="AA112" s="1427">
        <v>3</v>
      </c>
      <c r="AB112" s="1427">
        <v>1</v>
      </c>
      <c r="AC112" s="1427">
        <v>2</v>
      </c>
      <c r="AD112" s="1390">
        <v>2</v>
      </c>
      <c r="AE112" s="1482" t="s">
        <v>1421</v>
      </c>
      <c r="AF112" s="1390"/>
    </row>
    <row r="113" spans="11:32" customFormat="1">
      <c r="K113" s="1431">
        <v>30</v>
      </c>
      <c r="L113" s="1432" t="s">
        <v>739</v>
      </c>
      <c r="M113" s="1436">
        <v>47.876196256866649</v>
      </c>
      <c r="N113" s="1427" t="s">
        <v>1483</v>
      </c>
      <c r="O113" s="1427" t="s">
        <v>1484</v>
      </c>
      <c r="P113" s="1427" t="s">
        <v>1485</v>
      </c>
      <c r="Q113" s="1427" t="s">
        <v>1438</v>
      </c>
      <c r="R113" s="1427" t="s">
        <v>1440</v>
      </c>
      <c r="S113" s="1427" t="s">
        <v>1443</v>
      </c>
      <c r="T113" s="1427" t="s">
        <v>1447</v>
      </c>
      <c r="U113" s="1427" t="s">
        <v>1447</v>
      </c>
      <c r="V113" s="1427">
        <v>2</v>
      </c>
      <c r="W113" s="1427">
        <v>3</v>
      </c>
      <c r="X113" s="1427">
        <v>3</v>
      </c>
      <c r="Y113" s="1427">
        <v>3</v>
      </c>
      <c r="Z113" s="1427">
        <v>3</v>
      </c>
      <c r="AA113" s="1427">
        <v>3</v>
      </c>
      <c r="AB113" s="1427">
        <v>1</v>
      </c>
      <c r="AC113" s="1427">
        <v>2</v>
      </c>
      <c r="AD113" s="1390">
        <v>2.5</v>
      </c>
      <c r="AE113" s="1482" t="s">
        <v>1418</v>
      </c>
      <c r="AF113" s="1390"/>
    </row>
    <row r="114" spans="11:32" customFormat="1">
      <c r="K114" s="1431">
        <v>31</v>
      </c>
      <c r="L114" s="1432" t="s">
        <v>740</v>
      </c>
      <c r="M114" s="1436">
        <v>30.6</v>
      </c>
      <c r="N114" s="1427" t="s">
        <v>1483</v>
      </c>
      <c r="O114" s="1427" t="s">
        <v>1486</v>
      </c>
      <c r="P114" s="1427" t="s">
        <v>1485</v>
      </c>
      <c r="Q114" s="1427" t="s">
        <v>1439</v>
      </c>
      <c r="R114" s="1427" t="s">
        <v>1440</v>
      </c>
      <c r="S114" s="1427" t="s">
        <v>1443</v>
      </c>
      <c r="T114" s="1427" t="s">
        <v>1446</v>
      </c>
      <c r="U114" s="1427" t="s">
        <v>1446</v>
      </c>
      <c r="V114" s="1427">
        <v>2</v>
      </c>
      <c r="W114" s="1427">
        <v>2</v>
      </c>
      <c r="X114" s="1427">
        <v>3</v>
      </c>
      <c r="Y114" s="1427">
        <v>2</v>
      </c>
      <c r="Z114" s="1427">
        <v>3</v>
      </c>
      <c r="AA114" s="1427">
        <v>3</v>
      </c>
      <c r="AB114" s="1427">
        <v>3</v>
      </c>
      <c r="AC114" s="1427">
        <v>2</v>
      </c>
      <c r="AD114" s="1390">
        <v>2.5</v>
      </c>
      <c r="AE114" s="1482" t="s">
        <v>1418</v>
      </c>
      <c r="AF114" s="1390"/>
    </row>
    <row r="115" spans="11:32" customFormat="1">
      <c r="K115" s="1431">
        <v>32</v>
      </c>
      <c r="L115" s="1432" t="s">
        <v>391</v>
      </c>
      <c r="M115" s="1436">
        <v>32.710282000696282</v>
      </c>
      <c r="N115" s="1427" t="s">
        <v>1483</v>
      </c>
      <c r="O115" s="1427" t="s">
        <v>1486</v>
      </c>
      <c r="P115" s="1427" t="s">
        <v>1485</v>
      </c>
      <c r="Q115" s="1427" t="s">
        <v>1438</v>
      </c>
      <c r="R115" s="1427" t="s">
        <v>1440</v>
      </c>
      <c r="S115" s="1427" t="s">
        <v>1443</v>
      </c>
      <c r="T115" s="1427" t="s">
        <v>1447</v>
      </c>
      <c r="U115" s="1427" t="s">
        <v>1447</v>
      </c>
      <c r="V115" s="1427">
        <v>2</v>
      </c>
      <c r="W115" s="1427">
        <v>2</v>
      </c>
      <c r="X115" s="1427">
        <v>3</v>
      </c>
      <c r="Y115" s="1427">
        <v>3</v>
      </c>
      <c r="Z115" s="1427">
        <v>3</v>
      </c>
      <c r="AA115" s="1427">
        <v>3</v>
      </c>
      <c r="AB115" s="1427">
        <v>1</v>
      </c>
      <c r="AC115" s="1427">
        <v>2</v>
      </c>
      <c r="AD115" s="1390">
        <v>2.375</v>
      </c>
      <c r="AE115" s="1482" t="s">
        <v>1421</v>
      </c>
      <c r="AF115" s="1390"/>
    </row>
    <row r="116" spans="11:32" customFormat="1">
      <c r="K116" s="1431">
        <v>33</v>
      </c>
      <c r="L116" s="1432" t="s">
        <v>741</v>
      </c>
      <c r="M116" s="1436">
        <v>33.507225646015598</v>
      </c>
      <c r="N116" s="1427" t="s">
        <v>1483</v>
      </c>
      <c r="O116" s="1427" t="s">
        <v>1484</v>
      </c>
      <c r="P116" s="1427" t="s">
        <v>1485</v>
      </c>
      <c r="Q116" s="1427" t="s">
        <v>1438</v>
      </c>
      <c r="R116" s="1427" t="s">
        <v>1440</v>
      </c>
      <c r="S116" s="1427" t="s">
        <v>1443</v>
      </c>
      <c r="T116" s="1427" t="s">
        <v>1447</v>
      </c>
      <c r="U116" s="1427" t="s">
        <v>1447</v>
      </c>
      <c r="V116" s="1427">
        <v>2</v>
      </c>
      <c r="W116" s="1427">
        <v>3</v>
      </c>
      <c r="X116" s="1427">
        <v>3</v>
      </c>
      <c r="Y116" s="1427">
        <v>3</v>
      </c>
      <c r="Z116" s="1427">
        <v>3</v>
      </c>
      <c r="AA116" s="1427">
        <v>3</v>
      </c>
      <c r="AB116" s="1427">
        <v>1</v>
      </c>
      <c r="AC116" s="1427">
        <v>2</v>
      </c>
      <c r="AD116" s="1390">
        <v>2.5</v>
      </c>
      <c r="AE116" s="1482" t="s">
        <v>1418</v>
      </c>
      <c r="AF116" s="1390"/>
    </row>
    <row r="117" spans="11:32" customFormat="1">
      <c r="K117" s="1431">
        <v>34</v>
      </c>
      <c r="L117" s="1443" t="s">
        <v>742</v>
      </c>
      <c r="M117" s="1444">
        <v>32.710282000696282</v>
      </c>
      <c r="N117" s="1442" t="s">
        <v>1487</v>
      </c>
      <c r="O117" s="1442" t="s">
        <v>1490</v>
      </c>
      <c r="P117" s="1442" t="s">
        <v>1491</v>
      </c>
      <c r="Q117" s="1427" t="s">
        <v>1438</v>
      </c>
      <c r="R117" s="1427" t="s">
        <v>1440</v>
      </c>
      <c r="S117" s="1427" t="s">
        <v>1443</v>
      </c>
      <c r="T117" s="1427" t="s">
        <v>1447</v>
      </c>
      <c r="U117" s="1427" t="s">
        <v>1447</v>
      </c>
      <c r="V117" s="1427">
        <v>1</v>
      </c>
      <c r="W117" s="1427">
        <v>1</v>
      </c>
      <c r="X117" s="1427">
        <v>1</v>
      </c>
      <c r="Y117" s="1427">
        <v>3</v>
      </c>
      <c r="Z117" s="1427">
        <v>3</v>
      </c>
      <c r="AA117" s="1427">
        <v>3</v>
      </c>
      <c r="AB117" s="1427">
        <v>1</v>
      </c>
      <c r="AC117" s="1427">
        <v>2</v>
      </c>
      <c r="AD117" s="1390">
        <v>1.875</v>
      </c>
      <c r="AE117" s="1482" t="s">
        <v>1421</v>
      </c>
      <c r="AF117" s="1390"/>
    </row>
    <row r="118" spans="11:32" customFormat="1">
      <c r="K118" s="1431">
        <v>35</v>
      </c>
      <c r="L118" s="1432" t="s">
        <v>743</v>
      </c>
      <c r="M118" s="1436">
        <v>35.415906698566488</v>
      </c>
      <c r="N118" s="1427" t="s">
        <v>1483</v>
      </c>
      <c r="O118" s="1427" t="s">
        <v>1484</v>
      </c>
      <c r="P118" s="1427" t="s">
        <v>1485</v>
      </c>
      <c r="Q118" s="1427" t="s">
        <v>1438</v>
      </c>
      <c r="R118" s="1427" t="s">
        <v>1440</v>
      </c>
      <c r="S118" s="1427" t="s">
        <v>1443</v>
      </c>
      <c r="T118" s="1427" t="s">
        <v>1447</v>
      </c>
      <c r="U118" s="1427" t="s">
        <v>1447</v>
      </c>
      <c r="V118" s="1427">
        <v>2</v>
      </c>
      <c r="W118" s="1427">
        <v>3</v>
      </c>
      <c r="X118" s="1427">
        <v>3</v>
      </c>
      <c r="Y118" s="1427">
        <v>3</v>
      </c>
      <c r="Z118" s="1427">
        <v>3</v>
      </c>
      <c r="AA118" s="1427">
        <v>3</v>
      </c>
      <c r="AB118" s="1427">
        <v>1</v>
      </c>
      <c r="AC118" s="1427">
        <v>2</v>
      </c>
      <c r="AD118" s="1390">
        <v>2.5</v>
      </c>
      <c r="AE118" s="1482" t="s">
        <v>1418</v>
      </c>
      <c r="AF118" s="1390"/>
    </row>
    <row r="119" spans="11:32" customFormat="1">
      <c r="K119" s="1431">
        <v>36</v>
      </c>
      <c r="L119" s="1432" t="s">
        <v>744</v>
      </c>
      <c r="M119" s="1436">
        <v>38.417520813124241</v>
      </c>
      <c r="N119" s="1427" t="s">
        <v>1483</v>
      </c>
      <c r="O119" s="1427" t="s">
        <v>1484</v>
      </c>
      <c r="P119" s="1427" t="s">
        <v>1485</v>
      </c>
      <c r="Q119" s="1427" t="s">
        <v>1438</v>
      </c>
      <c r="R119" s="1427" t="s">
        <v>1440</v>
      </c>
      <c r="S119" s="1427" t="s">
        <v>1443</v>
      </c>
      <c r="T119" s="1427" t="s">
        <v>1447</v>
      </c>
      <c r="U119" s="1427" t="s">
        <v>1447</v>
      </c>
      <c r="V119" s="1427">
        <v>2</v>
      </c>
      <c r="W119" s="1427">
        <v>3</v>
      </c>
      <c r="X119" s="1427">
        <v>3</v>
      </c>
      <c r="Y119" s="1427">
        <v>3</v>
      </c>
      <c r="Z119" s="1427">
        <v>3</v>
      </c>
      <c r="AA119" s="1427">
        <v>3</v>
      </c>
      <c r="AB119" s="1427">
        <v>1</v>
      </c>
      <c r="AC119" s="1427">
        <v>2</v>
      </c>
      <c r="AD119" s="1390">
        <v>2.5</v>
      </c>
      <c r="AE119" s="1482" t="s">
        <v>1418</v>
      </c>
      <c r="AF119" s="1390"/>
    </row>
    <row r="120" spans="11:32" customFormat="1">
      <c r="K120" s="1431">
        <v>37</v>
      </c>
      <c r="L120" s="1432" t="s">
        <v>1208</v>
      </c>
      <c r="M120" s="1436">
        <v>39.700000000000003</v>
      </c>
      <c r="N120" s="1427" t="s">
        <v>1483</v>
      </c>
      <c r="O120" s="1427" t="s">
        <v>1484</v>
      </c>
      <c r="P120" s="1427" t="s">
        <v>1485</v>
      </c>
      <c r="Q120" s="1427" t="s">
        <v>1438</v>
      </c>
      <c r="R120" s="1427" t="s">
        <v>1440</v>
      </c>
      <c r="S120" s="1427" t="s">
        <v>1443</v>
      </c>
      <c r="T120" s="1427" t="s">
        <v>1447</v>
      </c>
      <c r="U120" s="1427" t="s">
        <v>1447</v>
      </c>
      <c r="V120" s="1427">
        <v>2</v>
      </c>
      <c r="W120" s="1427">
        <v>3</v>
      </c>
      <c r="X120" s="1427">
        <v>3</v>
      </c>
      <c r="Y120" s="1427">
        <v>3</v>
      </c>
      <c r="Z120" s="1427">
        <v>3</v>
      </c>
      <c r="AA120" s="1427">
        <v>3</v>
      </c>
      <c r="AB120" s="1427">
        <v>1</v>
      </c>
      <c r="AC120" s="1427">
        <v>2</v>
      </c>
      <c r="AD120" s="1390">
        <v>2.5</v>
      </c>
      <c r="AE120" s="1482" t="s">
        <v>1418</v>
      </c>
      <c r="AF120" s="1390"/>
    </row>
    <row r="121" spans="11:32" customFormat="1">
      <c r="K121" s="1431">
        <v>38</v>
      </c>
      <c r="L121" s="1432" t="s">
        <v>745</v>
      </c>
      <c r="M121" s="1436">
        <v>35.984133988863874</v>
      </c>
      <c r="N121" s="1427" t="s">
        <v>1483</v>
      </c>
      <c r="O121" s="1427" t="s">
        <v>1484</v>
      </c>
      <c r="P121" s="1427" t="s">
        <v>1485</v>
      </c>
      <c r="Q121" s="1427" t="s">
        <v>1439</v>
      </c>
      <c r="R121" s="1427" t="s">
        <v>1442</v>
      </c>
      <c r="S121" s="1427" t="s">
        <v>1443</v>
      </c>
      <c r="T121" s="1427" t="s">
        <v>1447</v>
      </c>
      <c r="U121" s="1427" t="s">
        <v>1447</v>
      </c>
      <c r="V121" s="1427">
        <v>2</v>
      </c>
      <c r="W121" s="1427">
        <v>3</v>
      </c>
      <c r="X121" s="1427">
        <v>3</v>
      </c>
      <c r="Y121" s="1427">
        <v>2</v>
      </c>
      <c r="Z121" s="1427">
        <v>1</v>
      </c>
      <c r="AA121" s="1427">
        <v>3</v>
      </c>
      <c r="AB121" s="1427">
        <v>1</v>
      </c>
      <c r="AC121" s="1427">
        <v>2</v>
      </c>
      <c r="AD121" s="1390">
        <v>2.125</v>
      </c>
      <c r="AE121" s="1482" t="s">
        <v>1421</v>
      </c>
      <c r="AF121" s="1390"/>
    </row>
    <row r="122" spans="11:32" customFormat="1">
      <c r="K122" s="1431">
        <v>39</v>
      </c>
      <c r="L122" s="1432" t="s">
        <v>746</v>
      </c>
      <c r="M122" s="1436">
        <v>41.8</v>
      </c>
      <c r="N122" s="1427" t="s">
        <v>1483</v>
      </c>
      <c r="O122" s="1427" t="s">
        <v>1486</v>
      </c>
      <c r="P122" s="1427" t="s">
        <v>1485</v>
      </c>
      <c r="Q122" s="1427" t="s">
        <v>1439</v>
      </c>
      <c r="R122" s="1427" t="s">
        <v>1442</v>
      </c>
      <c r="S122" s="1427" t="s">
        <v>1443</v>
      </c>
      <c r="T122" s="1427" t="s">
        <v>1447</v>
      </c>
      <c r="U122" s="1427" t="s">
        <v>1447</v>
      </c>
      <c r="V122" s="1427">
        <v>2</v>
      </c>
      <c r="W122" s="1427">
        <v>2</v>
      </c>
      <c r="X122" s="1427">
        <v>3</v>
      </c>
      <c r="Y122" s="1427">
        <v>2</v>
      </c>
      <c r="Z122" s="1427">
        <v>1</v>
      </c>
      <c r="AA122" s="1427">
        <v>3</v>
      </c>
      <c r="AB122" s="1427">
        <v>1</v>
      </c>
      <c r="AC122" s="1427">
        <v>2</v>
      </c>
      <c r="AD122" s="1390">
        <v>2</v>
      </c>
      <c r="AE122" s="1482" t="s">
        <v>1421</v>
      </c>
      <c r="AF122" s="1390"/>
    </row>
    <row r="123" spans="11:32" customFormat="1">
      <c r="K123" s="1431">
        <v>40</v>
      </c>
      <c r="L123" s="1432" t="s">
        <v>747</v>
      </c>
      <c r="M123" s="1436">
        <v>32.649156751077498</v>
      </c>
      <c r="N123" s="1427" t="s">
        <v>1483</v>
      </c>
      <c r="O123" s="1427" t="s">
        <v>1489</v>
      </c>
      <c r="P123" s="1427" t="s">
        <v>1485</v>
      </c>
      <c r="Q123" s="1427" t="s">
        <v>1439</v>
      </c>
      <c r="R123" s="1427" t="s">
        <v>1442</v>
      </c>
      <c r="S123" s="1427" t="s">
        <v>1443</v>
      </c>
      <c r="T123" s="1427" t="s">
        <v>1446</v>
      </c>
      <c r="U123" s="1427" t="s">
        <v>1446</v>
      </c>
      <c r="V123" s="1427">
        <v>2</v>
      </c>
      <c r="W123" s="1427">
        <v>1</v>
      </c>
      <c r="X123" s="1427">
        <v>3</v>
      </c>
      <c r="Y123" s="1427">
        <v>2</v>
      </c>
      <c r="Z123" s="1427">
        <v>1</v>
      </c>
      <c r="AA123" s="1427">
        <v>3</v>
      </c>
      <c r="AB123" s="1427">
        <v>3</v>
      </c>
      <c r="AC123" s="1427">
        <v>2</v>
      </c>
      <c r="AD123" s="1390">
        <v>2.125</v>
      </c>
      <c r="AE123" s="1482" t="s">
        <v>1421</v>
      </c>
      <c r="AF123" s="1390"/>
    </row>
    <row r="124" spans="11:32" customFormat="1">
      <c r="K124" s="1431">
        <v>41</v>
      </c>
      <c r="L124" s="1432" t="s">
        <v>1544</v>
      </c>
      <c r="M124" s="1436">
        <v>31.8</v>
      </c>
      <c r="N124" s="1427" t="s">
        <v>1487</v>
      </c>
      <c r="O124" s="1427" t="s">
        <v>1484</v>
      </c>
      <c r="P124" s="1427" t="s">
        <v>1485</v>
      </c>
      <c r="Q124" s="1427" t="s">
        <v>1439</v>
      </c>
      <c r="R124" s="1427" t="s">
        <v>1442</v>
      </c>
      <c r="S124" s="1427" t="s">
        <v>1443</v>
      </c>
      <c r="T124" s="1427" t="s">
        <v>1446</v>
      </c>
      <c r="U124" s="1427" t="s">
        <v>1446</v>
      </c>
      <c r="V124" s="1427">
        <v>1</v>
      </c>
      <c r="W124" s="1427">
        <v>3</v>
      </c>
      <c r="X124" s="1427">
        <v>3</v>
      </c>
      <c r="Y124" s="1427">
        <v>2</v>
      </c>
      <c r="Z124" s="1427">
        <v>1</v>
      </c>
      <c r="AA124" s="1427">
        <v>3</v>
      </c>
      <c r="AB124" s="1427">
        <v>3</v>
      </c>
      <c r="AC124" s="1427">
        <v>2</v>
      </c>
      <c r="AD124" s="1390">
        <v>2.25</v>
      </c>
      <c r="AE124" s="1482" t="s">
        <v>1421</v>
      </c>
      <c r="AF124" s="1390"/>
    </row>
    <row r="125" spans="11:32" customFormat="1">
      <c r="K125" s="1431">
        <v>42</v>
      </c>
      <c r="L125" s="1432" t="s">
        <v>749</v>
      </c>
      <c r="M125" s="1436">
        <v>36.200000000000003</v>
      </c>
      <c r="N125" s="1427" t="s">
        <v>1483</v>
      </c>
      <c r="O125" s="1427" t="s">
        <v>1486</v>
      </c>
      <c r="P125" s="1427" t="s">
        <v>1485</v>
      </c>
      <c r="Q125" s="1427" t="s">
        <v>1439</v>
      </c>
      <c r="R125" s="1427" t="s">
        <v>1442</v>
      </c>
      <c r="S125" s="1427" t="s">
        <v>1443</v>
      </c>
      <c r="T125" s="1427" t="s">
        <v>1447</v>
      </c>
      <c r="U125" s="1427" t="s">
        <v>1447</v>
      </c>
      <c r="V125" s="1427">
        <v>2</v>
      </c>
      <c r="W125" s="1427">
        <v>2</v>
      </c>
      <c r="X125" s="1427">
        <v>3</v>
      </c>
      <c r="Y125" s="1427">
        <v>2</v>
      </c>
      <c r="Z125" s="1427">
        <v>1</v>
      </c>
      <c r="AA125" s="1427">
        <v>3</v>
      </c>
      <c r="AB125" s="1427">
        <v>1</v>
      </c>
      <c r="AC125" s="1427">
        <v>2</v>
      </c>
      <c r="AD125" s="1390">
        <v>2</v>
      </c>
      <c r="AE125" s="1482" t="s">
        <v>1421</v>
      </c>
      <c r="AF125" s="1390"/>
    </row>
    <row r="126" spans="11:32" customFormat="1">
      <c r="K126" s="1431">
        <v>43</v>
      </c>
      <c r="L126" s="1432" t="s">
        <v>1545</v>
      </c>
      <c r="M126" s="1436">
        <v>33.4</v>
      </c>
      <c r="N126" s="1427" t="s">
        <v>1487</v>
      </c>
      <c r="O126" s="1427" t="s">
        <v>1484</v>
      </c>
      <c r="P126" s="1427" t="s">
        <v>1485</v>
      </c>
      <c r="Q126" s="1427" t="s">
        <v>1439</v>
      </c>
      <c r="R126" s="1427" t="s">
        <v>1442</v>
      </c>
      <c r="S126" s="1427" t="s">
        <v>1443</v>
      </c>
      <c r="T126" s="1427" t="s">
        <v>1447</v>
      </c>
      <c r="U126" s="1427" t="s">
        <v>1447</v>
      </c>
      <c r="V126" s="1427">
        <v>1</v>
      </c>
      <c r="W126" s="1427">
        <v>3</v>
      </c>
      <c r="X126" s="1427">
        <v>3</v>
      </c>
      <c r="Y126" s="1427">
        <v>2</v>
      </c>
      <c r="Z126" s="1427">
        <v>1</v>
      </c>
      <c r="AA126" s="1427">
        <v>3</v>
      </c>
      <c r="AB126" s="1427">
        <v>1</v>
      </c>
      <c r="AC126" s="1427">
        <v>2</v>
      </c>
      <c r="AD126" s="1390">
        <v>2</v>
      </c>
      <c r="AE126" s="1482" t="s">
        <v>1421</v>
      </c>
      <c r="AF126" s="1390"/>
    </row>
    <row r="127" spans="11:32" customFormat="1">
      <c r="K127" s="1431">
        <v>44</v>
      </c>
      <c r="L127" s="1432" t="s">
        <v>1546</v>
      </c>
      <c r="M127" s="1436">
        <v>27.4</v>
      </c>
      <c r="N127" s="1427" t="s">
        <v>1487</v>
      </c>
      <c r="O127" s="1427" t="s">
        <v>1484</v>
      </c>
      <c r="P127" s="1427" t="s">
        <v>1485</v>
      </c>
      <c r="Q127" s="1427" t="s">
        <v>1439</v>
      </c>
      <c r="R127" s="1427" t="s">
        <v>1442</v>
      </c>
      <c r="S127" s="1427" t="s">
        <v>1443</v>
      </c>
      <c r="T127" s="1427" t="s">
        <v>1446</v>
      </c>
      <c r="U127" s="1427" t="s">
        <v>1446</v>
      </c>
      <c r="V127" s="1427">
        <v>1</v>
      </c>
      <c r="W127" s="1427">
        <v>3</v>
      </c>
      <c r="X127" s="1427">
        <v>3</v>
      </c>
      <c r="Y127" s="1427">
        <v>2</v>
      </c>
      <c r="Z127" s="1427">
        <v>1</v>
      </c>
      <c r="AA127" s="1427">
        <v>3</v>
      </c>
      <c r="AB127" s="1427">
        <v>3</v>
      </c>
      <c r="AC127" s="1427">
        <v>2</v>
      </c>
      <c r="AD127" s="1390">
        <v>2.25</v>
      </c>
      <c r="AE127" s="1482" t="s">
        <v>1421</v>
      </c>
      <c r="AF127" s="1390"/>
    </row>
    <row r="128" spans="11:32" customFormat="1">
      <c r="K128" s="1431">
        <v>45</v>
      </c>
      <c r="L128" s="1432" t="s">
        <v>1547</v>
      </c>
      <c r="M128" s="1436">
        <v>28.5</v>
      </c>
      <c r="N128" s="1427" t="s">
        <v>1487</v>
      </c>
      <c r="O128" s="1427" t="s">
        <v>1484</v>
      </c>
      <c r="P128" s="1427" t="s">
        <v>1485</v>
      </c>
      <c r="Q128" s="1427" t="s">
        <v>1439</v>
      </c>
      <c r="R128" s="1427" t="s">
        <v>1442</v>
      </c>
      <c r="S128" s="1427" t="s">
        <v>1443</v>
      </c>
      <c r="T128" s="1427" t="s">
        <v>1446</v>
      </c>
      <c r="U128" s="1427" t="s">
        <v>1446</v>
      </c>
      <c r="V128" s="1427">
        <v>1</v>
      </c>
      <c r="W128" s="1427">
        <v>3</v>
      </c>
      <c r="X128" s="1427">
        <v>3</v>
      </c>
      <c r="Y128" s="1427">
        <v>2</v>
      </c>
      <c r="Z128" s="1427">
        <v>1</v>
      </c>
      <c r="AA128" s="1427">
        <v>3</v>
      </c>
      <c r="AB128" s="1427">
        <v>3</v>
      </c>
      <c r="AC128" s="1427">
        <v>2</v>
      </c>
      <c r="AD128" s="1390">
        <v>2.25</v>
      </c>
      <c r="AE128" s="1482" t="s">
        <v>1421</v>
      </c>
      <c r="AF128" s="1390"/>
    </row>
    <row r="129" spans="11:32" customFormat="1">
      <c r="K129" s="1431">
        <v>46</v>
      </c>
      <c r="L129" s="1432" t="s">
        <v>770</v>
      </c>
      <c r="M129" s="1436">
        <v>31.1</v>
      </c>
      <c r="N129" s="1427" t="s">
        <v>1483</v>
      </c>
      <c r="O129" s="1427" t="s">
        <v>1486</v>
      </c>
      <c r="P129" s="1427" t="s">
        <v>1485</v>
      </c>
      <c r="Q129" s="1427" t="s">
        <v>1439</v>
      </c>
      <c r="R129" s="1427" t="s">
        <v>1442</v>
      </c>
      <c r="S129" s="1427" t="s">
        <v>1443</v>
      </c>
      <c r="T129" s="1427" t="s">
        <v>1446</v>
      </c>
      <c r="U129" s="1427" t="s">
        <v>1446</v>
      </c>
      <c r="V129" s="1427">
        <v>2</v>
      </c>
      <c r="W129" s="1427">
        <v>2</v>
      </c>
      <c r="X129" s="1427">
        <v>3</v>
      </c>
      <c r="Y129" s="1427">
        <v>2</v>
      </c>
      <c r="Z129" s="1427">
        <v>1</v>
      </c>
      <c r="AA129" s="1427">
        <v>3</v>
      </c>
      <c r="AB129" s="1427">
        <v>3</v>
      </c>
      <c r="AC129" s="1427">
        <v>2</v>
      </c>
      <c r="AD129" s="1390">
        <v>2.25</v>
      </c>
      <c r="AE129" s="1482" t="s">
        <v>1421</v>
      </c>
      <c r="AF129" s="1390"/>
    </row>
    <row r="130" spans="11:32" customFormat="1">
      <c r="K130" s="1431">
        <v>47</v>
      </c>
      <c r="L130" s="1432" t="s">
        <v>771</v>
      </c>
      <c r="M130" s="1436">
        <v>40.069608616504865</v>
      </c>
      <c r="N130" s="1427" t="s">
        <v>1483</v>
      </c>
      <c r="O130" s="1427" t="s">
        <v>1484</v>
      </c>
      <c r="P130" s="1427" t="s">
        <v>1485</v>
      </c>
      <c r="Q130" s="1427" t="s">
        <v>1439</v>
      </c>
      <c r="R130" s="1427" t="s">
        <v>1442</v>
      </c>
      <c r="S130" s="1427" t="s">
        <v>1443</v>
      </c>
      <c r="T130" s="1427" t="s">
        <v>1447</v>
      </c>
      <c r="U130" s="1427" t="s">
        <v>1447</v>
      </c>
      <c r="V130" s="1427">
        <v>2</v>
      </c>
      <c r="W130" s="1427">
        <v>3</v>
      </c>
      <c r="X130" s="1427">
        <v>3</v>
      </c>
      <c r="Y130" s="1427">
        <v>2</v>
      </c>
      <c r="Z130" s="1427">
        <v>1</v>
      </c>
      <c r="AA130" s="1427">
        <v>3</v>
      </c>
      <c r="AB130" s="1427">
        <v>1</v>
      </c>
      <c r="AC130" s="1427">
        <v>2</v>
      </c>
      <c r="AD130" s="1390">
        <v>2.125</v>
      </c>
      <c r="AE130" s="1482" t="s">
        <v>1421</v>
      </c>
      <c r="AF130" s="1390"/>
    </row>
    <row r="131" spans="11:32" customFormat="1">
      <c r="K131" s="1431">
        <v>48</v>
      </c>
      <c r="L131" s="1432" t="s">
        <v>390</v>
      </c>
      <c r="M131" s="1436">
        <v>31.4</v>
      </c>
      <c r="N131" s="1427" t="s">
        <v>1483</v>
      </c>
      <c r="O131" s="1427" t="s">
        <v>1486</v>
      </c>
      <c r="P131" s="1427" t="s">
        <v>1485</v>
      </c>
      <c r="Q131" s="1427" t="s">
        <v>1439</v>
      </c>
      <c r="R131" s="1427" t="s">
        <v>1440</v>
      </c>
      <c r="S131" s="1427" t="s">
        <v>1443</v>
      </c>
      <c r="T131" s="1427" t="s">
        <v>1446</v>
      </c>
      <c r="U131" s="1427" t="s">
        <v>1446</v>
      </c>
      <c r="V131" s="1427">
        <v>2</v>
      </c>
      <c r="W131" s="1427">
        <v>2</v>
      </c>
      <c r="X131" s="1427">
        <v>3</v>
      </c>
      <c r="Y131" s="1427">
        <v>2</v>
      </c>
      <c r="Z131" s="1427">
        <v>3</v>
      </c>
      <c r="AA131" s="1427">
        <v>3</v>
      </c>
      <c r="AB131" s="1427">
        <v>3</v>
      </c>
      <c r="AC131" s="1427">
        <v>2</v>
      </c>
      <c r="AD131" s="1390">
        <v>2.5</v>
      </c>
      <c r="AE131" s="1482" t="s">
        <v>1418</v>
      </c>
      <c r="AF131" s="1390"/>
    </row>
    <row r="132" spans="11:32" customFormat="1">
      <c r="K132" s="1431">
        <v>49</v>
      </c>
      <c r="L132" s="1432" t="s">
        <v>773</v>
      </c>
      <c r="M132" s="1436">
        <v>38.4</v>
      </c>
      <c r="N132" s="1427" t="s">
        <v>1487</v>
      </c>
      <c r="O132" s="1427" t="s">
        <v>1484</v>
      </c>
      <c r="P132" s="1427" t="s">
        <v>1491</v>
      </c>
      <c r="Q132" s="1427" t="s">
        <v>1438</v>
      </c>
      <c r="R132" s="185" t="s">
        <v>1442</v>
      </c>
      <c r="S132" s="1427" t="s">
        <v>1443</v>
      </c>
      <c r="T132" s="1427" t="s">
        <v>1447</v>
      </c>
      <c r="U132" s="1427" t="s">
        <v>1447</v>
      </c>
      <c r="V132" s="1427">
        <v>1</v>
      </c>
      <c r="W132" s="1427">
        <v>3</v>
      </c>
      <c r="X132" s="1427">
        <v>1</v>
      </c>
      <c r="Y132" s="1427">
        <v>3</v>
      </c>
      <c r="Z132" s="1427">
        <v>1</v>
      </c>
      <c r="AA132" s="1427">
        <v>3</v>
      </c>
      <c r="AB132" s="1427">
        <v>1</v>
      </c>
      <c r="AC132" s="1427">
        <v>2</v>
      </c>
      <c r="AD132" s="1390">
        <v>1.875</v>
      </c>
      <c r="AE132" s="1482" t="s">
        <v>1421</v>
      </c>
      <c r="AF132" s="1390"/>
    </row>
    <row r="133" spans="11:32" customFormat="1">
      <c r="K133" s="1431">
        <v>50</v>
      </c>
      <c r="L133" s="1445" t="s">
        <v>773</v>
      </c>
      <c r="M133" s="1446">
        <v>38.4</v>
      </c>
      <c r="N133" s="1447"/>
      <c r="O133" s="1447"/>
      <c r="P133" s="1447"/>
      <c r="Q133" s="1447"/>
      <c r="R133" s="1447"/>
      <c r="S133" s="1447"/>
      <c r="T133" s="1447"/>
      <c r="U133" s="1447"/>
      <c r="V133" s="1447"/>
      <c r="W133" s="1447"/>
      <c r="X133" s="1447"/>
      <c r="Y133" s="1447"/>
      <c r="Z133" s="1447"/>
      <c r="AA133" s="1447"/>
      <c r="AB133" s="1447"/>
      <c r="AC133" s="1447"/>
      <c r="AD133" s="1390"/>
      <c r="AE133" s="1482"/>
      <c r="AF133" s="1390"/>
    </row>
    <row r="134" spans="11:32" customFormat="1">
      <c r="K134" s="1431">
        <v>51</v>
      </c>
      <c r="L134" s="1432" t="s">
        <v>1398</v>
      </c>
      <c r="M134" s="1440">
        <v>43.1</v>
      </c>
      <c r="N134" s="1427" t="s">
        <v>1487</v>
      </c>
      <c r="O134" s="1427" t="s">
        <v>1484</v>
      </c>
      <c r="P134" s="1427" t="s">
        <v>1485</v>
      </c>
      <c r="Q134" s="1427" t="s">
        <v>1439</v>
      </c>
      <c r="R134" s="1427" t="s">
        <v>1492</v>
      </c>
      <c r="S134" s="1427" t="s">
        <v>1443</v>
      </c>
      <c r="T134" s="1427" t="s">
        <v>1447</v>
      </c>
      <c r="U134" s="1427" t="s">
        <v>1447</v>
      </c>
      <c r="V134" s="1427">
        <v>1</v>
      </c>
      <c r="W134" s="1427">
        <v>3</v>
      </c>
      <c r="X134" s="1427">
        <v>3</v>
      </c>
      <c r="Y134" s="1427">
        <v>2</v>
      </c>
      <c r="Z134" s="1427">
        <v>2</v>
      </c>
      <c r="AA134" s="1427">
        <v>3</v>
      </c>
      <c r="AB134" s="1427">
        <v>1</v>
      </c>
      <c r="AC134" s="1427">
        <v>2</v>
      </c>
      <c r="AD134" s="1390">
        <v>2.125</v>
      </c>
      <c r="AE134" s="1482" t="s">
        <v>1421</v>
      </c>
      <c r="AF134" s="1390"/>
    </row>
    <row r="135" spans="11:32" customFormat="1">
      <c r="K135" s="1431">
        <v>52</v>
      </c>
      <c r="L135" s="1443" t="s">
        <v>1525</v>
      </c>
      <c r="M135" s="1444">
        <v>50.33</v>
      </c>
      <c r="N135" s="1442" t="s">
        <v>1487</v>
      </c>
      <c r="O135" s="1442" t="s">
        <v>1490</v>
      </c>
      <c r="P135" s="1442" t="s">
        <v>1491</v>
      </c>
      <c r="Q135" s="1427" t="s">
        <v>1439</v>
      </c>
      <c r="R135" s="1427" t="s">
        <v>1442</v>
      </c>
      <c r="S135" s="1427" t="s">
        <v>1443</v>
      </c>
      <c r="T135" s="1427" t="s">
        <v>1447</v>
      </c>
      <c r="U135" s="1427" t="s">
        <v>1447</v>
      </c>
      <c r="V135" s="1427">
        <v>1</v>
      </c>
      <c r="W135" s="1427">
        <v>1</v>
      </c>
      <c r="X135" s="1427">
        <v>1</v>
      </c>
      <c r="Y135" s="1427">
        <v>2</v>
      </c>
      <c r="Z135" s="1427">
        <v>1</v>
      </c>
      <c r="AA135" s="1427">
        <v>3</v>
      </c>
      <c r="AB135" s="1427">
        <v>1</v>
      </c>
      <c r="AC135" s="1427">
        <v>2</v>
      </c>
      <c r="AD135" s="1390">
        <v>1.5</v>
      </c>
      <c r="AE135" s="1482" t="s">
        <v>1421</v>
      </c>
      <c r="AF135" s="1390"/>
    </row>
    <row r="136" spans="11:32" customFormat="1">
      <c r="K136" s="1431">
        <v>53</v>
      </c>
      <c r="L136" s="1443" t="s">
        <v>1493</v>
      </c>
      <c r="M136" s="1444">
        <v>61.250110715410585</v>
      </c>
      <c r="N136" s="1442" t="s">
        <v>1487</v>
      </c>
      <c r="O136" s="1442" t="s">
        <v>1490</v>
      </c>
      <c r="P136" s="1442" t="s">
        <v>1491</v>
      </c>
      <c r="Q136" s="1427" t="s">
        <v>1439</v>
      </c>
      <c r="R136" s="1427" t="s">
        <v>1442</v>
      </c>
      <c r="S136" s="1427" t="s">
        <v>1444</v>
      </c>
      <c r="T136" s="1427" t="s">
        <v>1447</v>
      </c>
      <c r="U136" s="1427" t="s">
        <v>1447</v>
      </c>
      <c r="V136" s="1427">
        <v>1</v>
      </c>
      <c r="W136" s="1427">
        <v>1</v>
      </c>
      <c r="X136" s="1427">
        <v>1</v>
      </c>
      <c r="Y136" s="1427">
        <v>2</v>
      </c>
      <c r="Z136" s="1427">
        <v>1</v>
      </c>
      <c r="AA136" s="1427">
        <v>2</v>
      </c>
      <c r="AB136" s="1427">
        <v>1</v>
      </c>
      <c r="AC136" s="1427">
        <v>2</v>
      </c>
      <c r="AD136" s="1390">
        <v>1.375</v>
      </c>
      <c r="AE136" s="1482" t="s">
        <v>1433</v>
      </c>
      <c r="AF136" s="1390"/>
    </row>
    <row r="137" spans="11:32" customFormat="1">
      <c r="K137" s="1431">
        <v>54</v>
      </c>
      <c r="L137" s="1432" t="s">
        <v>774</v>
      </c>
      <c r="M137" s="1436">
        <v>37</v>
      </c>
      <c r="N137" s="1427" t="s">
        <v>1483</v>
      </c>
      <c r="O137" s="1427" t="s">
        <v>1486</v>
      </c>
      <c r="P137" s="1427" t="s">
        <v>1485</v>
      </c>
      <c r="Q137" s="1427" t="s">
        <v>1439</v>
      </c>
      <c r="R137" s="1427" t="s">
        <v>1442</v>
      </c>
      <c r="S137" s="1427" t="s">
        <v>1443</v>
      </c>
      <c r="T137" s="1427" t="s">
        <v>1447</v>
      </c>
      <c r="U137" s="1427" t="s">
        <v>1447</v>
      </c>
      <c r="V137" s="1427">
        <v>2</v>
      </c>
      <c r="W137" s="1427">
        <v>2</v>
      </c>
      <c r="X137" s="1427">
        <v>3</v>
      </c>
      <c r="Y137" s="1427">
        <v>2</v>
      </c>
      <c r="Z137" s="1427">
        <v>1</v>
      </c>
      <c r="AA137" s="1427">
        <v>3</v>
      </c>
      <c r="AB137" s="1427">
        <v>1</v>
      </c>
      <c r="AC137" s="1427">
        <v>2</v>
      </c>
      <c r="AD137" s="1390">
        <v>2</v>
      </c>
      <c r="AE137" s="1482" t="s">
        <v>1421</v>
      </c>
      <c r="AF137" s="1390"/>
    </row>
    <row r="138" spans="11:32" customFormat="1">
      <c r="K138" s="1431">
        <v>55</v>
      </c>
      <c r="L138" s="1432" t="s">
        <v>1548</v>
      </c>
      <c r="M138" s="1436">
        <v>36.1</v>
      </c>
      <c r="N138" s="1427" t="s">
        <v>1487</v>
      </c>
      <c r="O138" s="1427" t="s">
        <v>1484</v>
      </c>
      <c r="P138" s="1427" t="s">
        <v>1485</v>
      </c>
      <c r="Q138" s="1427" t="s">
        <v>1439</v>
      </c>
      <c r="R138" s="1427" t="s">
        <v>1442</v>
      </c>
      <c r="S138" s="1427" t="s">
        <v>1443</v>
      </c>
      <c r="T138" s="1427" t="s">
        <v>1447</v>
      </c>
      <c r="U138" s="1427" t="s">
        <v>1447</v>
      </c>
      <c r="V138" s="1427">
        <v>1</v>
      </c>
      <c r="W138" s="1427">
        <v>3</v>
      </c>
      <c r="X138" s="1427">
        <v>3</v>
      </c>
      <c r="Y138" s="1427">
        <v>2</v>
      </c>
      <c r="Z138" s="1427">
        <v>1</v>
      </c>
      <c r="AA138" s="1427">
        <v>3</v>
      </c>
      <c r="AB138" s="1427">
        <v>1</v>
      </c>
      <c r="AC138" s="1427">
        <v>2</v>
      </c>
      <c r="AD138" s="1390">
        <v>2</v>
      </c>
      <c r="AE138" s="1482" t="s">
        <v>1421</v>
      </c>
      <c r="AF138" s="1390"/>
    </row>
    <row r="139" spans="11:32" customFormat="1">
      <c r="K139" s="1431">
        <v>56</v>
      </c>
      <c r="L139" s="1432" t="s">
        <v>407</v>
      </c>
      <c r="M139" s="1436">
        <v>28.750915325323035</v>
      </c>
      <c r="N139" s="1427" t="s">
        <v>1483</v>
      </c>
      <c r="O139" s="1427" t="s">
        <v>1484</v>
      </c>
      <c r="P139" s="1427" t="s">
        <v>1485</v>
      </c>
      <c r="Q139" s="1427" t="s">
        <v>1439</v>
      </c>
      <c r="R139" s="1427" t="s">
        <v>1442</v>
      </c>
      <c r="S139" s="1427" t="s">
        <v>1443</v>
      </c>
      <c r="T139" s="1427" t="s">
        <v>1446</v>
      </c>
      <c r="U139" s="1427" t="s">
        <v>1446</v>
      </c>
      <c r="V139" s="1427">
        <v>2</v>
      </c>
      <c r="W139" s="1427">
        <v>3</v>
      </c>
      <c r="X139" s="1427">
        <v>3</v>
      </c>
      <c r="Y139" s="1427">
        <v>2</v>
      </c>
      <c r="Z139" s="1427">
        <v>1</v>
      </c>
      <c r="AA139" s="1427">
        <v>3</v>
      </c>
      <c r="AB139" s="1427">
        <v>3</v>
      </c>
      <c r="AC139" s="1427">
        <v>2</v>
      </c>
      <c r="AD139" s="1390">
        <v>2.375</v>
      </c>
      <c r="AE139" s="1482" t="s">
        <v>1421</v>
      </c>
      <c r="AF139" s="1390"/>
    </row>
    <row r="140" spans="11:32" customFormat="1">
      <c r="K140" s="1431">
        <v>57</v>
      </c>
      <c r="L140" s="1432" t="s">
        <v>1494</v>
      </c>
      <c r="M140" s="1436">
        <v>22.6</v>
      </c>
      <c r="N140" s="1427" t="s">
        <v>1483</v>
      </c>
      <c r="O140" s="1427" t="s">
        <v>1490</v>
      </c>
      <c r="P140" s="1427" t="s">
        <v>1485</v>
      </c>
      <c r="Q140" s="1427" t="s">
        <v>1439</v>
      </c>
      <c r="R140" s="1427" t="s">
        <v>1441</v>
      </c>
      <c r="S140" s="1427" t="s">
        <v>1443</v>
      </c>
      <c r="T140" s="1427" t="s">
        <v>1446</v>
      </c>
      <c r="U140" s="1427" t="s">
        <v>1448</v>
      </c>
      <c r="V140" s="1427">
        <v>2</v>
      </c>
      <c r="W140" s="1427">
        <v>1</v>
      </c>
      <c r="X140" s="1427">
        <v>3</v>
      </c>
      <c r="Y140" s="1427">
        <v>2</v>
      </c>
      <c r="Z140" s="1427">
        <v>1</v>
      </c>
      <c r="AA140" s="1427">
        <v>3</v>
      </c>
      <c r="AB140" s="1427">
        <v>3</v>
      </c>
      <c r="AC140" s="1427">
        <v>1</v>
      </c>
      <c r="AD140" s="1390">
        <v>2</v>
      </c>
      <c r="AE140" s="1482" t="s">
        <v>1421</v>
      </c>
      <c r="AF140" s="1390"/>
    </row>
    <row r="141" spans="11:32" customFormat="1">
      <c r="K141" s="1431">
        <v>58</v>
      </c>
      <c r="L141" s="1432" t="s">
        <v>776</v>
      </c>
      <c r="M141" s="1436">
        <v>37.200000000000003</v>
      </c>
      <c r="N141" s="1427" t="s">
        <v>1483</v>
      </c>
      <c r="O141" s="1427" t="s">
        <v>1486</v>
      </c>
      <c r="P141" s="1427" t="s">
        <v>1485</v>
      </c>
      <c r="Q141" s="1427" t="s">
        <v>1439</v>
      </c>
      <c r="R141" s="1427" t="s">
        <v>1442</v>
      </c>
      <c r="S141" s="1427" t="s">
        <v>1443</v>
      </c>
      <c r="T141" s="1427" t="s">
        <v>1447</v>
      </c>
      <c r="U141" s="1427" t="s">
        <v>1447</v>
      </c>
      <c r="V141" s="1427">
        <v>2</v>
      </c>
      <c r="W141" s="1427">
        <v>2</v>
      </c>
      <c r="X141" s="1427">
        <v>3</v>
      </c>
      <c r="Y141" s="1427">
        <v>2</v>
      </c>
      <c r="Z141" s="1427">
        <v>1</v>
      </c>
      <c r="AA141" s="1427">
        <v>3</v>
      </c>
      <c r="AB141" s="1427">
        <v>1</v>
      </c>
      <c r="AC141" s="1427">
        <v>2</v>
      </c>
      <c r="AD141" s="1390">
        <v>2</v>
      </c>
      <c r="AE141" s="1482" t="s">
        <v>1421</v>
      </c>
      <c r="AF141" s="1390"/>
    </row>
    <row r="142" spans="11:32" customFormat="1">
      <c r="K142" s="1431">
        <v>59</v>
      </c>
      <c r="L142" s="1432" t="s">
        <v>776</v>
      </c>
      <c r="M142" s="1436">
        <v>37.200000000000003</v>
      </c>
      <c r="N142" s="1427" t="s">
        <v>1483</v>
      </c>
      <c r="O142" s="1427" t="s">
        <v>1486</v>
      </c>
      <c r="P142" s="1427" t="s">
        <v>1485</v>
      </c>
      <c r="Q142" s="1427" t="s">
        <v>1439</v>
      </c>
      <c r="R142" s="1427" t="s">
        <v>1442</v>
      </c>
      <c r="S142" s="1427" t="s">
        <v>1443</v>
      </c>
      <c r="T142" s="1427" t="s">
        <v>1447</v>
      </c>
      <c r="U142" s="1427" t="s">
        <v>1447</v>
      </c>
      <c r="V142" s="1427">
        <v>2</v>
      </c>
      <c r="W142" s="1427">
        <v>2</v>
      </c>
      <c r="X142" s="1427">
        <v>3</v>
      </c>
      <c r="Y142" s="1427">
        <v>2</v>
      </c>
      <c r="Z142" s="1427">
        <v>1</v>
      </c>
      <c r="AA142" s="1427">
        <v>3</v>
      </c>
      <c r="AB142" s="1427">
        <v>1</v>
      </c>
      <c r="AC142" s="1427">
        <v>2</v>
      </c>
      <c r="AD142" s="1390">
        <v>2</v>
      </c>
      <c r="AE142" s="1482" t="s">
        <v>1421</v>
      </c>
      <c r="AF142" s="1390"/>
    </row>
    <row r="143" spans="11:32" customFormat="1">
      <c r="K143" s="1431">
        <v>60</v>
      </c>
      <c r="L143" s="1432" t="s">
        <v>412</v>
      </c>
      <c r="M143" s="1436">
        <v>15</v>
      </c>
      <c r="N143" s="1427" t="s">
        <v>1483</v>
      </c>
      <c r="O143" s="1427" t="s">
        <v>1490</v>
      </c>
      <c r="P143" s="1427" t="s">
        <v>1485</v>
      </c>
      <c r="Q143" s="1427" t="s">
        <v>1439</v>
      </c>
      <c r="R143" s="1427" t="s">
        <v>1441</v>
      </c>
      <c r="S143" s="1427" t="s">
        <v>1443</v>
      </c>
      <c r="T143" s="1427" t="s">
        <v>1446</v>
      </c>
      <c r="U143" s="1427" t="s">
        <v>1448</v>
      </c>
      <c r="V143" s="1427">
        <v>2</v>
      </c>
      <c r="W143" s="1427">
        <v>1</v>
      </c>
      <c r="X143" s="1427">
        <v>3</v>
      </c>
      <c r="Y143" s="1427">
        <v>2</v>
      </c>
      <c r="Z143" s="1427">
        <v>1</v>
      </c>
      <c r="AA143" s="1427">
        <v>3</v>
      </c>
      <c r="AB143" s="1427">
        <v>3</v>
      </c>
      <c r="AC143" s="1427">
        <v>1</v>
      </c>
      <c r="AD143" s="1390">
        <v>2</v>
      </c>
      <c r="AE143" s="1482" t="s">
        <v>1421</v>
      </c>
      <c r="AF143" s="1390"/>
    </row>
    <row r="144" spans="11:32" customFormat="1">
      <c r="K144" s="1431">
        <v>61</v>
      </c>
      <c r="L144" s="1432" t="s">
        <v>781</v>
      </c>
      <c r="M144" s="1436">
        <v>33.463077596266061</v>
      </c>
      <c r="N144" s="1427" t="s">
        <v>1483</v>
      </c>
      <c r="O144" s="1427" t="s">
        <v>1484</v>
      </c>
      <c r="P144" s="1427" t="s">
        <v>1485</v>
      </c>
      <c r="Q144" s="1427" t="s">
        <v>1439</v>
      </c>
      <c r="R144" s="1427" t="s">
        <v>1442</v>
      </c>
      <c r="S144" s="1427" t="s">
        <v>1443</v>
      </c>
      <c r="T144" s="1427" t="s">
        <v>1447</v>
      </c>
      <c r="U144" s="1427" t="s">
        <v>1447</v>
      </c>
      <c r="V144" s="1427">
        <v>2</v>
      </c>
      <c r="W144" s="1427">
        <v>3</v>
      </c>
      <c r="X144" s="1427">
        <v>3</v>
      </c>
      <c r="Y144" s="1427">
        <v>2</v>
      </c>
      <c r="Z144" s="1427">
        <v>1</v>
      </c>
      <c r="AA144" s="1427">
        <v>3</v>
      </c>
      <c r="AB144" s="1427">
        <v>1</v>
      </c>
      <c r="AC144" s="1427">
        <v>2</v>
      </c>
      <c r="AD144" s="1390">
        <v>2.125</v>
      </c>
      <c r="AE144" s="1482" t="s">
        <v>1421</v>
      </c>
      <c r="AF144" s="1390"/>
    </row>
    <row r="145" spans="1:32">
      <c r="A145"/>
      <c r="B145"/>
      <c r="C145"/>
      <c r="D145"/>
      <c r="E145"/>
      <c r="F145"/>
      <c r="G145"/>
      <c r="H145"/>
      <c r="I145"/>
      <c r="J145"/>
      <c r="K145" s="1431">
        <v>62</v>
      </c>
      <c r="L145" s="1432" t="s">
        <v>1539</v>
      </c>
      <c r="M145" s="1436">
        <v>40.799999999999997</v>
      </c>
      <c r="N145" s="1427" t="s">
        <v>1487</v>
      </c>
      <c r="O145" s="1427" t="s">
        <v>1484</v>
      </c>
      <c r="P145" s="1427" t="s">
        <v>1485</v>
      </c>
      <c r="Q145" s="1427" t="s">
        <v>1439</v>
      </c>
      <c r="R145" s="1427" t="s">
        <v>1442</v>
      </c>
      <c r="S145" s="1427" t="s">
        <v>1443</v>
      </c>
      <c r="T145" s="1427" t="s">
        <v>1446</v>
      </c>
      <c r="U145" s="1427" t="s">
        <v>1446</v>
      </c>
      <c r="V145" s="1427">
        <v>1</v>
      </c>
      <c r="W145" s="1427">
        <v>3</v>
      </c>
      <c r="X145" s="1427">
        <v>3</v>
      </c>
      <c r="Y145" s="1427">
        <v>2</v>
      </c>
      <c r="Z145" s="1427">
        <v>1</v>
      </c>
      <c r="AA145" s="1427">
        <v>3</v>
      </c>
      <c r="AB145" s="1427">
        <v>3</v>
      </c>
      <c r="AC145" s="1427">
        <v>2</v>
      </c>
      <c r="AD145" s="1390">
        <v>2.25</v>
      </c>
      <c r="AE145" s="1482" t="s">
        <v>1421</v>
      </c>
      <c r="AF145" s="1390"/>
    </row>
    <row r="146" spans="1:32">
      <c r="A146"/>
      <c r="B146"/>
      <c r="C146"/>
      <c r="D146"/>
      <c r="E146"/>
      <c r="F146"/>
      <c r="G146"/>
      <c r="H146"/>
      <c r="I146"/>
      <c r="J146"/>
      <c r="K146" s="1431">
        <v>63</v>
      </c>
      <c r="L146" s="1432" t="s">
        <v>1549</v>
      </c>
      <c r="M146" s="1436">
        <v>34.1</v>
      </c>
      <c r="N146" s="1427" t="s">
        <v>1487</v>
      </c>
      <c r="O146" s="1427" t="s">
        <v>1484</v>
      </c>
      <c r="P146" s="1427" t="s">
        <v>1485</v>
      </c>
      <c r="Q146" s="1427" t="s">
        <v>1439</v>
      </c>
      <c r="R146" s="1427" t="s">
        <v>1442</v>
      </c>
      <c r="S146" s="1427" t="s">
        <v>1443</v>
      </c>
      <c r="T146" s="1427" t="s">
        <v>1447</v>
      </c>
      <c r="U146" s="1427" t="s">
        <v>1447</v>
      </c>
      <c r="V146" s="1427">
        <v>1</v>
      </c>
      <c r="W146" s="1427">
        <v>3</v>
      </c>
      <c r="X146" s="1427">
        <v>3</v>
      </c>
      <c r="Y146" s="1427">
        <v>2</v>
      </c>
      <c r="Z146" s="1427">
        <v>1</v>
      </c>
      <c r="AA146" s="1427">
        <v>3</v>
      </c>
      <c r="AB146" s="1427">
        <v>1</v>
      </c>
      <c r="AC146" s="1427">
        <v>2</v>
      </c>
      <c r="AD146" s="1390">
        <v>2</v>
      </c>
      <c r="AE146" s="1482" t="s">
        <v>1421</v>
      </c>
      <c r="AF146" s="1390"/>
    </row>
    <row r="147" spans="1:32">
      <c r="A147"/>
      <c r="B147"/>
      <c r="C147"/>
      <c r="D147"/>
      <c r="E147"/>
      <c r="F147"/>
      <c r="G147"/>
      <c r="H147"/>
      <c r="I147"/>
      <c r="J147"/>
      <c r="K147" s="1431">
        <v>64</v>
      </c>
      <c r="L147" s="1432" t="s">
        <v>411</v>
      </c>
      <c r="M147" s="1436">
        <v>19.399999999999999</v>
      </c>
      <c r="N147" s="1427" t="s">
        <v>1483</v>
      </c>
      <c r="O147" s="1427" t="s">
        <v>1489</v>
      </c>
      <c r="P147" s="1427" t="s">
        <v>1485</v>
      </c>
      <c r="Q147" s="1427" t="s">
        <v>1439</v>
      </c>
      <c r="R147" s="1427" t="s">
        <v>1442</v>
      </c>
      <c r="S147" s="1427" t="s">
        <v>1443</v>
      </c>
      <c r="T147" s="1427" t="s">
        <v>1446</v>
      </c>
      <c r="U147" s="1427" t="s">
        <v>1448</v>
      </c>
      <c r="V147" s="1427">
        <v>2</v>
      </c>
      <c r="W147" s="1427">
        <v>1</v>
      </c>
      <c r="X147" s="1427">
        <v>3</v>
      </c>
      <c r="Y147" s="1427">
        <v>2</v>
      </c>
      <c r="Z147" s="1427">
        <v>1</v>
      </c>
      <c r="AA147" s="1427">
        <v>3</v>
      </c>
      <c r="AB147" s="1427">
        <v>3</v>
      </c>
      <c r="AC147" s="1427">
        <v>1</v>
      </c>
      <c r="AD147" s="1390">
        <v>2</v>
      </c>
      <c r="AE147" s="1482" t="s">
        <v>1421</v>
      </c>
      <c r="AF147" s="1390"/>
    </row>
    <row r="148" spans="1:32">
      <c r="A148"/>
      <c r="B148"/>
      <c r="C148"/>
      <c r="D148"/>
      <c r="E148"/>
      <c r="F148"/>
      <c r="G148"/>
      <c r="H148"/>
      <c r="I148"/>
      <c r="J148"/>
      <c r="K148" s="1431">
        <v>65</v>
      </c>
      <c r="L148" s="1432" t="s">
        <v>1550</v>
      </c>
      <c r="M148" s="1436">
        <v>12.1</v>
      </c>
      <c r="N148" s="1427" t="s">
        <v>1487</v>
      </c>
      <c r="O148" s="1427" t="s">
        <v>1484</v>
      </c>
      <c r="P148" s="1427" t="s">
        <v>1485</v>
      </c>
      <c r="Q148" s="1427" t="s">
        <v>1439</v>
      </c>
      <c r="R148" s="1427" t="s">
        <v>1442</v>
      </c>
      <c r="S148" s="1427" t="s">
        <v>1443</v>
      </c>
      <c r="T148" s="1427" t="s">
        <v>1446</v>
      </c>
      <c r="U148" s="1427" t="s">
        <v>1446</v>
      </c>
      <c r="V148" s="1427">
        <v>1</v>
      </c>
      <c r="W148" s="1427">
        <v>3</v>
      </c>
      <c r="X148" s="1427">
        <v>3</v>
      </c>
      <c r="Y148" s="1427">
        <v>2</v>
      </c>
      <c r="Z148" s="1427">
        <v>1</v>
      </c>
      <c r="AA148" s="1427">
        <v>3</v>
      </c>
      <c r="AB148" s="1427">
        <v>3</v>
      </c>
      <c r="AC148" s="1427">
        <v>2</v>
      </c>
      <c r="AD148" s="1390">
        <v>2.25</v>
      </c>
      <c r="AE148" s="1482" t="s">
        <v>1421</v>
      </c>
      <c r="AF148" s="1390"/>
    </row>
    <row r="149" spans="1:32">
      <c r="A149"/>
      <c r="B149"/>
      <c r="C149"/>
      <c r="D149"/>
      <c r="E149"/>
      <c r="F149"/>
      <c r="G149"/>
      <c r="H149"/>
      <c r="I149"/>
      <c r="J149"/>
      <c r="K149" s="1431">
        <v>66</v>
      </c>
      <c r="L149" s="1432" t="s">
        <v>392</v>
      </c>
      <c r="M149" s="1436">
        <v>20.730078124999988</v>
      </c>
      <c r="N149" s="1427" t="s">
        <v>1495</v>
      </c>
      <c r="O149" s="1427" t="s">
        <v>1484</v>
      </c>
      <c r="P149" s="1427" t="s">
        <v>1485</v>
      </c>
      <c r="Q149" s="1427" t="s">
        <v>1439</v>
      </c>
      <c r="R149" s="1427" t="s">
        <v>1442</v>
      </c>
      <c r="S149" s="1427" t="s">
        <v>1443</v>
      </c>
      <c r="T149" s="1427" t="s">
        <v>1446</v>
      </c>
      <c r="U149" s="1427" t="s">
        <v>1446</v>
      </c>
      <c r="V149" s="1427">
        <v>3</v>
      </c>
      <c r="W149" s="1427">
        <v>3</v>
      </c>
      <c r="X149" s="1427">
        <v>3</v>
      </c>
      <c r="Y149" s="1427">
        <v>2</v>
      </c>
      <c r="Z149" s="1427">
        <v>1</v>
      </c>
      <c r="AA149" s="1427">
        <v>3</v>
      </c>
      <c r="AB149" s="1427">
        <v>3</v>
      </c>
      <c r="AC149" s="1427">
        <v>2</v>
      </c>
      <c r="AD149" s="1390">
        <v>2.5</v>
      </c>
      <c r="AE149" s="1482" t="s">
        <v>1418</v>
      </c>
      <c r="AF149" s="1390"/>
    </row>
    <row r="150" spans="1:32">
      <c r="A150"/>
      <c r="B150"/>
      <c r="C150"/>
      <c r="D150"/>
      <c r="E150"/>
      <c r="F150"/>
      <c r="G150"/>
      <c r="H150"/>
      <c r="I150"/>
      <c r="J150"/>
      <c r="K150" s="1431">
        <v>67</v>
      </c>
      <c r="L150" s="1432" t="s">
        <v>1209</v>
      </c>
      <c r="M150" s="1436">
        <v>22.24</v>
      </c>
      <c r="N150" s="1427" t="s">
        <v>1495</v>
      </c>
      <c r="O150" s="1427" t="s">
        <v>1484</v>
      </c>
      <c r="P150" s="1427" t="s">
        <v>1485</v>
      </c>
      <c r="Q150" s="1427" t="s">
        <v>1439</v>
      </c>
      <c r="R150" s="1427" t="s">
        <v>1442</v>
      </c>
      <c r="S150" s="1427" t="s">
        <v>1443</v>
      </c>
      <c r="T150" s="1427" t="s">
        <v>1446</v>
      </c>
      <c r="U150" s="1427" t="s">
        <v>1446</v>
      </c>
      <c r="V150" s="1427">
        <v>3</v>
      </c>
      <c r="W150" s="1427">
        <v>3</v>
      </c>
      <c r="X150" s="1427">
        <v>3</v>
      </c>
      <c r="Y150" s="1427">
        <v>2</v>
      </c>
      <c r="Z150" s="1427">
        <v>1</v>
      </c>
      <c r="AA150" s="1427">
        <v>3</v>
      </c>
      <c r="AB150" s="1427">
        <v>3</v>
      </c>
      <c r="AC150" s="1427">
        <v>2</v>
      </c>
      <c r="AD150" s="1390">
        <v>2.5</v>
      </c>
      <c r="AE150" s="1482" t="s">
        <v>1418</v>
      </c>
      <c r="AF150" s="1390"/>
    </row>
    <row r="151" spans="1:32">
      <c r="A151"/>
      <c r="B151"/>
      <c r="C151"/>
      <c r="D151"/>
      <c r="E151"/>
      <c r="F151"/>
      <c r="G151"/>
      <c r="H151"/>
      <c r="I151"/>
      <c r="J151"/>
      <c r="K151" s="1431">
        <v>68</v>
      </c>
      <c r="L151" s="1432" t="s">
        <v>408</v>
      </c>
      <c r="M151" s="1436">
        <v>33.5</v>
      </c>
      <c r="N151" s="1427" t="s">
        <v>1495</v>
      </c>
      <c r="O151" s="1427" t="s">
        <v>1484</v>
      </c>
      <c r="P151" s="1427" t="s">
        <v>1485</v>
      </c>
      <c r="Q151" s="1427" t="s">
        <v>1439</v>
      </c>
      <c r="R151" s="1427" t="s">
        <v>1442</v>
      </c>
      <c r="S151" s="1427" t="s">
        <v>1443</v>
      </c>
      <c r="T151" s="1427" t="s">
        <v>1447</v>
      </c>
      <c r="U151" s="1427" t="s">
        <v>1447</v>
      </c>
      <c r="V151" s="1427">
        <v>3</v>
      </c>
      <c r="W151" s="1427">
        <v>3</v>
      </c>
      <c r="X151" s="1427">
        <v>3</v>
      </c>
      <c r="Y151" s="1427">
        <v>2</v>
      </c>
      <c r="Z151" s="1427">
        <v>1</v>
      </c>
      <c r="AA151" s="1427">
        <v>3</v>
      </c>
      <c r="AB151" s="1427">
        <v>1</v>
      </c>
      <c r="AC151" s="1427">
        <v>2</v>
      </c>
      <c r="AD151" s="1390">
        <v>2.25</v>
      </c>
      <c r="AE151" s="1482" t="s">
        <v>1421</v>
      </c>
      <c r="AF151" s="1390"/>
    </row>
    <row r="152" spans="1:32">
      <c r="A152"/>
      <c r="B152"/>
      <c r="C152"/>
      <c r="D152"/>
      <c r="E152"/>
      <c r="F152"/>
      <c r="G152"/>
      <c r="H152"/>
      <c r="I152"/>
      <c r="J152"/>
      <c r="K152" s="1431">
        <v>69</v>
      </c>
      <c r="L152" s="1432" t="s">
        <v>409</v>
      </c>
      <c r="M152" s="1436">
        <v>33.61</v>
      </c>
      <c r="N152" s="1427" t="s">
        <v>1495</v>
      </c>
      <c r="O152" s="1427" t="s">
        <v>1484</v>
      </c>
      <c r="P152" s="1427" t="s">
        <v>1485</v>
      </c>
      <c r="Q152" s="1427" t="s">
        <v>1439</v>
      </c>
      <c r="R152" s="1427" t="s">
        <v>1442</v>
      </c>
      <c r="S152" s="1427" t="s">
        <v>1443</v>
      </c>
      <c r="T152" s="1427" t="s">
        <v>1447</v>
      </c>
      <c r="U152" s="1427" t="s">
        <v>1449</v>
      </c>
      <c r="V152" s="1427">
        <v>3</v>
      </c>
      <c r="W152" s="1427">
        <v>3</v>
      </c>
      <c r="X152" s="1427">
        <v>3</v>
      </c>
      <c r="Y152" s="1427">
        <v>2</v>
      </c>
      <c r="Z152" s="1427">
        <v>1</v>
      </c>
      <c r="AA152" s="1427">
        <v>3</v>
      </c>
      <c r="AB152" s="1427">
        <v>1</v>
      </c>
      <c r="AC152" s="1427">
        <v>2</v>
      </c>
      <c r="AD152" s="1390">
        <v>2.25</v>
      </c>
      <c r="AE152" s="1482" t="s">
        <v>1421</v>
      </c>
      <c r="AF152" s="1390"/>
    </row>
    <row r="153" spans="1:32">
      <c r="A153"/>
      <c r="B153"/>
      <c r="C153"/>
      <c r="D153"/>
      <c r="E153"/>
      <c r="F153"/>
      <c r="G153"/>
      <c r="H153"/>
      <c r="I153"/>
      <c r="J153"/>
      <c r="K153" s="1431">
        <v>70</v>
      </c>
      <c r="L153" s="1432" t="s">
        <v>707</v>
      </c>
      <c r="M153" s="1436">
        <v>33.496721633888427</v>
      </c>
      <c r="N153" s="1427" t="s">
        <v>1483</v>
      </c>
      <c r="O153" s="1427" t="s">
        <v>1484</v>
      </c>
      <c r="P153" s="1427" t="s">
        <v>1485</v>
      </c>
      <c r="Q153" s="1427" t="s">
        <v>1438</v>
      </c>
      <c r="R153" s="1427" t="s">
        <v>1440</v>
      </c>
      <c r="S153" s="1427" t="s">
        <v>1443</v>
      </c>
      <c r="T153" s="1427" t="s">
        <v>1447</v>
      </c>
      <c r="U153" s="1427" t="s">
        <v>1447</v>
      </c>
      <c r="V153" s="1427">
        <v>2</v>
      </c>
      <c r="W153" s="1427">
        <v>3</v>
      </c>
      <c r="X153" s="1427">
        <v>3</v>
      </c>
      <c r="Y153" s="1427">
        <v>3</v>
      </c>
      <c r="Z153" s="1427">
        <v>3</v>
      </c>
      <c r="AA153" s="1427">
        <v>3</v>
      </c>
      <c r="AB153" s="1427">
        <v>1</v>
      </c>
      <c r="AC153" s="1427">
        <v>2</v>
      </c>
      <c r="AD153" s="1390">
        <v>2.5</v>
      </c>
      <c r="AE153" s="1482" t="s">
        <v>1418</v>
      </c>
      <c r="AF153" s="1390"/>
    </row>
    <row r="154" spans="1:32">
      <c r="A154"/>
      <c r="B154"/>
      <c r="C154"/>
      <c r="D154"/>
      <c r="E154"/>
      <c r="F154"/>
      <c r="G154"/>
      <c r="H154"/>
      <c r="I154"/>
      <c r="J154"/>
      <c r="K154" s="1431">
        <v>71</v>
      </c>
      <c r="L154" s="1432" t="s">
        <v>1551</v>
      </c>
      <c r="M154" s="1436">
        <v>22.2</v>
      </c>
      <c r="N154" s="1427" t="s">
        <v>1487</v>
      </c>
      <c r="O154" s="1427" t="s">
        <v>1484</v>
      </c>
      <c r="P154" s="1427" t="s">
        <v>1485</v>
      </c>
      <c r="Q154" s="1427" t="s">
        <v>1439</v>
      </c>
      <c r="R154" s="1427" t="s">
        <v>1442</v>
      </c>
      <c r="S154" s="1427" t="s">
        <v>1443</v>
      </c>
      <c r="T154" s="1427" t="s">
        <v>1446</v>
      </c>
      <c r="U154" s="1427" t="s">
        <v>1446</v>
      </c>
      <c r="V154" s="1427">
        <v>1</v>
      </c>
      <c r="W154" s="1427">
        <v>3</v>
      </c>
      <c r="X154" s="1427">
        <v>3</v>
      </c>
      <c r="Y154" s="1427">
        <v>2</v>
      </c>
      <c r="Z154" s="1427">
        <v>1</v>
      </c>
      <c r="AA154" s="1427">
        <v>3</v>
      </c>
      <c r="AB154" s="1427">
        <v>3</v>
      </c>
      <c r="AC154" s="1427">
        <v>2</v>
      </c>
      <c r="AD154" s="1390">
        <v>2.25</v>
      </c>
      <c r="AE154" s="1482" t="s">
        <v>1421</v>
      </c>
      <c r="AF154" s="1390"/>
    </row>
    <row r="155" spans="1:32">
      <c r="A155"/>
      <c r="B155"/>
      <c r="C155"/>
      <c r="D155"/>
      <c r="E155"/>
      <c r="F155"/>
      <c r="G155"/>
      <c r="H155"/>
      <c r="I155"/>
      <c r="J155"/>
      <c r="K155" s="1431">
        <v>72</v>
      </c>
      <c r="L155" s="1432" t="s">
        <v>748</v>
      </c>
      <c r="M155" s="1436">
        <v>36.4</v>
      </c>
      <c r="N155" s="1427" t="s">
        <v>1483</v>
      </c>
      <c r="O155" s="1427" t="s">
        <v>1486</v>
      </c>
      <c r="P155" s="1427" t="s">
        <v>1485</v>
      </c>
      <c r="Q155" s="1427" t="s">
        <v>1439</v>
      </c>
      <c r="R155" s="1427" t="s">
        <v>1440</v>
      </c>
      <c r="S155" s="1427" t="s">
        <v>1443</v>
      </c>
      <c r="T155" s="1427" t="s">
        <v>1447</v>
      </c>
      <c r="U155" s="1427" t="s">
        <v>1447</v>
      </c>
      <c r="V155" s="1427">
        <v>2</v>
      </c>
      <c r="W155" s="1427">
        <v>2</v>
      </c>
      <c r="X155" s="1427">
        <v>3</v>
      </c>
      <c r="Y155" s="1427">
        <v>2</v>
      </c>
      <c r="Z155" s="1427">
        <v>3</v>
      </c>
      <c r="AA155" s="1427">
        <v>3</v>
      </c>
      <c r="AB155" s="1427">
        <v>1</v>
      </c>
      <c r="AC155" s="1427">
        <v>2</v>
      </c>
      <c r="AD155" s="1390">
        <v>2.25</v>
      </c>
      <c r="AE155" s="1482" t="s">
        <v>1421</v>
      </c>
      <c r="AF155" s="1390"/>
    </row>
    <row r="156" spans="1:32">
      <c r="A156"/>
      <c r="B156"/>
      <c r="C156"/>
      <c r="D156"/>
      <c r="E156"/>
      <c r="F156"/>
      <c r="G156"/>
      <c r="H156"/>
      <c r="I156"/>
      <c r="J156"/>
      <c r="K156" s="1431">
        <v>73</v>
      </c>
      <c r="L156" s="1432" t="s">
        <v>772</v>
      </c>
      <c r="M156" s="1436">
        <v>38.70396958304076</v>
      </c>
      <c r="N156" s="1427" t="s">
        <v>1483</v>
      </c>
      <c r="O156" s="1427" t="s">
        <v>1484</v>
      </c>
      <c r="P156" s="1427" t="s">
        <v>1485</v>
      </c>
      <c r="Q156" s="1427" t="s">
        <v>1439</v>
      </c>
      <c r="R156" s="1427" t="s">
        <v>1442</v>
      </c>
      <c r="S156" s="1427" t="s">
        <v>1443</v>
      </c>
      <c r="T156" s="1427" t="s">
        <v>1447</v>
      </c>
      <c r="U156" s="1427" t="s">
        <v>1447</v>
      </c>
      <c r="V156" s="1427">
        <v>2</v>
      </c>
      <c r="W156" s="1427">
        <v>3</v>
      </c>
      <c r="X156" s="1427">
        <v>3</v>
      </c>
      <c r="Y156" s="1427">
        <v>2</v>
      </c>
      <c r="Z156" s="1427">
        <v>1</v>
      </c>
      <c r="AA156" s="1427">
        <v>3</v>
      </c>
      <c r="AB156" s="1427">
        <v>1</v>
      </c>
      <c r="AC156" s="1427">
        <v>2</v>
      </c>
      <c r="AD156" s="1390">
        <v>2.125</v>
      </c>
      <c r="AE156" s="1482" t="s">
        <v>1421</v>
      </c>
      <c r="AF156" s="1390"/>
    </row>
    <row r="157" spans="1:32">
      <c r="A157"/>
      <c r="B157"/>
      <c r="C157"/>
      <c r="D157"/>
      <c r="E157"/>
      <c r="F157"/>
      <c r="G157"/>
      <c r="H157"/>
      <c r="I157"/>
      <c r="J157"/>
      <c r="K157" s="1431">
        <v>74</v>
      </c>
      <c r="L157" s="1432" t="s">
        <v>782</v>
      </c>
      <c r="M157" s="1436">
        <v>14.7</v>
      </c>
      <c r="N157" s="1427" t="s">
        <v>1483</v>
      </c>
      <c r="O157" s="1427" t="s">
        <v>1486</v>
      </c>
      <c r="P157" s="1427" t="s">
        <v>1485</v>
      </c>
      <c r="Q157" s="1427" t="s">
        <v>1439</v>
      </c>
      <c r="R157" s="1427" t="s">
        <v>1442</v>
      </c>
      <c r="S157" s="1427" t="s">
        <v>1443</v>
      </c>
      <c r="T157" s="1427" t="s">
        <v>1446</v>
      </c>
      <c r="U157" s="1427" t="s">
        <v>1446</v>
      </c>
      <c r="V157" s="1427">
        <v>2</v>
      </c>
      <c r="W157" s="1427">
        <v>2</v>
      </c>
      <c r="X157" s="1427">
        <v>3</v>
      </c>
      <c r="Y157" s="1427">
        <v>2</v>
      </c>
      <c r="Z157" s="1427">
        <v>1</v>
      </c>
      <c r="AA157" s="1427">
        <v>3</v>
      </c>
      <c r="AB157" s="1427">
        <v>3</v>
      </c>
      <c r="AC157" s="1427">
        <v>2</v>
      </c>
      <c r="AD157" s="1390">
        <v>2.25</v>
      </c>
      <c r="AE157" s="1482" t="s">
        <v>1421</v>
      </c>
      <c r="AF157" s="1390"/>
    </row>
    <row r="158" spans="1:32">
      <c r="A158"/>
      <c r="B158"/>
      <c r="C158"/>
      <c r="D158"/>
      <c r="E158"/>
      <c r="F158"/>
      <c r="G158"/>
      <c r="H158"/>
      <c r="I158"/>
      <c r="J158"/>
      <c r="K158" s="1404">
        <v>75</v>
      </c>
      <c r="L158" s="1427" t="s">
        <v>406</v>
      </c>
      <c r="M158" s="1480">
        <v>26</v>
      </c>
      <c r="N158" s="1427" t="s">
        <v>1483</v>
      </c>
      <c r="O158" s="1427" t="s">
        <v>1486</v>
      </c>
      <c r="P158" s="1427" t="s">
        <v>1485</v>
      </c>
      <c r="Q158" s="1427" t="s">
        <v>1438</v>
      </c>
      <c r="R158" s="1427" t="s">
        <v>1440</v>
      </c>
      <c r="S158" s="1427" t="s">
        <v>1443</v>
      </c>
      <c r="T158" s="1427" t="s">
        <v>1446</v>
      </c>
      <c r="U158" s="1427" t="s">
        <v>1448</v>
      </c>
      <c r="V158" s="1427">
        <v>2</v>
      </c>
      <c r="W158" s="1427">
        <v>2</v>
      </c>
      <c r="X158" s="1427">
        <v>3</v>
      </c>
      <c r="Y158" s="1427">
        <v>3</v>
      </c>
      <c r="Z158" s="1427">
        <v>3</v>
      </c>
      <c r="AA158" s="1427">
        <v>3</v>
      </c>
      <c r="AB158" s="1427">
        <v>3</v>
      </c>
      <c r="AC158" s="1427">
        <v>2</v>
      </c>
      <c r="AD158" s="1390">
        <v>2.625</v>
      </c>
      <c r="AE158" s="1482" t="s">
        <v>1418</v>
      </c>
      <c r="AF158" s="1390"/>
    </row>
    <row r="159" spans="1:32">
      <c r="A159"/>
      <c r="B159"/>
      <c r="C159"/>
      <c r="D159"/>
      <c r="E159"/>
      <c r="F159"/>
      <c r="G159"/>
      <c r="H159"/>
      <c r="I159"/>
      <c r="J159"/>
      <c r="K159" s="1381"/>
      <c r="L159" s="1369"/>
      <c r="M159" s="1385"/>
      <c r="N159" s="1369"/>
      <c r="O159" s="1391"/>
      <c r="P159" s="1369"/>
      <c r="Q159" s="1369"/>
      <c r="R159" s="1369"/>
      <c r="S159" s="1369"/>
      <c r="T159" s="1369"/>
      <c r="U159" s="1369"/>
      <c r="V159" s="1369"/>
      <c r="W159" s="1369"/>
      <c r="X159" s="1369"/>
      <c r="Y159" s="1369"/>
      <c r="Z159" s="1369"/>
      <c r="AA159" s="1369"/>
    </row>
    <row r="163" spans="11:31" ht="155.25" customHeight="1">
      <c r="K163" s="1433" t="s">
        <v>1400</v>
      </c>
      <c r="L163" s="1433" t="s">
        <v>929</v>
      </c>
      <c r="M163" s="1433" t="s">
        <v>922</v>
      </c>
      <c r="N163" s="1441" t="s">
        <v>1465</v>
      </c>
      <c r="O163" s="1441" t="s">
        <v>1466</v>
      </c>
      <c r="P163" s="1434" t="s">
        <v>1467</v>
      </c>
      <c r="Q163" s="1434" t="s">
        <v>1477</v>
      </c>
      <c r="R163" s="1434" t="s">
        <v>1524</v>
      </c>
      <c r="S163" s="1434" t="s">
        <v>1478</v>
      </c>
      <c r="T163" s="1434" t="s">
        <v>1468</v>
      </c>
      <c r="U163" s="1434" t="s">
        <v>1469</v>
      </c>
      <c r="V163" s="1434" t="s">
        <v>1470</v>
      </c>
      <c r="W163" s="1434" t="s">
        <v>1471</v>
      </c>
      <c r="X163" s="1434" t="s">
        <v>1472</v>
      </c>
      <c r="Y163" s="1434" t="s">
        <v>1479</v>
      </c>
      <c r="Z163" s="1434" t="s">
        <v>1480</v>
      </c>
      <c r="AA163" s="1434" t="s">
        <v>1481</v>
      </c>
      <c r="AB163" s="1434" t="s">
        <v>1482</v>
      </c>
      <c r="AC163" s="1434" t="s">
        <v>1473</v>
      </c>
      <c r="AD163" s="1477" t="s">
        <v>1414</v>
      </c>
      <c r="AE163" s="1483" t="s">
        <v>1415</v>
      </c>
    </row>
    <row r="164" spans="11:31">
      <c r="K164" s="1429">
        <v>1</v>
      </c>
      <c r="L164" s="1430" t="s">
        <v>695</v>
      </c>
      <c r="M164" s="1435">
        <v>68.434036911328008</v>
      </c>
      <c r="N164" s="1426" t="s">
        <v>1483</v>
      </c>
      <c r="O164" s="1426" t="s">
        <v>1484</v>
      </c>
      <c r="P164" s="1426" t="s">
        <v>1485</v>
      </c>
      <c r="Q164" s="1426" t="s">
        <v>1439</v>
      </c>
      <c r="R164" s="1426" t="s">
        <v>1442</v>
      </c>
      <c r="S164" s="1426" t="s">
        <v>1443</v>
      </c>
      <c r="T164" s="1426" t="s">
        <v>1447</v>
      </c>
      <c r="U164" s="1426" t="s">
        <v>1447</v>
      </c>
      <c r="V164" s="1426">
        <v>2</v>
      </c>
      <c r="W164" s="1426">
        <v>3</v>
      </c>
      <c r="X164" s="1426">
        <v>3</v>
      </c>
      <c r="Y164" s="1426">
        <v>2</v>
      </c>
      <c r="Z164" s="1426">
        <v>1</v>
      </c>
      <c r="AA164" s="1426">
        <v>3</v>
      </c>
      <c r="AB164" s="1426">
        <v>1</v>
      </c>
      <c r="AC164" s="1426">
        <v>2</v>
      </c>
      <c r="AD164" s="1478">
        <v>2.125</v>
      </c>
      <c r="AE164" s="1481" t="s">
        <v>1421</v>
      </c>
    </row>
    <row r="165" spans="11:31">
      <c r="K165" s="1431">
        <v>2</v>
      </c>
      <c r="L165" s="1432" t="s">
        <v>696</v>
      </c>
      <c r="M165" s="1436">
        <v>29.9</v>
      </c>
      <c r="N165" s="1427" t="s">
        <v>1483</v>
      </c>
      <c r="O165" s="1427" t="s">
        <v>1486</v>
      </c>
      <c r="P165" s="1427" t="s">
        <v>1485</v>
      </c>
      <c r="Q165" s="1427" t="s">
        <v>1439</v>
      </c>
      <c r="R165" s="1427" t="s">
        <v>1440</v>
      </c>
      <c r="S165" s="1427" t="s">
        <v>1443</v>
      </c>
      <c r="T165" s="1427" t="s">
        <v>1446</v>
      </c>
      <c r="U165" s="1427" t="s">
        <v>1446</v>
      </c>
      <c r="V165" s="1427">
        <v>2</v>
      </c>
      <c r="W165" s="1427">
        <v>2</v>
      </c>
      <c r="X165" s="1427">
        <v>3</v>
      </c>
      <c r="Y165" s="1427">
        <v>2</v>
      </c>
      <c r="Z165" s="1427">
        <v>3</v>
      </c>
      <c r="AA165" s="1427">
        <v>3</v>
      </c>
      <c r="AB165" s="1427">
        <v>3</v>
      </c>
      <c r="AC165" s="1427">
        <v>2</v>
      </c>
      <c r="AD165" s="1390">
        <v>2.5</v>
      </c>
      <c r="AE165" s="1482" t="s">
        <v>1418</v>
      </c>
    </row>
    <row r="166" spans="11:31">
      <c r="K166" s="1431">
        <v>3</v>
      </c>
      <c r="L166" s="1432" t="s">
        <v>697</v>
      </c>
      <c r="M166" s="1436">
        <v>22.050000033384492</v>
      </c>
      <c r="N166" s="1427" t="s">
        <v>1483</v>
      </c>
      <c r="O166" s="1439" t="s">
        <v>1484</v>
      </c>
      <c r="P166" s="1427" t="s">
        <v>1485</v>
      </c>
      <c r="Q166" s="1427" t="s">
        <v>1438</v>
      </c>
      <c r="R166" s="1427" t="s">
        <v>1440</v>
      </c>
      <c r="S166" s="1427" t="s">
        <v>1443</v>
      </c>
      <c r="T166" s="1427" t="s">
        <v>1446</v>
      </c>
      <c r="U166" s="1427" t="s">
        <v>1446</v>
      </c>
      <c r="V166" s="1427">
        <v>2</v>
      </c>
      <c r="W166" s="1427">
        <v>3</v>
      </c>
      <c r="X166" s="1427">
        <v>3</v>
      </c>
      <c r="Y166" s="1427">
        <v>3</v>
      </c>
      <c r="Z166" s="1427">
        <v>3</v>
      </c>
      <c r="AA166" s="1427">
        <v>3</v>
      </c>
      <c r="AB166" s="1427">
        <v>3</v>
      </c>
      <c r="AC166" s="1427">
        <v>2</v>
      </c>
      <c r="AD166" s="1390">
        <v>2.75</v>
      </c>
      <c r="AE166" s="1482" t="s">
        <v>1418</v>
      </c>
    </row>
    <row r="167" spans="11:31">
      <c r="K167" s="1431">
        <v>4</v>
      </c>
      <c r="L167" s="1432" t="s">
        <v>1540</v>
      </c>
      <c r="M167" s="1436">
        <v>31.7</v>
      </c>
      <c r="N167" s="1427" t="s">
        <v>1487</v>
      </c>
      <c r="O167" s="1427" t="s">
        <v>1484</v>
      </c>
      <c r="P167" s="1427" t="s">
        <v>1485</v>
      </c>
      <c r="Q167" s="1427" t="s">
        <v>1439</v>
      </c>
      <c r="R167" s="1427" t="s">
        <v>1442</v>
      </c>
      <c r="S167" s="1427" t="s">
        <v>1443</v>
      </c>
      <c r="T167" s="1427" t="s">
        <v>1446</v>
      </c>
      <c r="U167" s="1427" t="s">
        <v>1446</v>
      </c>
      <c r="V167" s="1427">
        <v>1</v>
      </c>
      <c r="W167" s="1427">
        <v>3</v>
      </c>
      <c r="X167" s="1427">
        <v>3</v>
      </c>
      <c r="Y167" s="1427">
        <v>2</v>
      </c>
      <c r="Z167" s="1427">
        <v>1</v>
      </c>
      <c r="AA167" s="1427">
        <v>3</v>
      </c>
      <c r="AB167" s="1427">
        <v>3</v>
      </c>
      <c r="AC167" s="1427">
        <v>2</v>
      </c>
      <c r="AD167" s="1390">
        <v>2.25</v>
      </c>
      <c r="AE167" s="1482" t="s">
        <v>1421</v>
      </c>
    </row>
    <row r="168" spans="11:31">
      <c r="K168" s="1431">
        <v>5</v>
      </c>
      <c r="L168" s="1432" t="s">
        <v>698</v>
      </c>
      <c r="M168" s="1436">
        <v>47.3</v>
      </c>
      <c r="N168" s="1427" t="s">
        <v>1483</v>
      </c>
      <c r="O168" s="1427" t="s">
        <v>1484</v>
      </c>
      <c r="P168" s="1427" t="s">
        <v>1485</v>
      </c>
      <c r="Q168" s="1427" t="s">
        <v>1438</v>
      </c>
      <c r="R168" s="1427" t="s">
        <v>1440</v>
      </c>
      <c r="S168" s="1427" t="s">
        <v>1443</v>
      </c>
      <c r="T168" s="1427" t="s">
        <v>1447</v>
      </c>
      <c r="U168" s="1427" t="s">
        <v>1447</v>
      </c>
      <c r="V168" s="1427">
        <v>2</v>
      </c>
      <c r="W168" s="1427">
        <v>3</v>
      </c>
      <c r="X168" s="1427">
        <v>3</v>
      </c>
      <c r="Y168" s="1427">
        <v>3</v>
      </c>
      <c r="Z168" s="1427">
        <v>3</v>
      </c>
      <c r="AA168" s="1427">
        <v>3</v>
      </c>
      <c r="AB168" s="1427">
        <v>1</v>
      </c>
      <c r="AC168" s="1427">
        <v>2</v>
      </c>
      <c r="AD168" s="1390">
        <v>2.5</v>
      </c>
      <c r="AE168" s="1482" t="s">
        <v>1418</v>
      </c>
    </row>
    <row r="169" spans="11:31">
      <c r="K169" s="1431">
        <v>6</v>
      </c>
      <c r="L169" s="1432" t="s">
        <v>699</v>
      </c>
      <c r="M169" s="1436">
        <v>34.799999999999997</v>
      </c>
      <c r="N169" s="1427" t="s">
        <v>1483</v>
      </c>
      <c r="O169" s="1427" t="s">
        <v>1484</v>
      </c>
      <c r="P169" s="1427" t="s">
        <v>1485</v>
      </c>
      <c r="Q169" s="1427" t="s">
        <v>1438</v>
      </c>
      <c r="R169" s="1427" t="s">
        <v>1440</v>
      </c>
      <c r="S169" s="1427" t="s">
        <v>1443</v>
      </c>
      <c r="T169" s="1427" t="s">
        <v>1447</v>
      </c>
      <c r="U169" s="1427" t="s">
        <v>1447</v>
      </c>
      <c r="V169" s="1427">
        <v>2</v>
      </c>
      <c r="W169" s="1427">
        <v>3</v>
      </c>
      <c r="X169" s="1427">
        <v>3</v>
      </c>
      <c r="Y169" s="1427">
        <v>3</v>
      </c>
      <c r="Z169" s="1427">
        <v>3</v>
      </c>
      <c r="AA169" s="1427">
        <v>3</v>
      </c>
      <c r="AB169" s="1427">
        <v>1</v>
      </c>
      <c r="AC169" s="1427">
        <v>2</v>
      </c>
      <c r="AD169" s="1390">
        <v>2.5</v>
      </c>
      <c r="AE169" s="1482" t="s">
        <v>1418</v>
      </c>
    </row>
    <row r="170" spans="11:31">
      <c r="K170" s="1431">
        <v>7</v>
      </c>
      <c r="L170" s="1432" t="s">
        <v>1423</v>
      </c>
      <c r="M170" s="1436">
        <v>19.811560599190216</v>
      </c>
      <c r="N170" s="1427" t="s">
        <v>1483</v>
      </c>
      <c r="O170" s="1427" t="s">
        <v>1484</v>
      </c>
      <c r="P170" s="1427" t="s">
        <v>1485</v>
      </c>
      <c r="Q170" s="1427" t="s">
        <v>1438</v>
      </c>
      <c r="R170" s="1427" t="s">
        <v>1440</v>
      </c>
      <c r="S170" s="1427" t="s">
        <v>1443</v>
      </c>
      <c r="T170" s="1427" t="s">
        <v>1446</v>
      </c>
      <c r="U170" s="1427" t="s">
        <v>1446</v>
      </c>
      <c r="V170" s="1427">
        <v>2</v>
      </c>
      <c r="W170" s="1427">
        <v>3</v>
      </c>
      <c r="X170" s="1427">
        <v>3</v>
      </c>
      <c r="Y170" s="1427">
        <v>3</v>
      </c>
      <c r="Z170" s="1427">
        <v>3</v>
      </c>
      <c r="AA170" s="1427">
        <v>3</v>
      </c>
      <c r="AB170" s="1427">
        <v>3</v>
      </c>
      <c r="AC170" s="1427">
        <v>2</v>
      </c>
      <c r="AD170" s="1390">
        <v>2.75</v>
      </c>
      <c r="AE170" s="1482" t="s">
        <v>1418</v>
      </c>
    </row>
    <row r="171" spans="11:31">
      <c r="K171" s="1431">
        <v>8</v>
      </c>
      <c r="L171" s="1432" t="s">
        <v>701</v>
      </c>
      <c r="M171" s="1436">
        <v>29.3</v>
      </c>
      <c r="N171" s="1427" t="s">
        <v>1483</v>
      </c>
      <c r="O171" s="1427" t="s">
        <v>1484</v>
      </c>
      <c r="P171" s="1427" t="s">
        <v>1485</v>
      </c>
      <c r="Q171" s="1427" t="s">
        <v>1438</v>
      </c>
      <c r="R171" s="1427" t="s">
        <v>1442</v>
      </c>
      <c r="S171" s="1427" t="s">
        <v>1443</v>
      </c>
      <c r="T171" s="1427" t="s">
        <v>1446</v>
      </c>
      <c r="U171" s="1427" t="s">
        <v>1446</v>
      </c>
      <c r="V171" s="1427">
        <v>2</v>
      </c>
      <c r="W171" s="1427">
        <v>3</v>
      </c>
      <c r="X171" s="1427">
        <v>3</v>
      </c>
      <c r="Y171" s="1427">
        <v>3</v>
      </c>
      <c r="Z171" s="1427">
        <v>1</v>
      </c>
      <c r="AA171" s="1427">
        <v>3</v>
      </c>
      <c r="AB171" s="1427">
        <v>3</v>
      </c>
      <c r="AC171" s="1427">
        <v>2</v>
      </c>
      <c r="AD171" s="1390">
        <v>2.5</v>
      </c>
      <c r="AE171" s="1482" t="s">
        <v>1418</v>
      </c>
    </row>
    <row r="172" spans="11:31">
      <c r="K172" s="1431">
        <v>9</v>
      </c>
      <c r="L172" s="1432" t="s">
        <v>702</v>
      </c>
      <c r="M172" s="1436">
        <v>34.6</v>
      </c>
      <c r="N172" s="1427" t="s">
        <v>1483</v>
      </c>
      <c r="O172" s="1427" t="s">
        <v>1486</v>
      </c>
      <c r="P172" s="1427" t="s">
        <v>1485</v>
      </c>
      <c r="Q172" s="1427" t="s">
        <v>1439</v>
      </c>
      <c r="R172" s="1427" t="s">
        <v>1440</v>
      </c>
      <c r="S172" s="1427" t="s">
        <v>1443</v>
      </c>
      <c r="T172" s="1427" t="s">
        <v>1447</v>
      </c>
      <c r="U172" s="1427" t="s">
        <v>1447</v>
      </c>
      <c r="V172" s="1427">
        <v>2</v>
      </c>
      <c r="W172" s="1427">
        <v>2</v>
      </c>
      <c r="X172" s="1427">
        <v>3</v>
      </c>
      <c r="Y172" s="1427">
        <v>2</v>
      </c>
      <c r="Z172" s="1427">
        <v>3</v>
      </c>
      <c r="AA172" s="1427">
        <v>3</v>
      </c>
      <c r="AB172" s="1427">
        <v>1</v>
      </c>
      <c r="AC172" s="1427">
        <v>2</v>
      </c>
      <c r="AD172" s="1390">
        <v>2.25</v>
      </c>
      <c r="AE172" s="1482" t="s">
        <v>1421</v>
      </c>
    </row>
    <row r="173" spans="11:31">
      <c r="K173" s="1431">
        <v>10</v>
      </c>
      <c r="L173" s="1432" t="s">
        <v>703</v>
      </c>
      <c r="M173" s="1436">
        <v>16.89682533578096</v>
      </c>
      <c r="N173" s="1427" t="s">
        <v>1483</v>
      </c>
      <c r="O173" s="1427" t="s">
        <v>1484</v>
      </c>
      <c r="P173" s="1427" t="s">
        <v>1485</v>
      </c>
      <c r="Q173" s="1427" t="s">
        <v>1438</v>
      </c>
      <c r="R173" s="1427" t="s">
        <v>1440</v>
      </c>
      <c r="S173" s="1427" t="s">
        <v>1443</v>
      </c>
      <c r="T173" s="1427" t="s">
        <v>1446</v>
      </c>
      <c r="U173" s="1427" t="s">
        <v>1446</v>
      </c>
      <c r="V173" s="1427">
        <v>2</v>
      </c>
      <c r="W173" s="1427">
        <v>3</v>
      </c>
      <c r="X173" s="1427">
        <v>3</v>
      </c>
      <c r="Y173" s="1427">
        <v>3</v>
      </c>
      <c r="Z173" s="1427">
        <v>3</v>
      </c>
      <c r="AA173" s="1427">
        <v>3</v>
      </c>
      <c r="AB173" s="1427">
        <v>3</v>
      </c>
      <c r="AC173" s="1427">
        <v>2</v>
      </c>
      <c r="AD173" s="1390">
        <v>2.75</v>
      </c>
      <c r="AE173" s="1482" t="s">
        <v>1418</v>
      </c>
    </row>
    <row r="174" spans="11:31">
      <c r="K174" s="1431">
        <v>11</v>
      </c>
      <c r="L174" s="1438" t="s">
        <v>1488</v>
      </c>
      <c r="M174" s="1436">
        <v>39.50230507332779</v>
      </c>
      <c r="N174" s="1427" t="s">
        <v>1483</v>
      </c>
      <c r="O174" s="1427" t="s">
        <v>1484</v>
      </c>
      <c r="P174" s="1427" t="s">
        <v>1485</v>
      </c>
      <c r="Q174" s="1427" t="s">
        <v>1438</v>
      </c>
      <c r="R174" s="1427" t="s">
        <v>1440</v>
      </c>
      <c r="S174" s="1427" t="s">
        <v>1443</v>
      </c>
      <c r="T174" s="1427" t="s">
        <v>1447</v>
      </c>
      <c r="U174" s="1427" t="s">
        <v>1447</v>
      </c>
      <c r="V174" s="1427">
        <v>2</v>
      </c>
      <c r="W174" s="1427">
        <v>3</v>
      </c>
      <c r="X174" s="1427">
        <v>3</v>
      </c>
      <c r="Y174" s="1427">
        <v>3</v>
      </c>
      <c r="Z174" s="1427">
        <v>3</v>
      </c>
      <c r="AA174" s="1427">
        <v>3</v>
      </c>
      <c r="AB174" s="1427">
        <v>1</v>
      </c>
      <c r="AC174" s="1427">
        <v>2</v>
      </c>
      <c r="AD174" s="1390">
        <v>2.5</v>
      </c>
      <c r="AE174" s="1482" t="s">
        <v>1418</v>
      </c>
    </row>
    <row r="175" spans="11:31">
      <c r="K175" s="1431">
        <v>12</v>
      </c>
      <c r="L175" s="1432" t="s">
        <v>705</v>
      </c>
      <c r="M175" s="1436">
        <v>16.483951997579851</v>
      </c>
      <c r="N175" s="1427" t="s">
        <v>1483</v>
      </c>
      <c r="O175" s="1427" t="s">
        <v>1484</v>
      </c>
      <c r="P175" s="1427" t="s">
        <v>1485</v>
      </c>
      <c r="Q175" s="1427" t="s">
        <v>1438</v>
      </c>
      <c r="R175" s="1427" t="s">
        <v>1440</v>
      </c>
      <c r="S175" s="1427" t="s">
        <v>1443</v>
      </c>
      <c r="T175" s="1427" t="s">
        <v>1446</v>
      </c>
      <c r="U175" s="1427" t="s">
        <v>1446</v>
      </c>
      <c r="V175" s="1427">
        <v>2</v>
      </c>
      <c r="W175" s="1427">
        <v>3</v>
      </c>
      <c r="X175" s="1427">
        <v>3</v>
      </c>
      <c r="Y175" s="1427">
        <v>3</v>
      </c>
      <c r="Z175" s="1427">
        <v>3</v>
      </c>
      <c r="AA175" s="1427">
        <v>3</v>
      </c>
      <c r="AB175" s="1427">
        <v>3</v>
      </c>
      <c r="AC175" s="1427">
        <v>2</v>
      </c>
      <c r="AD175" s="1390">
        <v>2.75</v>
      </c>
      <c r="AE175" s="1482" t="s">
        <v>1418</v>
      </c>
    </row>
    <row r="176" spans="11:31">
      <c r="K176" s="1431">
        <v>13</v>
      </c>
      <c r="L176" s="1432" t="s">
        <v>1541</v>
      </c>
      <c r="M176" s="1436">
        <v>29.3</v>
      </c>
      <c r="N176" s="1427" t="s">
        <v>1487</v>
      </c>
      <c r="O176" s="1427" t="s">
        <v>1484</v>
      </c>
      <c r="P176" s="1427" t="s">
        <v>1485</v>
      </c>
      <c r="Q176" s="1427" t="s">
        <v>1439</v>
      </c>
      <c r="R176" s="1427" t="s">
        <v>1442</v>
      </c>
      <c r="S176" s="1427" t="s">
        <v>1443</v>
      </c>
      <c r="T176" s="1427" t="s">
        <v>1446</v>
      </c>
      <c r="U176" s="1427" t="s">
        <v>1446</v>
      </c>
      <c r="V176" s="1427">
        <v>1</v>
      </c>
      <c r="W176" s="1427">
        <v>3</v>
      </c>
      <c r="X176" s="1427">
        <v>3</v>
      </c>
      <c r="Y176" s="1427">
        <v>2</v>
      </c>
      <c r="Z176" s="1427">
        <v>1</v>
      </c>
      <c r="AA176" s="1427">
        <v>3</v>
      </c>
      <c r="AB176" s="1427">
        <v>3</v>
      </c>
      <c r="AC176" s="1427">
        <v>2</v>
      </c>
      <c r="AD176" s="1390">
        <v>2.25</v>
      </c>
      <c r="AE176" s="1482" t="s">
        <v>1421</v>
      </c>
    </row>
    <row r="177" spans="11:31">
      <c r="K177" s="1431">
        <v>14</v>
      </c>
      <c r="L177" s="1432" t="s">
        <v>706</v>
      </c>
      <c r="M177" s="1436">
        <v>36.35</v>
      </c>
      <c r="N177" s="1427" t="s">
        <v>1483</v>
      </c>
      <c r="O177" s="1427" t="s">
        <v>1486</v>
      </c>
      <c r="P177" s="1427" t="s">
        <v>1485</v>
      </c>
      <c r="Q177" s="1427" t="s">
        <v>1439</v>
      </c>
      <c r="R177" s="1427" t="s">
        <v>1442</v>
      </c>
      <c r="S177" s="1427" t="s">
        <v>1443</v>
      </c>
      <c r="T177" s="1427" t="s">
        <v>1447</v>
      </c>
      <c r="U177" s="1427" t="s">
        <v>1447</v>
      </c>
      <c r="V177" s="1427">
        <v>2</v>
      </c>
      <c r="W177" s="1427">
        <v>2</v>
      </c>
      <c r="X177" s="1427">
        <v>3</v>
      </c>
      <c r="Y177" s="1427">
        <v>2</v>
      </c>
      <c r="Z177" s="1427">
        <v>1</v>
      </c>
      <c r="AA177" s="1427">
        <v>3</v>
      </c>
      <c r="AB177" s="1427">
        <v>1</v>
      </c>
      <c r="AC177" s="1427">
        <v>2</v>
      </c>
      <c r="AD177" s="1390">
        <v>2</v>
      </c>
      <c r="AE177" s="1482" t="s">
        <v>1421</v>
      </c>
    </row>
    <row r="178" spans="11:31">
      <c r="K178" s="1431">
        <v>15</v>
      </c>
      <c r="L178" s="1432" t="s">
        <v>1542</v>
      </c>
      <c r="M178" s="1436">
        <v>29.2</v>
      </c>
      <c r="N178" s="1427" t="s">
        <v>1487</v>
      </c>
      <c r="O178" s="1427" t="s">
        <v>1484</v>
      </c>
      <c r="P178" s="1427" t="s">
        <v>1485</v>
      </c>
      <c r="Q178" s="1427" t="s">
        <v>1439</v>
      </c>
      <c r="R178" s="1427" t="s">
        <v>1442</v>
      </c>
      <c r="S178" s="1427" t="s">
        <v>1443</v>
      </c>
      <c r="T178" s="1427" t="s">
        <v>1446</v>
      </c>
      <c r="U178" s="1427" t="s">
        <v>1446</v>
      </c>
      <c r="V178" s="1427">
        <v>1</v>
      </c>
      <c r="W178" s="1427">
        <v>3</v>
      </c>
      <c r="X178" s="1427">
        <v>3</v>
      </c>
      <c r="Y178" s="1427">
        <v>2</v>
      </c>
      <c r="Z178" s="1427">
        <v>1</v>
      </c>
      <c r="AA178" s="1427">
        <v>3</v>
      </c>
      <c r="AB178" s="1427">
        <v>3</v>
      </c>
      <c r="AC178" s="1427">
        <v>2</v>
      </c>
      <c r="AD178" s="1390">
        <v>2.25</v>
      </c>
      <c r="AE178" s="1482" t="s">
        <v>1421</v>
      </c>
    </row>
    <row r="179" spans="11:31">
      <c r="K179" s="1431">
        <v>16</v>
      </c>
      <c r="L179" s="1432" t="s">
        <v>1207</v>
      </c>
      <c r="M179" s="1436">
        <v>37.9</v>
      </c>
      <c r="N179" s="1427" t="s">
        <v>1483</v>
      </c>
      <c r="O179" s="1427" t="s">
        <v>1486</v>
      </c>
      <c r="P179" s="1427" t="s">
        <v>1485</v>
      </c>
      <c r="Q179" s="1427" t="s">
        <v>1439</v>
      </c>
      <c r="R179" s="1427" t="s">
        <v>1442</v>
      </c>
      <c r="S179" s="1427" t="s">
        <v>1443</v>
      </c>
      <c r="T179" s="1427" t="s">
        <v>1447</v>
      </c>
      <c r="U179" s="1427" t="s">
        <v>1447</v>
      </c>
      <c r="V179" s="1427">
        <v>2</v>
      </c>
      <c r="W179" s="1427">
        <v>2</v>
      </c>
      <c r="X179" s="1427">
        <v>3</v>
      </c>
      <c r="Y179" s="1427">
        <v>2</v>
      </c>
      <c r="Z179" s="1427">
        <v>1</v>
      </c>
      <c r="AA179" s="1427">
        <v>3</v>
      </c>
      <c r="AB179" s="1427">
        <v>1</v>
      </c>
      <c r="AC179" s="1427">
        <v>2</v>
      </c>
      <c r="AD179" s="1390">
        <v>2</v>
      </c>
      <c r="AE179" s="1482" t="s">
        <v>1421</v>
      </c>
    </row>
    <row r="180" spans="11:31">
      <c r="K180" s="1431">
        <v>17</v>
      </c>
      <c r="L180" s="1432" t="s">
        <v>708</v>
      </c>
      <c r="M180" s="1436">
        <v>20.290675760173599</v>
      </c>
      <c r="N180" s="1427" t="s">
        <v>1483</v>
      </c>
      <c r="O180" s="1427" t="s">
        <v>1484</v>
      </c>
      <c r="P180" s="1427" t="s">
        <v>1485</v>
      </c>
      <c r="Q180" s="1427" t="s">
        <v>1438</v>
      </c>
      <c r="R180" s="1427" t="s">
        <v>1440</v>
      </c>
      <c r="S180" s="1427" t="s">
        <v>1443</v>
      </c>
      <c r="T180" s="1427" t="s">
        <v>1446</v>
      </c>
      <c r="U180" s="1427" t="s">
        <v>1446</v>
      </c>
      <c r="V180" s="1427">
        <v>2</v>
      </c>
      <c r="W180" s="1427">
        <v>3</v>
      </c>
      <c r="X180" s="1427">
        <v>3</v>
      </c>
      <c r="Y180" s="1427">
        <v>3</v>
      </c>
      <c r="Z180" s="1427">
        <v>3</v>
      </c>
      <c r="AA180" s="1427">
        <v>3</v>
      </c>
      <c r="AB180" s="1427">
        <v>3</v>
      </c>
      <c r="AC180" s="1427">
        <v>2</v>
      </c>
      <c r="AD180" s="1390">
        <v>2.75</v>
      </c>
      <c r="AE180" s="1482" t="s">
        <v>1418</v>
      </c>
    </row>
    <row r="181" spans="11:31">
      <c r="K181" s="1431">
        <v>18</v>
      </c>
      <c r="L181" s="1432" t="s">
        <v>709</v>
      </c>
      <c r="M181" s="1436">
        <v>33.940001765907482</v>
      </c>
      <c r="N181" s="1427" t="s">
        <v>1483</v>
      </c>
      <c r="O181" s="1439" t="s">
        <v>1484</v>
      </c>
      <c r="P181" s="1427" t="s">
        <v>1485</v>
      </c>
      <c r="Q181" s="1427" t="s">
        <v>1438</v>
      </c>
      <c r="R181" s="1427" t="s">
        <v>1440</v>
      </c>
      <c r="S181" s="1427" t="s">
        <v>1443</v>
      </c>
      <c r="T181" s="1427" t="s">
        <v>1447</v>
      </c>
      <c r="U181" s="1427" t="s">
        <v>1447</v>
      </c>
      <c r="V181" s="1427">
        <v>2</v>
      </c>
      <c r="W181" s="1427">
        <v>3</v>
      </c>
      <c r="X181" s="1427">
        <v>3</v>
      </c>
      <c r="Y181" s="1427">
        <v>3</v>
      </c>
      <c r="Z181" s="1427">
        <v>3</v>
      </c>
      <c r="AA181" s="1427">
        <v>3</v>
      </c>
      <c r="AB181" s="1427">
        <v>1</v>
      </c>
      <c r="AC181" s="1427">
        <v>2</v>
      </c>
      <c r="AD181" s="1390">
        <v>2.5</v>
      </c>
      <c r="AE181" s="1482" t="s">
        <v>1418</v>
      </c>
    </row>
    <row r="182" spans="11:31">
      <c r="K182" s="1431">
        <v>19</v>
      </c>
      <c r="L182" s="1432" t="s">
        <v>710</v>
      </c>
      <c r="M182" s="1436">
        <v>26.9</v>
      </c>
      <c r="N182" s="1427" t="s">
        <v>1483</v>
      </c>
      <c r="O182" s="1427" t="s">
        <v>1489</v>
      </c>
      <c r="P182" s="1427" t="s">
        <v>1485</v>
      </c>
      <c r="Q182" s="1427" t="s">
        <v>1439</v>
      </c>
      <c r="R182" s="1427" t="s">
        <v>1442</v>
      </c>
      <c r="S182" s="1427" t="s">
        <v>1443</v>
      </c>
      <c r="T182" s="1427" t="s">
        <v>1446</v>
      </c>
      <c r="U182" s="1427" t="s">
        <v>1446</v>
      </c>
      <c r="V182" s="1427">
        <v>2</v>
      </c>
      <c r="W182" s="1427">
        <v>1</v>
      </c>
      <c r="X182" s="1427">
        <v>3</v>
      </c>
      <c r="Y182" s="1427">
        <v>2</v>
      </c>
      <c r="Z182" s="1427">
        <v>1</v>
      </c>
      <c r="AA182" s="1427">
        <v>3</v>
      </c>
      <c r="AB182" s="1427">
        <v>3</v>
      </c>
      <c r="AC182" s="1427">
        <v>2</v>
      </c>
      <c r="AD182" s="1390">
        <v>2.125</v>
      </c>
      <c r="AE182" s="1482" t="s">
        <v>1421</v>
      </c>
    </row>
    <row r="183" spans="11:31">
      <c r="K183" s="1431">
        <v>20</v>
      </c>
      <c r="L183" s="1432" t="s">
        <v>694</v>
      </c>
      <c r="M183" s="1436">
        <v>31</v>
      </c>
      <c r="N183" s="1427" t="s">
        <v>1483</v>
      </c>
      <c r="O183" s="1427" t="s">
        <v>1489</v>
      </c>
      <c r="P183" s="1427" t="s">
        <v>1485</v>
      </c>
      <c r="Q183" s="1427" t="s">
        <v>1439</v>
      </c>
      <c r="R183" s="1427" t="s">
        <v>1442</v>
      </c>
      <c r="S183" s="1427" t="s">
        <v>1443</v>
      </c>
      <c r="T183" s="1427" t="s">
        <v>1446</v>
      </c>
      <c r="U183" s="1427" t="s">
        <v>1446</v>
      </c>
      <c r="V183" s="1427">
        <v>2</v>
      </c>
      <c r="W183" s="1427">
        <v>1</v>
      </c>
      <c r="X183" s="1427">
        <v>3</v>
      </c>
      <c r="Y183" s="1427">
        <v>2</v>
      </c>
      <c r="Z183" s="1427">
        <v>1</v>
      </c>
      <c r="AA183" s="1427">
        <v>3</v>
      </c>
      <c r="AB183" s="1427">
        <v>3</v>
      </c>
      <c r="AC183" s="1427">
        <v>2</v>
      </c>
      <c r="AD183" s="1390">
        <v>2.125</v>
      </c>
      <c r="AE183" s="1482" t="s">
        <v>1421</v>
      </c>
    </row>
    <row r="184" spans="11:31">
      <c r="K184" s="1431">
        <v>21</v>
      </c>
      <c r="L184" s="1432" t="s">
        <v>732</v>
      </c>
      <c r="M184" s="1436">
        <v>29.6</v>
      </c>
      <c r="N184" s="1427" t="s">
        <v>1483</v>
      </c>
      <c r="O184" s="1427" t="s">
        <v>1489</v>
      </c>
      <c r="P184" s="1427" t="s">
        <v>1485</v>
      </c>
      <c r="Q184" s="1427" t="s">
        <v>1439</v>
      </c>
      <c r="R184" s="1427" t="s">
        <v>1442</v>
      </c>
      <c r="S184" s="1427" t="s">
        <v>1443</v>
      </c>
      <c r="T184" s="1427" t="s">
        <v>1446</v>
      </c>
      <c r="U184" s="1427" t="s">
        <v>1446</v>
      </c>
      <c r="V184" s="1427">
        <v>2</v>
      </c>
      <c r="W184" s="1427">
        <v>1</v>
      </c>
      <c r="X184" s="1427">
        <v>3</v>
      </c>
      <c r="Y184" s="1427">
        <v>2</v>
      </c>
      <c r="Z184" s="1427">
        <v>1</v>
      </c>
      <c r="AA184" s="1427">
        <v>3</v>
      </c>
      <c r="AB184" s="1427">
        <v>3</v>
      </c>
      <c r="AC184" s="1427">
        <v>2</v>
      </c>
      <c r="AD184" s="1390">
        <v>2.125</v>
      </c>
      <c r="AE184" s="1482" t="s">
        <v>1421</v>
      </c>
    </row>
    <row r="185" spans="11:31">
      <c r="K185" s="1431">
        <v>22</v>
      </c>
      <c r="L185" s="1432" t="s">
        <v>733</v>
      </c>
      <c r="M185" s="1436">
        <v>24.7</v>
      </c>
      <c r="N185" s="1427" t="s">
        <v>1483</v>
      </c>
      <c r="O185" s="1427" t="s">
        <v>1489</v>
      </c>
      <c r="P185" s="1427" t="s">
        <v>1485</v>
      </c>
      <c r="Q185" s="1427" t="s">
        <v>1439</v>
      </c>
      <c r="R185" s="1427" t="s">
        <v>1442</v>
      </c>
      <c r="S185" s="1427" t="s">
        <v>1443</v>
      </c>
      <c r="T185" s="1427" t="s">
        <v>1446</v>
      </c>
      <c r="U185" s="1427" t="s">
        <v>1446</v>
      </c>
      <c r="V185" s="1427">
        <v>2</v>
      </c>
      <c r="W185" s="1427">
        <v>1</v>
      </c>
      <c r="X185" s="1427">
        <v>3</v>
      </c>
      <c r="Y185" s="1427">
        <v>2</v>
      </c>
      <c r="Z185" s="1427">
        <v>1</v>
      </c>
      <c r="AA185" s="1427">
        <v>3</v>
      </c>
      <c r="AB185" s="1427">
        <v>3</v>
      </c>
      <c r="AC185" s="1427">
        <v>2</v>
      </c>
      <c r="AD185" s="1390">
        <v>2.125</v>
      </c>
      <c r="AE185" s="1482" t="s">
        <v>1421</v>
      </c>
    </row>
    <row r="186" spans="11:31">
      <c r="K186" s="1431">
        <v>23</v>
      </c>
      <c r="L186" s="1432" t="s">
        <v>734</v>
      </c>
      <c r="M186" s="1436">
        <v>30.161929674099468</v>
      </c>
      <c r="N186" s="1427" t="s">
        <v>1483</v>
      </c>
      <c r="O186" s="1427" t="s">
        <v>1484</v>
      </c>
      <c r="P186" s="1427" t="s">
        <v>1485</v>
      </c>
      <c r="Q186" s="1427" t="s">
        <v>1439</v>
      </c>
      <c r="R186" s="1427" t="s">
        <v>1442</v>
      </c>
      <c r="S186" s="1427" t="s">
        <v>1443</v>
      </c>
      <c r="T186" s="1427" t="s">
        <v>1446</v>
      </c>
      <c r="U186" s="1427" t="s">
        <v>1446</v>
      </c>
      <c r="V186" s="1427">
        <v>2</v>
      </c>
      <c r="W186" s="1427">
        <v>3</v>
      </c>
      <c r="X186" s="1427">
        <v>3</v>
      </c>
      <c r="Y186" s="1427">
        <v>2</v>
      </c>
      <c r="Z186" s="1427">
        <v>1</v>
      </c>
      <c r="AA186" s="1427">
        <v>3</v>
      </c>
      <c r="AB186" s="1427">
        <v>3</v>
      </c>
      <c r="AC186" s="1427">
        <v>2</v>
      </c>
      <c r="AD186" s="1390">
        <v>2.375</v>
      </c>
      <c r="AE186" s="1482" t="s">
        <v>1421</v>
      </c>
    </row>
    <row r="187" spans="11:31">
      <c r="K187" s="1431">
        <v>24</v>
      </c>
      <c r="L187" s="1432" t="s">
        <v>735</v>
      </c>
      <c r="M187" s="1436">
        <v>39.289296419136768</v>
      </c>
      <c r="N187" s="1427" t="s">
        <v>1483</v>
      </c>
      <c r="O187" s="1427" t="s">
        <v>1489</v>
      </c>
      <c r="P187" s="1427" t="s">
        <v>1485</v>
      </c>
      <c r="Q187" s="1427" t="s">
        <v>1439</v>
      </c>
      <c r="R187" s="1427" t="s">
        <v>1442</v>
      </c>
      <c r="S187" s="1427" t="s">
        <v>1443</v>
      </c>
      <c r="T187" s="1427" t="s">
        <v>1447</v>
      </c>
      <c r="U187" s="1427" t="s">
        <v>1447</v>
      </c>
      <c r="V187" s="1427">
        <v>2</v>
      </c>
      <c r="W187" s="1427">
        <v>1</v>
      </c>
      <c r="X187" s="1427">
        <v>3</v>
      </c>
      <c r="Y187" s="1427">
        <v>2</v>
      </c>
      <c r="Z187" s="1427">
        <v>1</v>
      </c>
      <c r="AA187" s="1427">
        <v>3</v>
      </c>
      <c r="AB187" s="1427">
        <v>1</v>
      </c>
      <c r="AC187" s="1427">
        <v>2</v>
      </c>
      <c r="AD187" s="1390">
        <v>1.875</v>
      </c>
      <c r="AE187" s="1482" t="s">
        <v>1421</v>
      </c>
    </row>
    <row r="188" spans="11:31">
      <c r="K188" s="1431">
        <v>25</v>
      </c>
      <c r="L188" s="1432" t="s">
        <v>410</v>
      </c>
      <c r="M188" s="1436">
        <v>46.424061310298356</v>
      </c>
      <c r="N188" s="1427" t="s">
        <v>1483</v>
      </c>
      <c r="O188" s="1439" t="s">
        <v>1484</v>
      </c>
      <c r="P188" s="1427" t="s">
        <v>1485</v>
      </c>
      <c r="Q188" s="1427" t="s">
        <v>1438</v>
      </c>
      <c r="R188" s="1427" t="s">
        <v>1440</v>
      </c>
      <c r="S188" s="1427" t="s">
        <v>1443</v>
      </c>
      <c r="T188" s="1427" t="s">
        <v>1447</v>
      </c>
      <c r="U188" s="1427" t="s">
        <v>1447</v>
      </c>
      <c r="V188" s="1427">
        <v>2</v>
      </c>
      <c r="W188" s="1427">
        <v>3</v>
      </c>
      <c r="X188" s="1427">
        <v>3</v>
      </c>
      <c r="Y188" s="1427">
        <v>3</v>
      </c>
      <c r="Z188" s="1427">
        <v>3</v>
      </c>
      <c r="AA188" s="1427">
        <v>3</v>
      </c>
      <c r="AB188" s="1427">
        <v>1</v>
      </c>
      <c r="AC188" s="1427">
        <v>2</v>
      </c>
      <c r="AD188" s="1390">
        <v>2.5</v>
      </c>
      <c r="AE188" s="1482" t="s">
        <v>1418</v>
      </c>
    </row>
    <row r="189" spans="11:31">
      <c r="K189" s="1431">
        <v>26</v>
      </c>
      <c r="L189" s="1432" t="s">
        <v>736</v>
      </c>
      <c r="M189" s="1436">
        <v>23.3</v>
      </c>
      <c r="N189" s="1427" t="s">
        <v>1483</v>
      </c>
      <c r="O189" s="1427" t="s">
        <v>1489</v>
      </c>
      <c r="P189" s="1427" t="s">
        <v>1485</v>
      </c>
      <c r="Q189" s="1427" t="s">
        <v>1439</v>
      </c>
      <c r="R189" s="1427" t="s">
        <v>1442</v>
      </c>
      <c r="S189" s="1427" t="s">
        <v>1443</v>
      </c>
      <c r="T189" s="1427" t="s">
        <v>1446</v>
      </c>
      <c r="U189" s="1427" t="s">
        <v>1446</v>
      </c>
      <c r="V189" s="1427">
        <v>2</v>
      </c>
      <c r="W189" s="1427">
        <v>1</v>
      </c>
      <c r="X189" s="1427">
        <v>3</v>
      </c>
      <c r="Y189" s="1427">
        <v>2</v>
      </c>
      <c r="Z189" s="1427">
        <v>1</v>
      </c>
      <c r="AA189" s="1427">
        <v>3</v>
      </c>
      <c r="AB189" s="1427">
        <v>3</v>
      </c>
      <c r="AC189" s="1427">
        <v>2</v>
      </c>
      <c r="AD189" s="1390">
        <v>2.125</v>
      </c>
      <c r="AE189" s="1482" t="s">
        <v>1421</v>
      </c>
    </row>
    <row r="190" spans="11:31">
      <c r="K190" s="1431">
        <v>27</v>
      </c>
      <c r="L190" s="1432" t="s">
        <v>737</v>
      </c>
      <c r="M190" s="1436">
        <v>24.200067289458616</v>
      </c>
      <c r="N190" s="1427" t="s">
        <v>1483</v>
      </c>
      <c r="O190" s="1427" t="s">
        <v>1484</v>
      </c>
      <c r="P190" s="1427" t="s">
        <v>1485</v>
      </c>
      <c r="Q190" s="1427" t="s">
        <v>1438</v>
      </c>
      <c r="R190" s="1427" t="s">
        <v>1440</v>
      </c>
      <c r="S190" s="1427" t="s">
        <v>1443</v>
      </c>
      <c r="T190" s="1427" t="s">
        <v>1446</v>
      </c>
      <c r="U190" s="1427" t="s">
        <v>1446</v>
      </c>
      <c r="V190" s="1427">
        <v>2</v>
      </c>
      <c r="W190" s="1427">
        <v>3</v>
      </c>
      <c r="X190" s="1427">
        <v>3</v>
      </c>
      <c r="Y190" s="1427">
        <v>3</v>
      </c>
      <c r="Z190" s="1427">
        <v>3</v>
      </c>
      <c r="AA190" s="1427">
        <v>3</v>
      </c>
      <c r="AB190" s="1427">
        <v>3</v>
      </c>
      <c r="AC190" s="1427">
        <v>2</v>
      </c>
      <c r="AD190" s="1390">
        <v>2.75</v>
      </c>
      <c r="AE190" s="1482" t="s">
        <v>1418</v>
      </c>
    </row>
    <row r="191" spans="11:31">
      <c r="K191" s="1431">
        <v>28</v>
      </c>
      <c r="L191" s="1432" t="s">
        <v>738</v>
      </c>
      <c r="M191" s="1436">
        <v>36.71</v>
      </c>
      <c r="N191" s="1427" t="s">
        <v>1483</v>
      </c>
      <c r="O191" s="1427" t="s">
        <v>1489</v>
      </c>
      <c r="P191" s="1427" t="s">
        <v>1485</v>
      </c>
      <c r="Q191" s="1427" t="s">
        <v>1439</v>
      </c>
      <c r="R191" s="1427" t="s">
        <v>1442</v>
      </c>
      <c r="S191" s="1427" t="s">
        <v>1443</v>
      </c>
      <c r="T191" s="1427" t="s">
        <v>1447</v>
      </c>
      <c r="U191" s="1427" t="s">
        <v>1447</v>
      </c>
      <c r="V191" s="1427">
        <v>2</v>
      </c>
      <c r="W191" s="1427">
        <v>1</v>
      </c>
      <c r="X191" s="1427">
        <v>3</v>
      </c>
      <c r="Y191" s="1427">
        <v>2</v>
      </c>
      <c r="Z191" s="1427">
        <v>1</v>
      </c>
      <c r="AA191" s="1427">
        <v>3</v>
      </c>
      <c r="AB191" s="1427">
        <v>1</v>
      </c>
      <c r="AC191" s="1427">
        <v>2</v>
      </c>
      <c r="AD191" s="1390">
        <v>1.875</v>
      </c>
      <c r="AE191" s="1482" t="s">
        <v>1421</v>
      </c>
    </row>
    <row r="192" spans="11:31">
      <c r="K192" s="1431">
        <v>29</v>
      </c>
      <c r="L192" s="1432" t="s">
        <v>1543</v>
      </c>
      <c r="M192" s="1436">
        <v>33.299999999999997</v>
      </c>
      <c r="N192" s="1427" t="s">
        <v>1487</v>
      </c>
      <c r="O192" s="1427" t="s">
        <v>1484</v>
      </c>
      <c r="P192" s="1427" t="s">
        <v>1485</v>
      </c>
      <c r="Q192" s="1427" t="s">
        <v>1439</v>
      </c>
      <c r="R192" s="1427" t="s">
        <v>1442</v>
      </c>
      <c r="S192" s="1427" t="s">
        <v>1443</v>
      </c>
      <c r="T192" s="1427" t="s">
        <v>1447</v>
      </c>
      <c r="U192" s="1427" t="s">
        <v>1447</v>
      </c>
      <c r="V192" s="1427">
        <v>1</v>
      </c>
      <c r="W192" s="1427">
        <v>3</v>
      </c>
      <c r="X192" s="1427">
        <v>3</v>
      </c>
      <c r="Y192" s="1427">
        <v>2</v>
      </c>
      <c r="Z192" s="1427">
        <v>1</v>
      </c>
      <c r="AA192" s="1427">
        <v>3</v>
      </c>
      <c r="AB192" s="1427">
        <v>1</v>
      </c>
      <c r="AC192" s="1427">
        <v>2</v>
      </c>
      <c r="AD192" s="1390">
        <v>2</v>
      </c>
      <c r="AE192" s="1482" t="s">
        <v>1421</v>
      </c>
    </row>
    <row r="193" spans="11:31">
      <c r="K193" s="1431">
        <v>30</v>
      </c>
      <c r="L193" s="1432" t="s">
        <v>739</v>
      </c>
      <c r="M193" s="1436">
        <v>47.876196256866649</v>
      </c>
      <c r="N193" s="1427" t="s">
        <v>1483</v>
      </c>
      <c r="O193" s="1427" t="s">
        <v>1484</v>
      </c>
      <c r="P193" s="1427" t="s">
        <v>1485</v>
      </c>
      <c r="Q193" s="1427" t="s">
        <v>1438</v>
      </c>
      <c r="R193" s="1427" t="s">
        <v>1440</v>
      </c>
      <c r="S193" s="1427" t="s">
        <v>1443</v>
      </c>
      <c r="T193" s="1427" t="s">
        <v>1447</v>
      </c>
      <c r="U193" s="1427" t="s">
        <v>1447</v>
      </c>
      <c r="V193" s="1427">
        <v>2</v>
      </c>
      <c r="W193" s="1427">
        <v>3</v>
      </c>
      <c r="X193" s="1427">
        <v>3</v>
      </c>
      <c r="Y193" s="1427">
        <v>3</v>
      </c>
      <c r="Z193" s="1427">
        <v>3</v>
      </c>
      <c r="AA193" s="1427">
        <v>3</v>
      </c>
      <c r="AB193" s="1427">
        <v>1</v>
      </c>
      <c r="AC193" s="1427">
        <v>2</v>
      </c>
      <c r="AD193" s="1390">
        <v>2.5</v>
      </c>
      <c r="AE193" s="1482" t="s">
        <v>1418</v>
      </c>
    </row>
    <row r="194" spans="11:31">
      <c r="K194" s="1431">
        <v>31</v>
      </c>
      <c r="L194" s="1432" t="s">
        <v>740</v>
      </c>
      <c r="M194" s="1436">
        <v>30.6</v>
      </c>
      <c r="N194" s="1427" t="s">
        <v>1483</v>
      </c>
      <c r="O194" s="1427" t="s">
        <v>1486</v>
      </c>
      <c r="P194" s="1427" t="s">
        <v>1485</v>
      </c>
      <c r="Q194" s="1427" t="s">
        <v>1439</v>
      </c>
      <c r="R194" s="1427" t="s">
        <v>1440</v>
      </c>
      <c r="S194" s="1427" t="s">
        <v>1443</v>
      </c>
      <c r="T194" s="1427" t="s">
        <v>1446</v>
      </c>
      <c r="U194" s="1427" t="s">
        <v>1446</v>
      </c>
      <c r="V194" s="1427">
        <v>2</v>
      </c>
      <c r="W194" s="1427">
        <v>2</v>
      </c>
      <c r="X194" s="1427">
        <v>3</v>
      </c>
      <c r="Y194" s="1427">
        <v>2</v>
      </c>
      <c r="Z194" s="1427">
        <v>3</v>
      </c>
      <c r="AA194" s="1427">
        <v>3</v>
      </c>
      <c r="AB194" s="1427">
        <v>3</v>
      </c>
      <c r="AC194" s="1427">
        <v>2</v>
      </c>
      <c r="AD194" s="1390">
        <v>2.5</v>
      </c>
      <c r="AE194" s="1482" t="s">
        <v>1418</v>
      </c>
    </row>
    <row r="195" spans="11:31">
      <c r="K195" s="1431">
        <v>32</v>
      </c>
      <c r="L195" s="1432" t="s">
        <v>391</v>
      </c>
      <c r="M195" s="1436">
        <v>32.710282000696282</v>
      </c>
      <c r="N195" s="1427" t="s">
        <v>1483</v>
      </c>
      <c r="O195" s="1427" t="s">
        <v>1486</v>
      </c>
      <c r="P195" s="1427" t="s">
        <v>1485</v>
      </c>
      <c r="Q195" s="1427" t="s">
        <v>1438</v>
      </c>
      <c r="R195" s="1427" t="s">
        <v>1440</v>
      </c>
      <c r="S195" s="1427" t="s">
        <v>1443</v>
      </c>
      <c r="T195" s="1427" t="s">
        <v>1447</v>
      </c>
      <c r="U195" s="1427" t="s">
        <v>1447</v>
      </c>
      <c r="V195" s="1427">
        <v>2</v>
      </c>
      <c r="W195" s="1427">
        <v>2</v>
      </c>
      <c r="X195" s="1427">
        <v>3</v>
      </c>
      <c r="Y195" s="1427">
        <v>3</v>
      </c>
      <c r="Z195" s="1427">
        <v>3</v>
      </c>
      <c r="AA195" s="1427">
        <v>3</v>
      </c>
      <c r="AB195" s="1427">
        <v>1</v>
      </c>
      <c r="AC195" s="1427">
        <v>2</v>
      </c>
      <c r="AD195" s="1390">
        <v>2.375</v>
      </c>
      <c r="AE195" s="1482" t="s">
        <v>1421</v>
      </c>
    </row>
    <row r="196" spans="11:31">
      <c r="K196" s="1431">
        <v>33</v>
      </c>
      <c r="L196" s="1432" t="s">
        <v>741</v>
      </c>
      <c r="M196" s="1436">
        <v>33.507225646015598</v>
      </c>
      <c r="N196" s="1427" t="s">
        <v>1483</v>
      </c>
      <c r="O196" s="1427" t="s">
        <v>1484</v>
      </c>
      <c r="P196" s="1427" t="s">
        <v>1485</v>
      </c>
      <c r="Q196" s="1427" t="s">
        <v>1438</v>
      </c>
      <c r="R196" s="1427" t="s">
        <v>1440</v>
      </c>
      <c r="S196" s="1427" t="s">
        <v>1443</v>
      </c>
      <c r="T196" s="1427" t="s">
        <v>1447</v>
      </c>
      <c r="U196" s="1427" t="s">
        <v>1447</v>
      </c>
      <c r="V196" s="1427">
        <v>2</v>
      </c>
      <c r="W196" s="1427">
        <v>3</v>
      </c>
      <c r="X196" s="1427">
        <v>3</v>
      </c>
      <c r="Y196" s="1427">
        <v>3</v>
      </c>
      <c r="Z196" s="1427">
        <v>3</v>
      </c>
      <c r="AA196" s="1427">
        <v>3</v>
      </c>
      <c r="AB196" s="1427">
        <v>1</v>
      </c>
      <c r="AC196" s="1427">
        <v>2</v>
      </c>
      <c r="AD196" s="1390">
        <v>2.5</v>
      </c>
      <c r="AE196" s="1482" t="s">
        <v>1418</v>
      </c>
    </row>
    <row r="197" spans="11:31">
      <c r="K197" s="1431">
        <v>34</v>
      </c>
      <c r="L197" s="1443" t="s">
        <v>742</v>
      </c>
      <c r="M197" s="1444">
        <v>32.710282000696282</v>
      </c>
      <c r="N197" s="1442" t="s">
        <v>1487</v>
      </c>
      <c r="O197" s="1442" t="s">
        <v>1490</v>
      </c>
      <c r="P197" s="1442" t="s">
        <v>1491</v>
      </c>
      <c r="Q197" s="1427" t="s">
        <v>1438</v>
      </c>
      <c r="R197" s="1427" t="s">
        <v>1440</v>
      </c>
      <c r="S197" s="1427" t="s">
        <v>1443</v>
      </c>
      <c r="T197" s="1427" t="s">
        <v>1447</v>
      </c>
      <c r="U197" s="1427" t="s">
        <v>1447</v>
      </c>
      <c r="V197" s="1427">
        <v>1</v>
      </c>
      <c r="W197" s="1427">
        <v>1</v>
      </c>
      <c r="X197" s="1427">
        <v>1</v>
      </c>
      <c r="Y197" s="1427">
        <v>3</v>
      </c>
      <c r="Z197" s="1427">
        <v>3</v>
      </c>
      <c r="AA197" s="1427">
        <v>3</v>
      </c>
      <c r="AB197" s="1427">
        <v>1</v>
      </c>
      <c r="AC197" s="1427">
        <v>2</v>
      </c>
      <c r="AD197" s="1390">
        <v>1.875</v>
      </c>
      <c r="AE197" s="1482" t="s">
        <v>1421</v>
      </c>
    </row>
    <row r="198" spans="11:31">
      <c r="K198" s="1431">
        <v>35</v>
      </c>
      <c r="L198" s="1432" t="s">
        <v>743</v>
      </c>
      <c r="M198" s="1436">
        <v>35.415906698566488</v>
      </c>
      <c r="N198" s="1427" t="s">
        <v>1483</v>
      </c>
      <c r="O198" s="1427" t="s">
        <v>1484</v>
      </c>
      <c r="P198" s="1427" t="s">
        <v>1485</v>
      </c>
      <c r="Q198" s="1427" t="s">
        <v>1438</v>
      </c>
      <c r="R198" s="1427" t="s">
        <v>1440</v>
      </c>
      <c r="S198" s="1427" t="s">
        <v>1443</v>
      </c>
      <c r="T198" s="1427" t="s">
        <v>1447</v>
      </c>
      <c r="U198" s="1427" t="s">
        <v>1447</v>
      </c>
      <c r="V198" s="1427">
        <v>2</v>
      </c>
      <c r="W198" s="1427">
        <v>3</v>
      </c>
      <c r="X198" s="1427">
        <v>3</v>
      </c>
      <c r="Y198" s="1427">
        <v>3</v>
      </c>
      <c r="Z198" s="1427">
        <v>3</v>
      </c>
      <c r="AA198" s="1427">
        <v>3</v>
      </c>
      <c r="AB198" s="1427">
        <v>1</v>
      </c>
      <c r="AC198" s="1427">
        <v>2</v>
      </c>
      <c r="AD198" s="1390">
        <v>2.5</v>
      </c>
      <c r="AE198" s="1482" t="s">
        <v>1418</v>
      </c>
    </row>
    <row r="199" spans="11:31">
      <c r="K199" s="1431">
        <v>36</v>
      </c>
      <c r="L199" s="1432" t="s">
        <v>744</v>
      </c>
      <c r="M199" s="1436">
        <v>38.417520813124241</v>
      </c>
      <c r="N199" s="1427" t="s">
        <v>1483</v>
      </c>
      <c r="O199" s="1427" t="s">
        <v>1484</v>
      </c>
      <c r="P199" s="1427" t="s">
        <v>1485</v>
      </c>
      <c r="Q199" s="1427" t="s">
        <v>1438</v>
      </c>
      <c r="R199" s="1427" t="s">
        <v>1440</v>
      </c>
      <c r="S199" s="1427" t="s">
        <v>1443</v>
      </c>
      <c r="T199" s="1427" t="s">
        <v>1447</v>
      </c>
      <c r="U199" s="1427" t="s">
        <v>1447</v>
      </c>
      <c r="V199" s="1427">
        <v>2</v>
      </c>
      <c r="W199" s="1427">
        <v>3</v>
      </c>
      <c r="X199" s="1427">
        <v>3</v>
      </c>
      <c r="Y199" s="1427">
        <v>3</v>
      </c>
      <c r="Z199" s="1427">
        <v>3</v>
      </c>
      <c r="AA199" s="1427">
        <v>3</v>
      </c>
      <c r="AB199" s="1427">
        <v>1</v>
      </c>
      <c r="AC199" s="1427">
        <v>2</v>
      </c>
      <c r="AD199" s="1390">
        <v>2.5</v>
      </c>
      <c r="AE199" s="1482" t="s">
        <v>1418</v>
      </c>
    </row>
    <row r="200" spans="11:31">
      <c r="K200" s="1431">
        <v>37</v>
      </c>
      <c r="L200" s="1432" t="s">
        <v>1208</v>
      </c>
      <c r="M200" s="1436">
        <v>39.700000000000003</v>
      </c>
      <c r="N200" s="1427" t="s">
        <v>1483</v>
      </c>
      <c r="O200" s="1427" t="s">
        <v>1484</v>
      </c>
      <c r="P200" s="1427" t="s">
        <v>1485</v>
      </c>
      <c r="Q200" s="1427" t="s">
        <v>1438</v>
      </c>
      <c r="R200" s="1427" t="s">
        <v>1440</v>
      </c>
      <c r="S200" s="1427" t="s">
        <v>1443</v>
      </c>
      <c r="T200" s="1427" t="s">
        <v>1447</v>
      </c>
      <c r="U200" s="1427" t="s">
        <v>1447</v>
      </c>
      <c r="V200" s="1427">
        <v>2</v>
      </c>
      <c r="W200" s="1427">
        <v>3</v>
      </c>
      <c r="X200" s="1427">
        <v>3</v>
      </c>
      <c r="Y200" s="1427">
        <v>3</v>
      </c>
      <c r="Z200" s="1427">
        <v>3</v>
      </c>
      <c r="AA200" s="1427">
        <v>3</v>
      </c>
      <c r="AB200" s="1427">
        <v>1</v>
      </c>
      <c r="AC200" s="1427">
        <v>2</v>
      </c>
      <c r="AD200" s="1390">
        <v>2.5</v>
      </c>
      <c r="AE200" s="1482" t="s">
        <v>1418</v>
      </c>
    </row>
    <row r="201" spans="11:31">
      <c r="K201" s="1431">
        <v>38</v>
      </c>
      <c r="L201" s="1432" t="s">
        <v>745</v>
      </c>
      <c r="M201" s="1436">
        <v>35.984133988863874</v>
      </c>
      <c r="N201" s="1427" t="s">
        <v>1483</v>
      </c>
      <c r="O201" s="1427" t="s">
        <v>1484</v>
      </c>
      <c r="P201" s="1427" t="s">
        <v>1485</v>
      </c>
      <c r="Q201" s="1427" t="s">
        <v>1439</v>
      </c>
      <c r="R201" s="1427" t="s">
        <v>1442</v>
      </c>
      <c r="S201" s="1427" t="s">
        <v>1443</v>
      </c>
      <c r="T201" s="1427" t="s">
        <v>1447</v>
      </c>
      <c r="U201" s="1427" t="s">
        <v>1447</v>
      </c>
      <c r="V201" s="1427">
        <v>2</v>
      </c>
      <c r="W201" s="1427">
        <v>3</v>
      </c>
      <c r="X201" s="1427">
        <v>3</v>
      </c>
      <c r="Y201" s="1427">
        <v>2</v>
      </c>
      <c r="Z201" s="1427">
        <v>1</v>
      </c>
      <c r="AA201" s="1427">
        <v>3</v>
      </c>
      <c r="AB201" s="1427">
        <v>1</v>
      </c>
      <c r="AC201" s="1427">
        <v>2</v>
      </c>
      <c r="AD201" s="1390">
        <v>2.125</v>
      </c>
      <c r="AE201" s="1482" t="s">
        <v>1421</v>
      </c>
    </row>
    <row r="202" spans="11:31">
      <c r="K202" s="1431">
        <v>39</v>
      </c>
      <c r="L202" s="1432" t="s">
        <v>746</v>
      </c>
      <c r="M202" s="1436">
        <v>41.8</v>
      </c>
      <c r="N202" s="1427" t="s">
        <v>1483</v>
      </c>
      <c r="O202" s="1427" t="s">
        <v>1486</v>
      </c>
      <c r="P202" s="1427" t="s">
        <v>1485</v>
      </c>
      <c r="Q202" s="1427" t="s">
        <v>1439</v>
      </c>
      <c r="R202" s="1427" t="s">
        <v>1442</v>
      </c>
      <c r="S202" s="1427" t="s">
        <v>1443</v>
      </c>
      <c r="T202" s="1427" t="s">
        <v>1447</v>
      </c>
      <c r="U202" s="1427" t="s">
        <v>1447</v>
      </c>
      <c r="V202" s="1427">
        <v>2</v>
      </c>
      <c r="W202" s="1427">
        <v>2</v>
      </c>
      <c r="X202" s="1427">
        <v>3</v>
      </c>
      <c r="Y202" s="1427">
        <v>2</v>
      </c>
      <c r="Z202" s="1427">
        <v>1</v>
      </c>
      <c r="AA202" s="1427">
        <v>3</v>
      </c>
      <c r="AB202" s="1427">
        <v>1</v>
      </c>
      <c r="AC202" s="1427">
        <v>2</v>
      </c>
      <c r="AD202" s="1390">
        <v>2</v>
      </c>
      <c r="AE202" s="1482" t="s">
        <v>1421</v>
      </c>
    </row>
    <row r="203" spans="11:31">
      <c r="K203" s="1431">
        <v>40</v>
      </c>
      <c r="L203" s="1432" t="s">
        <v>747</v>
      </c>
      <c r="M203" s="1436">
        <v>32.649156751077498</v>
      </c>
      <c r="N203" s="1427" t="s">
        <v>1483</v>
      </c>
      <c r="O203" s="1427" t="s">
        <v>1489</v>
      </c>
      <c r="P203" s="1427" t="s">
        <v>1485</v>
      </c>
      <c r="Q203" s="1427" t="s">
        <v>1439</v>
      </c>
      <c r="R203" s="1427" t="s">
        <v>1442</v>
      </c>
      <c r="S203" s="1427" t="s">
        <v>1443</v>
      </c>
      <c r="T203" s="1427" t="s">
        <v>1446</v>
      </c>
      <c r="U203" s="1427" t="s">
        <v>1446</v>
      </c>
      <c r="V203" s="1427">
        <v>2</v>
      </c>
      <c r="W203" s="1427">
        <v>1</v>
      </c>
      <c r="X203" s="1427">
        <v>3</v>
      </c>
      <c r="Y203" s="1427">
        <v>2</v>
      </c>
      <c r="Z203" s="1427">
        <v>1</v>
      </c>
      <c r="AA203" s="1427">
        <v>3</v>
      </c>
      <c r="AB203" s="1427">
        <v>3</v>
      </c>
      <c r="AC203" s="1427">
        <v>2</v>
      </c>
      <c r="AD203" s="1390">
        <v>2.125</v>
      </c>
      <c r="AE203" s="1482" t="s">
        <v>1421</v>
      </c>
    </row>
    <row r="204" spans="11:31">
      <c r="K204" s="1431">
        <v>41</v>
      </c>
      <c r="L204" s="1432" t="s">
        <v>1544</v>
      </c>
      <c r="M204" s="1436">
        <v>31.8</v>
      </c>
      <c r="N204" s="1427" t="s">
        <v>1487</v>
      </c>
      <c r="O204" s="1427" t="s">
        <v>1484</v>
      </c>
      <c r="P204" s="1427" t="s">
        <v>1485</v>
      </c>
      <c r="Q204" s="1427" t="s">
        <v>1439</v>
      </c>
      <c r="R204" s="1427" t="s">
        <v>1442</v>
      </c>
      <c r="S204" s="1427" t="s">
        <v>1443</v>
      </c>
      <c r="T204" s="1427" t="s">
        <v>1446</v>
      </c>
      <c r="U204" s="1427" t="s">
        <v>1446</v>
      </c>
      <c r="V204" s="1427">
        <v>1</v>
      </c>
      <c r="W204" s="1427">
        <v>3</v>
      </c>
      <c r="X204" s="1427">
        <v>3</v>
      </c>
      <c r="Y204" s="1427">
        <v>2</v>
      </c>
      <c r="Z204" s="1427">
        <v>1</v>
      </c>
      <c r="AA204" s="1427">
        <v>3</v>
      </c>
      <c r="AB204" s="1427">
        <v>3</v>
      </c>
      <c r="AC204" s="1427">
        <v>2</v>
      </c>
      <c r="AD204" s="1390">
        <v>2.25</v>
      </c>
      <c r="AE204" s="1482" t="s">
        <v>1421</v>
      </c>
    </row>
    <row r="205" spans="11:31">
      <c r="K205" s="1431">
        <v>42</v>
      </c>
      <c r="L205" s="1432" t="s">
        <v>749</v>
      </c>
      <c r="M205" s="1436">
        <v>36.200000000000003</v>
      </c>
      <c r="N205" s="1427" t="s">
        <v>1483</v>
      </c>
      <c r="O205" s="1427" t="s">
        <v>1486</v>
      </c>
      <c r="P205" s="1427" t="s">
        <v>1485</v>
      </c>
      <c r="Q205" s="1427" t="s">
        <v>1439</v>
      </c>
      <c r="R205" s="1427" t="s">
        <v>1442</v>
      </c>
      <c r="S205" s="1427" t="s">
        <v>1443</v>
      </c>
      <c r="T205" s="1427" t="s">
        <v>1447</v>
      </c>
      <c r="U205" s="1427" t="s">
        <v>1447</v>
      </c>
      <c r="V205" s="1427">
        <v>2</v>
      </c>
      <c r="W205" s="1427">
        <v>2</v>
      </c>
      <c r="X205" s="1427">
        <v>3</v>
      </c>
      <c r="Y205" s="1427">
        <v>2</v>
      </c>
      <c r="Z205" s="1427">
        <v>1</v>
      </c>
      <c r="AA205" s="1427">
        <v>3</v>
      </c>
      <c r="AB205" s="1427">
        <v>1</v>
      </c>
      <c r="AC205" s="1427">
        <v>2</v>
      </c>
      <c r="AD205" s="1390">
        <v>2</v>
      </c>
      <c r="AE205" s="1482" t="s">
        <v>1421</v>
      </c>
    </row>
    <row r="206" spans="11:31">
      <c r="K206" s="1431">
        <v>43</v>
      </c>
      <c r="L206" s="1432" t="s">
        <v>1545</v>
      </c>
      <c r="M206" s="1436">
        <v>33.4</v>
      </c>
      <c r="N206" s="1427" t="s">
        <v>1487</v>
      </c>
      <c r="O206" s="1427" t="s">
        <v>1484</v>
      </c>
      <c r="P206" s="1427" t="s">
        <v>1485</v>
      </c>
      <c r="Q206" s="1427" t="s">
        <v>1439</v>
      </c>
      <c r="R206" s="1427" t="s">
        <v>1442</v>
      </c>
      <c r="S206" s="1427" t="s">
        <v>1443</v>
      </c>
      <c r="T206" s="1427" t="s">
        <v>1447</v>
      </c>
      <c r="U206" s="1427" t="s">
        <v>1447</v>
      </c>
      <c r="V206" s="1427">
        <v>1</v>
      </c>
      <c r="W206" s="1427">
        <v>3</v>
      </c>
      <c r="X206" s="1427">
        <v>3</v>
      </c>
      <c r="Y206" s="1427">
        <v>2</v>
      </c>
      <c r="Z206" s="1427">
        <v>1</v>
      </c>
      <c r="AA206" s="1427">
        <v>3</v>
      </c>
      <c r="AB206" s="1427">
        <v>1</v>
      </c>
      <c r="AC206" s="1427">
        <v>2</v>
      </c>
      <c r="AD206" s="1390">
        <v>2</v>
      </c>
      <c r="AE206" s="1482" t="s">
        <v>1421</v>
      </c>
    </row>
    <row r="207" spans="11:31">
      <c r="K207" s="1431">
        <v>44</v>
      </c>
      <c r="L207" s="1432" t="s">
        <v>1546</v>
      </c>
      <c r="M207" s="1436">
        <v>27.4</v>
      </c>
      <c r="N207" s="1427" t="s">
        <v>1487</v>
      </c>
      <c r="O207" s="1427" t="s">
        <v>1484</v>
      </c>
      <c r="P207" s="1427" t="s">
        <v>1485</v>
      </c>
      <c r="Q207" s="1427" t="s">
        <v>1439</v>
      </c>
      <c r="R207" s="1427" t="s">
        <v>1442</v>
      </c>
      <c r="S207" s="1427" t="s">
        <v>1443</v>
      </c>
      <c r="T207" s="1427" t="s">
        <v>1446</v>
      </c>
      <c r="U207" s="1427" t="s">
        <v>1446</v>
      </c>
      <c r="V207" s="1427">
        <v>1</v>
      </c>
      <c r="W207" s="1427">
        <v>3</v>
      </c>
      <c r="X207" s="1427">
        <v>3</v>
      </c>
      <c r="Y207" s="1427">
        <v>2</v>
      </c>
      <c r="Z207" s="1427">
        <v>1</v>
      </c>
      <c r="AA207" s="1427">
        <v>3</v>
      </c>
      <c r="AB207" s="1427">
        <v>3</v>
      </c>
      <c r="AC207" s="1427">
        <v>2</v>
      </c>
      <c r="AD207" s="1390">
        <v>2.25</v>
      </c>
      <c r="AE207" s="1482" t="s">
        <v>1421</v>
      </c>
    </row>
    <row r="208" spans="11:31">
      <c r="K208" s="1431">
        <v>45</v>
      </c>
      <c r="L208" s="1432" t="s">
        <v>1547</v>
      </c>
      <c r="M208" s="1436">
        <v>28.5</v>
      </c>
      <c r="N208" s="1427" t="s">
        <v>1487</v>
      </c>
      <c r="O208" s="1427" t="s">
        <v>1484</v>
      </c>
      <c r="P208" s="1427" t="s">
        <v>1485</v>
      </c>
      <c r="Q208" s="1427" t="s">
        <v>1439</v>
      </c>
      <c r="R208" s="1427" t="s">
        <v>1442</v>
      </c>
      <c r="S208" s="1427" t="s">
        <v>1443</v>
      </c>
      <c r="T208" s="1427" t="s">
        <v>1446</v>
      </c>
      <c r="U208" s="1427" t="s">
        <v>1446</v>
      </c>
      <c r="V208" s="1427">
        <v>1</v>
      </c>
      <c r="W208" s="1427">
        <v>3</v>
      </c>
      <c r="X208" s="1427">
        <v>3</v>
      </c>
      <c r="Y208" s="1427">
        <v>2</v>
      </c>
      <c r="Z208" s="1427">
        <v>1</v>
      </c>
      <c r="AA208" s="1427">
        <v>3</v>
      </c>
      <c r="AB208" s="1427">
        <v>3</v>
      </c>
      <c r="AC208" s="1427">
        <v>2</v>
      </c>
      <c r="AD208" s="1390">
        <v>2.25</v>
      </c>
      <c r="AE208" s="1482" t="s">
        <v>1421</v>
      </c>
    </row>
    <row r="209" spans="11:31">
      <c r="K209" s="1431">
        <v>46</v>
      </c>
      <c r="L209" s="1432" t="s">
        <v>770</v>
      </c>
      <c r="M209" s="1436">
        <v>31.1</v>
      </c>
      <c r="N209" s="1427" t="s">
        <v>1483</v>
      </c>
      <c r="O209" s="1427" t="s">
        <v>1486</v>
      </c>
      <c r="P209" s="1427" t="s">
        <v>1485</v>
      </c>
      <c r="Q209" s="1427" t="s">
        <v>1439</v>
      </c>
      <c r="R209" s="1427" t="s">
        <v>1442</v>
      </c>
      <c r="S209" s="1427" t="s">
        <v>1443</v>
      </c>
      <c r="T209" s="1427" t="s">
        <v>1446</v>
      </c>
      <c r="U209" s="1427" t="s">
        <v>1446</v>
      </c>
      <c r="V209" s="1427">
        <v>2</v>
      </c>
      <c r="W209" s="1427">
        <v>2</v>
      </c>
      <c r="X209" s="1427">
        <v>3</v>
      </c>
      <c r="Y209" s="1427">
        <v>2</v>
      </c>
      <c r="Z209" s="1427">
        <v>1</v>
      </c>
      <c r="AA209" s="1427">
        <v>3</v>
      </c>
      <c r="AB209" s="1427">
        <v>3</v>
      </c>
      <c r="AC209" s="1427">
        <v>2</v>
      </c>
      <c r="AD209" s="1390">
        <v>2.25</v>
      </c>
      <c r="AE209" s="1482" t="s">
        <v>1421</v>
      </c>
    </row>
    <row r="210" spans="11:31">
      <c r="K210" s="1431">
        <v>47</v>
      </c>
      <c r="L210" s="1432" t="s">
        <v>771</v>
      </c>
      <c r="M210" s="1436">
        <v>40.069608616504865</v>
      </c>
      <c r="N210" s="1427" t="s">
        <v>1483</v>
      </c>
      <c r="O210" s="1427" t="s">
        <v>1484</v>
      </c>
      <c r="P210" s="1427" t="s">
        <v>1485</v>
      </c>
      <c r="Q210" s="1427" t="s">
        <v>1439</v>
      </c>
      <c r="R210" s="1427" t="s">
        <v>1442</v>
      </c>
      <c r="S210" s="1427" t="s">
        <v>1443</v>
      </c>
      <c r="T210" s="1427" t="s">
        <v>1447</v>
      </c>
      <c r="U210" s="1427" t="s">
        <v>1447</v>
      </c>
      <c r="V210" s="1427">
        <v>2</v>
      </c>
      <c r="W210" s="1427">
        <v>3</v>
      </c>
      <c r="X210" s="1427">
        <v>3</v>
      </c>
      <c r="Y210" s="1427">
        <v>2</v>
      </c>
      <c r="Z210" s="1427">
        <v>1</v>
      </c>
      <c r="AA210" s="1427">
        <v>3</v>
      </c>
      <c r="AB210" s="1427">
        <v>1</v>
      </c>
      <c r="AC210" s="1427">
        <v>2</v>
      </c>
      <c r="AD210" s="1390">
        <v>2.125</v>
      </c>
      <c r="AE210" s="1482" t="s">
        <v>1421</v>
      </c>
    </row>
    <row r="211" spans="11:31">
      <c r="K211" s="1431">
        <v>48</v>
      </c>
      <c r="L211" s="1432" t="s">
        <v>390</v>
      </c>
      <c r="M211" s="1436">
        <v>31.4</v>
      </c>
      <c r="N211" s="1427" t="s">
        <v>1483</v>
      </c>
      <c r="O211" s="1427" t="s">
        <v>1486</v>
      </c>
      <c r="P211" s="1427" t="s">
        <v>1485</v>
      </c>
      <c r="Q211" s="1427" t="s">
        <v>1439</v>
      </c>
      <c r="R211" s="1427" t="s">
        <v>1440</v>
      </c>
      <c r="S211" s="1427" t="s">
        <v>1443</v>
      </c>
      <c r="T211" s="1427" t="s">
        <v>1446</v>
      </c>
      <c r="U211" s="1427" t="s">
        <v>1446</v>
      </c>
      <c r="V211" s="1427">
        <v>2</v>
      </c>
      <c r="W211" s="1427">
        <v>2</v>
      </c>
      <c r="X211" s="1427">
        <v>3</v>
      </c>
      <c r="Y211" s="1427">
        <v>2</v>
      </c>
      <c r="Z211" s="1427">
        <v>3</v>
      </c>
      <c r="AA211" s="1427">
        <v>3</v>
      </c>
      <c r="AB211" s="1427">
        <v>3</v>
      </c>
      <c r="AC211" s="1427">
        <v>2</v>
      </c>
      <c r="AD211" s="1390">
        <v>2.5</v>
      </c>
      <c r="AE211" s="1482" t="s">
        <v>1418</v>
      </c>
    </row>
    <row r="212" spans="11:31">
      <c r="K212" s="1431">
        <v>49</v>
      </c>
      <c r="L212" s="1432" t="s">
        <v>773</v>
      </c>
      <c r="M212" s="1436">
        <v>38.4</v>
      </c>
      <c r="N212" s="1427" t="s">
        <v>1487</v>
      </c>
      <c r="O212" s="1427" t="s">
        <v>1484</v>
      </c>
      <c r="P212" s="1427" t="s">
        <v>1491</v>
      </c>
      <c r="Q212" s="1427" t="s">
        <v>1438</v>
      </c>
      <c r="R212" s="185" t="s">
        <v>1442</v>
      </c>
      <c r="S212" s="1427" t="s">
        <v>1443</v>
      </c>
      <c r="T212" s="1427" t="s">
        <v>1447</v>
      </c>
      <c r="U212" s="1427" t="s">
        <v>1447</v>
      </c>
      <c r="V212" s="1427">
        <v>1</v>
      </c>
      <c r="W212" s="1427">
        <v>3</v>
      </c>
      <c r="X212" s="1427">
        <v>1</v>
      </c>
      <c r="Y212" s="1427">
        <v>3</v>
      </c>
      <c r="Z212" s="1427">
        <v>1</v>
      </c>
      <c r="AA212" s="1427">
        <v>3</v>
      </c>
      <c r="AB212" s="1427">
        <v>1</v>
      </c>
      <c r="AC212" s="1427">
        <v>2</v>
      </c>
      <c r="AD212" s="1390">
        <v>1.875</v>
      </c>
      <c r="AE212" s="1482" t="s">
        <v>1421</v>
      </c>
    </row>
    <row r="213" spans="11:31">
      <c r="K213" s="1431">
        <v>50</v>
      </c>
      <c r="L213" s="1445" t="s">
        <v>773</v>
      </c>
      <c r="M213" s="1446">
        <v>38.4</v>
      </c>
      <c r="N213" s="1447"/>
      <c r="O213" s="1447"/>
      <c r="P213" s="1447"/>
      <c r="Q213" s="1447"/>
      <c r="R213" s="1447"/>
      <c r="S213" s="1447"/>
      <c r="T213" s="1447"/>
      <c r="U213" s="1447"/>
      <c r="V213" s="1447"/>
      <c r="W213" s="1447"/>
      <c r="X213" s="1447"/>
      <c r="Y213" s="1447"/>
      <c r="Z213" s="1447"/>
      <c r="AA213" s="1447"/>
      <c r="AB213" s="1447"/>
      <c r="AC213" s="1447"/>
      <c r="AD213" s="1390"/>
      <c r="AE213" s="1482"/>
    </row>
    <row r="214" spans="11:31">
      <c r="K214" s="1431">
        <v>51</v>
      </c>
      <c r="L214" s="1432" t="s">
        <v>1398</v>
      </c>
      <c r="M214" s="1440">
        <v>43.1</v>
      </c>
      <c r="N214" s="1427" t="s">
        <v>1487</v>
      </c>
      <c r="O214" s="1427" t="s">
        <v>1484</v>
      </c>
      <c r="P214" s="1427" t="s">
        <v>1485</v>
      </c>
      <c r="Q214" s="1427" t="s">
        <v>1439</v>
      </c>
      <c r="R214" s="1427" t="s">
        <v>1492</v>
      </c>
      <c r="S214" s="1427" t="s">
        <v>1443</v>
      </c>
      <c r="T214" s="1427" t="s">
        <v>1447</v>
      </c>
      <c r="U214" s="1427" t="s">
        <v>1447</v>
      </c>
      <c r="V214" s="1427">
        <v>1</v>
      </c>
      <c r="W214" s="1427">
        <v>3</v>
      </c>
      <c r="X214" s="1427">
        <v>3</v>
      </c>
      <c r="Y214" s="1427">
        <v>2</v>
      </c>
      <c r="Z214" s="1427">
        <v>2</v>
      </c>
      <c r="AA214" s="1427">
        <v>3</v>
      </c>
      <c r="AB214" s="1427">
        <v>1</v>
      </c>
      <c r="AC214" s="1427">
        <v>2</v>
      </c>
      <c r="AD214" s="1390">
        <v>2.125</v>
      </c>
      <c r="AE214" s="1482" t="s">
        <v>1421</v>
      </c>
    </row>
    <row r="215" spans="11:31">
      <c r="K215" s="1431">
        <v>52</v>
      </c>
      <c r="L215" s="1443" t="s">
        <v>1525</v>
      </c>
      <c r="M215" s="1444">
        <v>50.33</v>
      </c>
      <c r="N215" s="1442" t="s">
        <v>1487</v>
      </c>
      <c r="O215" s="1442" t="s">
        <v>1490</v>
      </c>
      <c r="P215" s="1442" t="s">
        <v>1491</v>
      </c>
      <c r="Q215" s="1427" t="s">
        <v>1439</v>
      </c>
      <c r="R215" s="1427" t="s">
        <v>1442</v>
      </c>
      <c r="S215" s="1427" t="s">
        <v>1443</v>
      </c>
      <c r="T215" s="1427" t="s">
        <v>1447</v>
      </c>
      <c r="U215" s="1427" t="s">
        <v>1447</v>
      </c>
      <c r="V215" s="1427">
        <v>1</v>
      </c>
      <c r="W215" s="1427">
        <v>1</v>
      </c>
      <c r="X215" s="1427">
        <v>1</v>
      </c>
      <c r="Y215" s="1427">
        <v>2</v>
      </c>
      <c r="Z215" s="1427">
        <v>1</v>
      </c>
      <c r="AA215" s="1427">
        <v>3</v>
      </c>
      <c r="AB215" s="1427">
        <v>1</v>
      </c>
      <c r="AC215" s="1427">
        <v>2</v>
      </c>
      <c r="AD215" s="1390">
        <v>1.5</v>
      </c>
      <c r="AE215" s="1482" t="s">
        <v>1421</v>
      </c>
    </row>
    <row r="216" spans="11:31">
      <c r="K216" s="1431">
        <v>53</v>
      </c>
      <c r="L216" s="1443" t="s">
        <v>1493</v>
      </c>
      <c r="M216" s="1444">
        <v>61.250110715410585</v>
      </c>
      <c r="N216" s="1442" t="s">
        <v>1487</v>
      </c>
      <c r="O216" s="1442" t="s">
        <v>1490</v>
      </c>
      <c r="P216" s="1442" t="s">
        <v>1491</v>
      </c>
      <c r="Q216" s="1427" t="s">
        <v>1439</v>
      </c>
      <c r="R216" s="1427" t="s">
        <v>1442</v>
      </c>
      <c r="S216" s="1427" t="s">
        <v>1444</v>
      </c>
      <c r="T216" s="1427" t="s">
        <v>1447</v>
      </c>
      <c r="U216" s="1427" t="s">
        <v>1447</v>
      </c>
      <c r="V216" s="1427">
        <v>1</v>
      </c>
      <c r="W216" s="1427">
        <v>1</v>
      </c>
      <c r="X216" s="1427">
        <v>1</v>
      </c>
      <c r="Y216" s="1427">
        <v>2</v>
      </c>
      <c r="Z216" s="1427">
        <v>1</v>
      </c>
      <c r="AA216" s="1427">
        <v>2</v>
      </c>
      <c r="AB216" s="1427">
        <v>1</v>
      </c>
      <c r="AC216" s="1427">
        <v>2</v>
      </c>
      <c r="AD216" s="1390">
        <v>1.375</v>
      </c>
      <c r="AE216" s="1482" t="s">
        <v>1433</v>
      </c>
    </row>
    <row r="217" spans="11:31">
      <c r="K217" s="1431">
        <v>54</v>
      </c>
      <c r="L217" s="1432" t="s">
        <v>774</v>
      </c>
      <c r="M217" s="1436">
        <v>37</v>
      </c>
      <c r="N217" s="1427" t="s">
        <v>1483</v>
      </c>
      <c r="O217" s="1427" t="s">
        <v>1486</v>
      </c>
      <c r="P217" s="1427" t="s">
        <v>1485</v>
      </c>
      <c r="Q217" s="1427" t="s">
        <v>1439</v>
      </c>
      <c r="R217" s="1427" t="s">
        <v>1442</v>
      </c>
      <c r="S217" s="1427" t="s">
        <v>1443</v>
      </c>
      <c r="T217" s="1427" t="s">
        <v>1447</v>
      </c>
      <c r="U217" s="1427" t="s">
        <v>1447</v>
      </c>
      <c r="V217" s="1427">
        <v>2</v>
      </c>
      <c r="W217" s="1427">
        <v>2</v>
      </c>
      <c r="X217" s="1427">
        <v>3</v>
      </c>
      <c r="Y217" s="1427">
        <v>2</v>
      </c>
      <c r="Z217" s="1427">
        <v>1</v>
      </c>
      <c r="AA217" s="1427">
        <v>3</v>
      </c>
      <c r="AB217" s="1427">
        <v>1</v>
      </c>
      <c r="AC217" s="1427">
        <v>2</v>
      </c>
      <c r="AD217" s="1390">
        <v>2</v>
      </c>
      <c r="AE217" s="1482" t="s">
        <v>1421</v>
      </c>
    </row>
    <row r="218" spans="11:31">
      <c r="K218" s="1431">
        <v>55</v>
      </c>
      <c r="L218" s="1432" t="s">
        <v>1548</v>
      </c>
      <c r="M218" s="1436">
        <v>36.1</v>
      </c>
      <c r="N218" s="1427" t="s">
        <v>1487</v>
      </c>
      <c r="O218" s="1427" t="s">
        <v>1484</v>
      </c>
      <c r="P218" s="1427" t="s">
        <v>1485</v>
      </c>
      <c r="Q218" s="1427" t="s">
        <v>1439</v>
      </c>
      <c r="R218" s="1427" t="s">
        <v>1442</v>
      </c>
      <c r="S218" s="1427" t="s">
        <v>1443</v>
      </c>
      <c r="T218" s="1427" t="s">
        <v>1447</v>
      </c>
      <c r="U218" s="1427" t="s">
        <v>1447</v>
      </c>
      <c r="V218" s="1427">
        <v>1</v>
      </c>
      <c r="W218" s="1427">
        <v>3</v>
      </c>
      <c r="X218" s="1427">
        <v>3</v>
      </c>
      <c r="Y218" s="1427">
        <v>2</v>
      </c>
      <c r="Z218" s="1427">
        <v>1</v>
      </c>
      <c r="AA218" s="1427">
        <v>3</v>
      </c>
      <c r="AB218" s="1427">
        <v>1</v>
      </c>
      <c r="AC218" s="1427">
        <v>2</v>
      </c>
      <c r="AD218" s="1390">
        <v>2</v>
      </c>
      <c r="AE218" s="1482" t="s">
        <v>1421</v>
      </c>
    </row>
    <row r="219" spans="11:31">
      <c r="K219" s="1431">
        <v>56</v>
      </c>
      <c r="L219" s="1432" t="s">
        <v>407</v>
      </c>
      <c r="M219" s="1436">
        <v>28.750915325323035</v>
      </c>
      <c r="N219" s="1427" t="s">
        <v>1483</v>
      </c>
      <c r="O219" s="1427" t="s">
        <v>1484</v>
      </c>
      <c r="P219" s="1427" t="s">
        <v>1485</v>
      </c>
      <c r="Q219" s="1427" t="s">
        <v>1439</v>
      </c>
      <c r="R219" s="1427" t="s">
        <v>1442</v>
      </c>
      <c r="S219" s="1427" t="s">
        <v>1443</v>
      </c>
      <c r="T219" s="1427" t="s">
        <v>1446</v>
      </c>
      <c r="U219" s="1427" t="s">
        <v>1446</v>
      </c>
      <c r="V219" s="1427">
        <v>2</v>
      </c>
      <c r="W219" s="1427">
        <v>3</v>
      </c>
      <c r="X219" s="1427">
        <v>3</v>
      </c>
      <c r="Y219" s="1427">
        <v>2</v>
      </c>
      <c r="Z219" s="1427">
        <v>1</v>
      </c>
      <c r="AA219" s="1427">
        <v>3</v>
      </c>
      <c r="AB219" s="1427">
        <v>3</v>
      </c>
      <c r="AC219" s="1427">
        <v>2</v>
      </c>
      <c r="AD219" s="1390">
        <v>2.375</v>
      </c>
      <c r="AE219" s="1482" t="s">
        <v>1421</v>
      </c>
    </row>
    <row r="220" spans="11:31">
      <c r="K220" s="1431">
        <v>57</v>
      </c>
      <c r="L220" s="1432" t="s">
        <v>1494</v>
      </c>
      <c r="M220" s="1436">
        <v>22.6</v>
      </c>
      <c r="N220" s="1427" t="s">
        <v>1483</v>
      </c>
      <c r="O220" s="1427" t="s">
        <v>1490</v>
      </c>
      <c r="P220" s="1427" t="s">
        <v>1485</v>
      </c>
      <c r="Q220" s="1427" t="s">
        <v>1439</v>
      </c>
      <c r="R220" s="1427" t="s">
        <v>1441</v>
      </c>
      <c r="S220" s="1427" t="s">
        <v>1443</v>
      </c>
      <c r="T220" s="1427" t="s">
        <v>1446</v>
      </c>
      <c r="U220" s="1427" t="s">
        <v>1448</v>
      </c>
      <c r="V220" s="1427">
        <v>2</v>
      </c>
      <c r="W220" s="1427">
        <v>1</v>
      </c>
      <c r="X220" s="1427">
        <v>3</v>
      </c>
      <c r="Y220" s="1427">
        <v>2</v>
      </c>
      <c r="Z220" s="1427">
        <v>1</v>
      </c>
      <c r="AA220" s="1427">
        <v>3</v>
      </c>
      <c r="AB220" s="1427">
        <v>3</v>
      </c>
      <c r="AC220" s="1427">
        <v>1</v>
      </c>
      <c r="AD220" s="1390">
        <v>2</v>
      </c>
      <c r="AE220" s="1482" t="s">
        <v>1421</v>
      </c>
    </row>
    <row r="221" spans="11:31">
      <c r="K221" s="1431">
        <v>58</v>
      </c>
      <c r="L221" s="1432" t="s">
        <v>776</v>
      </c>
      <c r="M221" s="1436">
        <v>37.200000000000003</v>
      </c>
      <c r="N221" s="1427" t="s">
        <v>1483</v>
      </c>
      <c r="O221" s="1427" t="s">
        <v>1486</v>
      </c>
      <c r="P221" s="1427" t="s">
        <v>1485</v>
      </c>
      <c r="Q221" s="1427" t="s">
        <v>1439</v>
      </c>
      <c r="R221" s="1427" t="s">
        <v>1442</v>
      </c>
      <c r="S221" s="1427" t="s">
        <v>1443</v>
      </c>
      <c r="T221" s="1427" t="s">
        <v>1447</v>
      </c>
      <c r="U221" s="1427" t="s">
        <v>1447</v>
      </c>
      <c r="V221" s="1427">
        <v>2</v>
      </c>
      <c r="W221" s="1427">
        <v>2</v>
      </c>
      <c r="X221" s="1427">
        <v>3</v>
      </c>
      <c r="Y221" s="1427">
        <v>2</v>
      </c>
      <c r="Z221" s="1427">
        <v>1</v>
      </c>
      <c r="AA221" s="1427">
        <v>3</v>
      </c>
      <c r="AB221" s="1427">
        <v>1</v>
      </c>
      <c r="AC221" s="1427">
        <v>2</v>
      </c>
      <c r="AD221" s="1390">
        <v>2</v>
      </c>
      <c r="AE221" s="1482" t="s">
        <v>1421</v>
      </c>
    </row>
    <row r="222" spans="11:31">
      <c r="K222" s="1431">
        <v>59</v>
      </c>
      <c r="L222" s="1432" t="s">
        <v>776</v>
      </c>
      <c r="M222" s="1436">
        <v>37.200000000000003</v>
      </c>
      <c r="N222" s="1427" t="s">
        <v>1483</v>
      </c>
      <c r="O222" s="1427" t="s">
        <v>1486</v>
      </c>
      <c r="P222" s="1427" t="s">
        <v>1485</v>
      </c>
      <c r="Q222" s="1427" t="s">
        <v>1439</v>
      </c>
      <c r="R222" s="1427" t="s">
        <v>1442</v>
      </c>
      <c r="S222" s="1427" t="s">
        <v>1443</v>
      </c>
      <c r="T222" s="1427" t="s">
        <v>1447</v>
      </c>
      <c r="U222" s="1427" t="s">
        <v>1447</v>
      </c>
      <c r="V222" s="1427">
        <v>2</v>
      </c>
      <c r="W222" s="1427">
        <v>2</v>
      </c>
      <c r="X222" s="1427">
        <v>3</v>
      </c>
      <c r="Y222" s="1427">
        <v>2</v>
      </c>
      <c r="Z222" s="1427">
        <v>1</v>
      </c>
      <c r="AA222" s="1427">
        <v>3</v>
      </c>
      <c r="AB222" s="1427">
        <v>1</v>
      </c>
      <c r="AC222" s="1427">
        <v>2</v>
      </c>
      <c r="AD222" s="1390">
        <v>2</v>
      </c>
      <c r="AE222" s="1482" t="s">
        <v>1421</v>
      </c>
    </row>
    <row r="223" spans="11:31">
      <c r="K223" s="1431">
        <v>60</v>
      </c>
      <c r="L223" s="1432" t="s">
        <v>412</v>
      </c>
      <c r="M223" s="1436">
        <v>15</v>
      </c>
      <c r="N223" s="1427" t="s">
        <v>1483</v>
      </c>
      <c r="O223" s="1427" t="s">
        <v>1490</v>
      </c>
      <c r="P223" s="1427" t="s">
        <v>1485</v>
      </c>
      <c r="Q223" s="1427" t="s">
        <v>1439</v>
      </c>
      <c r="R223" s="1427" t="s">
        <v>1441</v>
      </c>
      <c r="S223" s="1427" t="s">
        <v>1443</v>
      </c>
      <c r="T223" s="1427" t="s">
        <v>1446</v>
      </c>
      <c r="U223" s="1427" t="s">
        <v>1448</v>
      </c>
      <c r="V223" s="1427">
        <v>2</v>
      </c>
      <c r="W223" s="1427">
        <v>1</v>
      </c>
      <c r="X223" s="1427">
        <v>3</v>
      </c>
      <c r="Y223" s="1427">
        <v>2</v>
      </c>
      <c r="Z223" s="1427">
        <v>1</v>
      </c>
      <c r="AA223" s="1427">
        <v>3</v>
      </c>
      <c r="AB223" s="1427">
        <v>3</v>
      </c>
      <c r="AC223" s="1427">
        <v>1</v>
      </c>
      <c r="AD223" s="1390">
        <v>2</v>
      </c>
      <c r="AE223" s="1482" t="s">
        <v>1421</v>
      </c>
    </row>
    <row r="224" spans="11:31">
      <c r="K224" s="1431">
        <v>61</v>
      </c>
      <c r="L224" s="1432" t="s">
        <v>781</v>
      </c>
      <c r="M224" s="1436">
        <v>33.463077596266061</v>
      </c>
      <c r="N224" s="1427" t="s">
        <v>1483</v>
      </c>
      <c r="O224" s="1427" t="s">
        <v>1484</v>
      </c>
      <c r="P224" s="1427" t="s">
        <v>1485</v>
      </c>
      <c r="Q224" s="1427" t="s">
        <v>1439</v>
      </c>
      <c r="R224" s="1427" t="s">
        <v>1442</v>
      </c>
      <c r="S224" s="1427" t="s">
        <v>1443</v>
      </c>
      <c r="T224" s="1427" t="s">
        <v>1447</v>
      </c>
      <c r="U224" s="1427" t="s">
        <v>1447</v>
      </c>
      <c r="V224" s="1427">
        <v>2</v>
      </c>
      <c r="W224" s="1427">
        <v>3</v>
      </c>
      <c r="X224" s="1427">
        <v>3</v>
      </c>
      <c r="Y224" s="1427">
        <v>2</v>
      </c>
      <c r="Z224" s="1427">
        <v>1</v>
      </c>
      <c r="AA224" s="1427">
        <v>3</v>
      </c>
      <c r="AB224" s="1427">
        <v>1</v>
      </c>
      <c r="AC224" s="1427">
        <v>2</v>
      </c>
      <c r="AD224" s="1390">
        <v>2.125</v>
      </c>
      <c r="AE224" s="1482" t="s">
        <v>1421</v>
      </c>
    </row>
    <row r="225" spans="11:31">
      <c r="K225" s="1431">
        <v>62</v>
      </c>
      <c r="L225" s="1432" t="s">
        <v>1539</v>
      </c>
      <c r="M225" s="1436">
        <v>40.799999999999997</v>
      </c>
      <c r="N225" s="1427" t="s">
        <v>1487</v>
      </c>
      <c r="O225" s="1427" t="s">
        <v>1484</v>
      </c>
      <c r="P225" s="1427" t="s">
        <v>1485</v>
      </c>
      <c r="Q225" s="1427" t="s">
        <v>1439</v>
      </c>
      <c r="R225" s="1427" t="s">
        <v>1442</v>
      </c>
      <c r="S225" s="1427" t="s">
        <v>1443</v>
      </c>
      <c r="T225" s="1427" t="s">
        <v>1446</v>
      </c>
      <c r="U225" s="1427" t="s">
        <v>1446</v>
      </c>
      <c r="V225" s="1427">
        <v>1</v>
      </c>
      <c r="W225" s="1427">
        <v>3</v>
      </c>
      <c r="X225" s="1427">
        <v>3</v>
      </c>
      <c r="Y225" s="1427">
        <v>2</v>
      </c>
      <c r="Z225" s="1427">
        <v>1</v>
      </c>
      <c r="AA225" s="1427">
        <v>3</v>
      </c>
      <c r="AB225" s="1427">
        <v>3</v>
      </c>
      <c r="AC225" s="1427">
        <v>2</v>
      </c>
      <c r="AD225" s="1390">
        <v>2.25</v>
      </c>
      <c r="AE225" s="1482" t="s">
        <v>1421</v>
      </c>
    </row>
    <row r="226" spans="11:31">
      <c r="K226" s="1431">
        <v>63</v>
      </c>
      <c r="L226" s="1432" t="s">
        <v>1549</v>
      </c>
      <c r="M226" s="1436">
        <v>34.1</v>
      </c>
      <c r="N226" s="1427" t="s">
        <v>1487</v>
      </c>
      <c r="O226" s="1427" t="s">
        <v>1484</v>
      </c>
      <c r="P226" s="1427" t="s">
        <v>1485</v>
      </c>
      <c r="Q226" s="1427" t="s">
        <v>1439</v>
      </c>
      <c r="R226" s="1427" t="s">
        <v>1442</v>
      </c>
      <c r="S226" s="1427" t="s">
        <v>1443</v>
      </c>
      <c r="T226" s="1427" t="s">
        <v>1447</v>
      </c>
      <c r="U226" s="1427" t="s">
        <v>1447</v>
      </c>
      <c r="V226" s="1427">
        <v>1</v>
      </c>
      <c r="W226" s="1427">
        <v>3</v>
      </c>
      <c r="X226" s="1427">
        <v>3</v>
      </c>
      <c r="Y226" s="1427">
        <v>2</v>
      </c>
      <c r="Z226" s="1427">
        <v>1</v>
      </c>
      <c r="AA226" s="1427">
        <v>3</v>
      </c>
      <c r="AB226" s="1427">
        <v>1</v>
      </c>
      <c r="AC226" s="1427">
        <v>2</v>
      </c>
      <c r="AD226" s="1390">
        <v>2</v>
      </c>
      <c r="AE226" s="1482" t="s">
        <v>1421</v>
      </c>
    </row>
    <row r="227" spans="11:31">
      <c r="K227" s="1431">
        <v>64</v>
      </c>
      <c r="L227" s="1432" t="s">
        <v>411</v>
      </c>
      <c r="M227" s="1436">
        <v>19.399999999999999</v>
      </c>
      <c r="N227" s="1427" t="s">
        <v>1483</v>
      </c>
      <c r="O227" s="1427" t="s">
        <v>1489</v>
      </c>
      <c r="P227" s="1427" t="s">
        <v>1485</v>
      </c>
      <c r="Q227" s="1427" t="s">
        <v>1439</v>
      </c>
      <c r="R227" s="1427" t="s">
        <v>1442</v>
      </c>
      <c r="S227" s="1427" t="s">
        <v>1443</v>
      </c>
      <c r="T227" s="1427" t="s">
        <v>1446</v>
      </c>
      <c r="U227" s="1427" t="s">
        <v>1448</v>
      </c>
      <c r="V227" s="1427">
        <v>2</v>
      </c>
      <c r="W227" s="1427">
        <v>1</v>
      </c>
      <c r="X227" s="1427">
        <v>3</v>
      </c>
      <c r="Y227" s="1427">
        <v>2</v>
      </c>
      <c r="Z227" s="1427">
        <v>1</v>
      </c>
      <c r="AA227" s="1427">
        <v>3</v>
      </c>
      <c r="AB227" s="1427">
        <v>3</v>
      </c>
      <c r="AC227" s="1427">
        <v>1</v>
      </c>
      <c r="AD227" s="1390">
        <v>2</v>
      </c>
      <c r="AE227" s="1482" t="s">
        <v>1421</v>
      </c>
    </row>
    <row r="228" spans="11:31">
      <c r="K228" s="1431">
        <v>65</v>
      </c>
      <c r="L228" s="1432" t="s">
        <v>1550</v>
      </c>
      <c r="M228" s="1436">
        <v>12.1</v>
      </c>
      <c r="N228" s="1427" t="s">
        <v>1487</v>
      </c>
      <c r="O228" s="1427" t="s">
        <v>1484</v>
      </c>
      <c r="P228" s="1427" t="s">
        <v>1485</v>
      </c>
      <c r="Q228" s="1427" t="s">
        <v>1439</v>
      </c>
      <c r="R228" s="1427" t="s">
        <v>1442</v>
      </c>
      <c r="S228" s="1427" t="s">
        <v>1443</v>
      </c>
      <c r="T228" s="1427" t="s">
        <v>1446</v>
      </c>
      <c r="U228" s="1427" t="s">
        <v>1446</v>
      </c>
      <c r="V228" s="1427">
        <v>1</v>
      </c>
      <c r="W228" s="1427">
        <v>3</v>
      </c>
      <c r="X228" s="1427">
        <v>3</v>
      </c>
      <c r="Y228" s="1427">
        <v>2</v>
      </c>
      <c r="Z228" s="1427">
        <v>1</v>
      </c>
      <c r="AA228" s="1427">
        <v>3</v>
      </c>
      <c r="AB228" s="1427">
        <v>3</v>
      </c>
      <c r="AC228" s="1427">
        <v>2</v>
      </c>
      <c r="AD228" s="1390">
        <v>2.25</v>
      </c>
      <c r="AE228" s="1482" t="s">
        <v>1421</v>
      </c>
    </row>
    <row r="229" spans="11:31">
      <c r="K229" s="1431">
        <v>66</v>
      </c>
      <c r="L229" s="1432" t="s">
        <v>392</v>
      </c>
      <c r="M229" s="1436">
        <v>20.730078124999988</v>
      </c>
      <c r="N229" s="1427" t="s">
        <v>1495</v>
      </c>
      <c r="O229" s="1427" t="s">
        <v>1484</v>
      </c>
      <c r="P229" s="1427" t="s">
        <v>1485</v>
      </c>
      <c r="Q229" s="1427" t="s">
        <v>1439</v>
      </c>
      <c r="R229" s="1427" t="s">
        <v>1442</v>
      </c>
      <c r="S229" s="1427" t="s">
        <v>1443</v>
      </c>
      <c r="T229" s="1427" t="s">
        <v>1446</v>
      </c>
      <c r="U229" s="1427" t="s">
        <v>1446</v>
      </c>
      <c r="V229" s="1427">
        <v>3</v>
      </c>
      <c r="W229" s="1427">
        <v>3</v>
      </c>
      <c r="X229" s="1427">
        <v>3</v>
      </c>
      <c r="Y229" s="1427">
        <v>2</v>
      </c>
      <c r="Z229" s="1427">
        <v>1</v>
      </c>
      <c r="AA229" s="1427">
        <v>3</v>
      </c>
      <c r="AB229" s="1427">
        <v>3</v>
      </c>
      <c r="AC229" s="1427">
        <v>2</v>
      </c>
      <c r="AD229" s="1390">
        <v>2.5</v>
      </c>
      <c r="AE229" s="1482" t="s">
        <v>1418</v>
      </c>
    </row>
    <row r="230" spans="11:31">
      <c r="K230" s="1431">
        <v>67</v>
      </c>
      <c r="L230" s="1432" t="s">
        <v>1209</v>
      </c>
      <c r="M230" s="1436">
        <v>22.24</v>
      </c>
      <c r="N230" s="1427" t="s">
        <v>1495</v>
      </c>
      <c r="O230" s="1427" t="s">
        <v>1484</v>
      </c>
      <c r="P230" s="1427" t="s">
        <v>1485</v>
      </c>
      <c r="Q230" s="1427" t="s">
        <v>1439</v>
      </c>
      <c r="R230" s="1427" t="s">
        <v>1442</v>
      </c>
      <c r="S230" s="1427" t="s">
        <v>1443</v>
      </c>
      <c r="T230" s="1427" t="s">
        <v>1446</v>
      </c>
      <c r="U230" s="1427" t="s">
        <v>1446</v>
      </c>
      <c r="V230" s="1427">
        <v>3</v>
      </c>
      <c r="W230" s="1427">
        <v>3</v>
      </c>
      <c r="X230" s="1427">
        <v>3</v>
      </c>
      <c r="Y230" s="1427">
        <v>2</v>
      </c>
      <c r="Z230" s="1427">
        <v>1</v>
      </c>
      <c r="AA230" s="1427">
        <v>3</v>
      </c>
      <c r="AB230" s="1427">
        <v>3</v>
      </c>
      <c r="AC230" s="1427">
        <v>2</v>
      </c>
      <c r="AD230" s="1390">
        <v>2.5</v>
      </c>
      <c r="AE230" s="1482" t="s">
        <v>1418</v>
      </c>
    </row>
    <row r="231" spans="11:31">
      <c r="K231" s="1431">
        <v>68</v>
      </c>
      <c r="L231" s="1432" t="s">
        <v>408</v>
      </c>
      <c r="M231" s="1436">
        <v>33.5</v>
      </c>
      <c r="N231" s="1427" t="s">
        <v>1495</v>
      </c>
      <c r="O231" s="1427" t="s">
        <v>1484</v>
      </c>
      <c r="P231" s="1427" t="s">
        <v>1485</v>
      </c>
      <c r="Q231" s="1427" t="s">
        <v>1439</v>
      </c>
      <c r="R231" s="1427" t="s">
        <v>1442</v>
      </c>
      <c r="S231" s="1427" t="s">
        <v>1443</v>
      </c>
      <c r="T231" s="1427" t="s">
        <v>1447</v>
      </c>
      <c r="U231" s="1427" t="s">
        <v>1447</v>
      </c>
      <c r="V231" s="1427">
        <v>3</v>
      </c>
      <c r="W231" s="1427">
        <v>3</v>
      </c>
      <c r="X231" s="1427">
        <v>3</v>
      </c>
      <c r="Y231" s="1427">
        <v>2</v>
      </c>
      <c r="Z231" s="1427">
        <v>1</v>
      </c>
      <c r="AA231" s="1427">
        <v>3</v>
      </c>
      <c r="AB231" s="1427">
        <v>1</v>
      </c>
      <c r="AC231" s="1427">
        <v>2</v>
      </c>
      <c r="AD231" s="1390">
        <v>2.25</v>
      </c>
      <c r="AE231" s="1482" t="s">
        <v>1421</v>
      </c>
    </row>
    <row r="232" spans="11:31">
      <c r="K232" s="1431">
        <v>69</v>
      </c>
      <c r="L232" s="1432" t="s">
        <v>409</v>
      </c>
      <c r="M232" s="1436">
        <v>33.61</v>
      </c>
      <c r="N232" s="1427" t="s">
        <v>1495</v>
      </c>
      <c r="O232" s="1427" t="s">
        <v>1484</v>
      </c>
      <c r="P232" s="1427" t="s">
        <v>1485</v>
      </c>
      <c r="Q232" s="1427" t="s">
        <v>1439</v>
      </c>
      <c r="R232" s="1427" t="s">
        <v>1442</v>
      </c>
      <c r="S232" s="1427" t="s">
        <v>1443</v>
      </c>
      <c r="T232" s="1427" t="s">
        <v>1447</v>
      </c>
      <c r="U232" s="1427" t="s">
        <v>1449</v>
      </c>
      <c r="V232" s="1427">
        <v>3</v>
      </c>
      <c r="W232" s="1427">
        <v>3</v>
      </c>
      <c r="X232" s="1427">
        <v>3</v>
      </c>
      <c r="Y232" s="1427">
        <v>2</v>
      </c>
      <c r="Z232" s="1427">
        <v>1</v>
      </c>
      <c r="AA232" s="1427">
        <v>3</v>
      </c>
      <c r="AB232" s="1427">
        <v>1</v>
      </c>
      <c r="AC232" s="1427">
        <v>2</v>
      </c>
      <c r="AD232" s="1390">
        <v>2.25</v>
      </c>
      <c r="AE232" s="1482" t="s">
        <v>1421</v>
      </c>
    </row>
    <row r="233" spans="11:31">
      <c r="K233" s="1431">
        <v>70</v>
      </c>
      <c r="L233" s="1432" t="s">
        <v>707</v>
      </c>
      <c r="M233" s="1436">
        <v>33.496721633888427</v>
      </c>
      <c r="N233" s="1427" t="s">
        <v>1483</v>
      </c>
      <c r="O233" s="1427" t="s">
        <v>1484</v>
      </c>
      <c r="P233" s="1427" t="s">
        <v>1485</v>
      </c>
      <c r="Q233" s="1427" t="s">
        <v>1438</v>
      </c>
      <c r="R233" s="1427" t="s">
        <v>1440</v>
      </c>
      <c r="S233" s="1427" t="s">
        <v>1443</v>
      </c>
      <c r="T233" s="1427" t="s">
        <v>1447</v>
      </c>
      <c r="U233" s="1427" t="s">
        <v>1447</v>
      </c>
      <c r="V233" s="1427">
        <v>2</v>
      </c>
      <c r="W233" s="1427">
        <v>3</v>
      </c>
      <c r="X233" s="1427">
        <v>3</v>
      </c>
      <c r="Y233" s="1427">
        <v>3</v>
      </c>
      <c r="Z233" s="1427">
        <v>3</v>
      </c>
      <c r="AA233" s="1427">
        <v>3</v>
      </c>
      <c r="AB233" s="1427">
        <v>1</v>
      </c>
      <c r="AC233" s="1427">
        <v>2</v>
      </c>
      <c r="AD233" s="1390">
        <v>2.5</v>
      </c>
      <c r="AE233" s="1482" t="s">
        <v>1418</v>
      </c>
    </row>
    <row r="234" spans="11:31">
      <c r="K234" s="1431">
        <v>71</v>
      </c>
      <c r="L234" s="1432" t="s">
        <v>1551</v>
      </c>
      <c r="M234" s="1436">
        <v>22.2</v>
      </c>
      <c r="N234" s="1427" t="s">
        <v>1487</v>
      </c>
      <c r="O234" s="1427" t="s">
        <v>1484</v>
      </c>
      <c r="P234" s="1427" t="s">
        <v>1485</v>
      </c>
      <c r="Q234" s="1427" t="s">
        <v>1439</v>
      </c>
      <c r="R234" s="1427" t="s">
        <v>1442</v>
      </c>
      <c r="S234" s="1427" t="s">
        <v>1443</v>
      </c>
      <c r="T234" s="1427" t="s">
        <v>1446</v>
      </c>
      <c r="U234" s="1427" t="s">
        <v>1446</v>
      </c>
      <c r="V234" s="1427">
        <v>1</v>
      </c>
      <c r="W234" s="1427">
        <v>3</v>
      </c>
      <c r="X234" s="1427">
        <v>3</v>
      </c>
      <c r="Y234" s="1427">
        <v>2</v>
      </c>
      <c r="Z234" s="1427">
        <v>1</v>
      </c>
      <c r="AA234" s="1427">
        <v>3</v>
      </c>
      <c r="AB234" s="1427">
        <v>3</v>
      </c>
      <c r="AC234" s="1427">
        <v>2</v>
      </c>
      <c r="AD234" s="1390">
        <v>2.25</v>
      </c>
      <c r="AE234" s="1482" t="s">
        <v>1421</v>
      </c>
    </row>
    <row r="235" spans="11:31">
      <c r="K235" s="1431">
        <v>72</v>
      </c>
      <c r="L235" s="1432" t="s">
        <v>748</v>
      </c>
      <c r="M235" s="1436">
        <v>36.4</v>
      </c>
      <c r="N235" s="1427" t="s">
        <v>1483</v>
      </c>
      <c r="O235" s="1427" t="s">
        <v>1486</v>
      </c>
      <c r="P235" s="1427" t="s">
        <v>1485</v>
      </c>
      <c r="Q235" s="1427" t="s">
        <v>1439</v>
      </c>
      <c r="R235" s="1427" t="s">
        <v>1440</v>
      </c>
      <c r="S235" s="1427" t="s">
        <v>1443</v>
      </c>
      <c r="T235" s="1427" t="s">
        <v>1447</v>
      </c>
      <c r="U235" s="1427" t="s">
        <v>1447</v>
      </c>
      <c r="V235" s="1427">
        <v>2</v>
      </c>
      <c r="W235" s="1427">
        <v>2</v>
      </c>
      <c r="X235" s="1427">
        <v>3</v>
      </c>
      <c r="Y235" s="1427">
        <v>2</v>
      </c>
      <c r="Z235" s="1427">
        <v>3</v>
      </c>
      <c r="AA235" s="1427">
        <v>3</v>
      </c>
      <c r="AB235" s="1427">
        <v>1</v>
      </c>
      <c r="AC235" s="1427">
        <v>2</v>
      </c>
      <c r="AD235" s="1390">
        <v>2.25</v>
      </c>
      <c r="AE235" s="1482" t="s">
        <v>1421</v>
      </c>
    </row>
    <row r="236" spans="11:31">
      <c r="K236" s="1431">
        <v>73</v>
      </c>
      <c r="L236" s="1432" t="s">
        <v>772</v>
      </c>
      <c r="M236" s="1436">
        <v>38.70396958304076</v>
      </c>
      <c r="N236" s="1427" t="s">
        <v>1483</v>
      </c>
      <c r="O236" s="1427" t="s">
        <v>1484</v>
      </c>
      <c r="P236" s="1427" t="s">
        <v>1485</v>
      </c>
      <c r="Q236" s="1427" t="s">
        <v>1439</v>
      </c>
      <c r="R236" s="1427" t="s">
        <v>1442</v>
      </c>
      <c r="S236" s="1427" t="s">
        <v>1443</v>
      </c>
      <c r="T236" s="1427" t="s">
        <v>1447</v>
      </c>
      <c r="U236" s="1427" t="s">
        <v>1447</v>
      </c>
      <c r="V236" s="1427">
        <v>2</v>
      </c>
      <c r="W236" s="1427">
        <v>3</v>
      </c>
      <c r="X236" s="1427">
        <v>3</v>
      </c>
      <c r="Y236" s="1427">
        <v>2</v>
      </c>
      <c r="Z236" s="1427">
        <v>1</v>
      </c>
      <c r="AA236" s="1427">
        <v>3</v>
      </c>
      <c r="AB236" s="1427">
        <v>1</v>
      </c>
      <c r="AC236" s="1427">
        <v>2</v>
      </c>
      <c r="AD236" s="1390">
        <v>2.125</v>
      </c>
      <c r="AE236" s="1482" t="s">
        <v>1421</v>
      </c>
    </row>
    <row r="237" spans="11:31">
      <c r="K237" s="1431">
        <v>74</v>
      </c>
      <c r="L237" s="1432" t="s">
        <v>782</v>
      </c>
      <c r="M237" s="1436">
        <v>14.7</v>
      </c>
      <c r="N237" s="1427" t="s">
        <v>1483</v>
      </c>
      <c r="O237" s="1427" t="s">
        <v>1486</v>
      </c>
      <c r="P237" s="1427" t="s">
        <v>1485</v>
      </c>
      <c r="Q237" s="1427" t="s">
        <v>1439</v>
      </c>
      <c r="R237" s="1427" t="s">
        <v>1442</v>
      </c>
      <c r="S237" s="1427" t="s">
        <v>1443</v>
      </c>
      <c r="T237" s="1427" t="s">
        <v>1446</v>
      </c>
      <c r="U237" s="1427" t="s">
        <v>1446</v>
      </c>
      <c r="V237" s="1427">
        <v>2</v>
      </c>
      <c r="W237" s="1427">
        <v>2</v>
      </c>
      <c r="X237" s="1427">
        <v>3</v>
      </c>
      <c r="Y237" s="1427">
        <v>2</v>
      </c>
      <c r="Z237" s="1427">
        <v>1</v>
      </c>
      <c r="AA237" s="1427">
        <v>3</v>
      </c>
      <c r="AB237" s="1427">
        <v>3</v>
      </c>
      <c r="AC237" s="1427">
        <v>2</v>
      </c>
      <c r="AD237" s="1390">
        <v>2.25</v>
      </c>
      <c r="AE237" s="1482" t="s">
        <v>1421</v>
      </c>
    </row>
    <row r="238" spans="11:31">
      <c r="K238" s="1404">
        <v>75</v>
      </c>
      <c r="L238" s="1427" t="s">
        <v>406</v>
      </c>
      <c r="M238" s="1480">
        <v>26</v>
      </c>
      <c r="N238" s="1427" t="s">
        <v>1483</v>
      </c>
      <c r="O238" s="1427" t="s">
        <v>1486</v>
      </c>
      <c r="P238" s="1427" t="s">
        <v>1485</v>
      </c>
      <c r="Q238" s="1427" t="s">
        <v>1438</v>
      </c>
      <c r="R238" s="1427" t="s">
        <v>1440</v>
      </c>
      <c r="S238" s="1427" t="s">
        <v>1443</v>
      </c>
      <c r="T238" s="1427" t="s">
        <v>1446</v>
      </c>
      <c r="U238" s="1427" t="s">
        <v>1448</v>
      </c>
      <c r="V238" s="1427">
        <v>2</v>
      </c>
      <c r="W238" s="1427">
        <v>2</v>
      </c>
      <c r="X238" s="1427">
        <v>3</v>
      </c>
      <c r="Y238" s="1427">
        <v>3</v>
      </c>
      <c r="Z238" s="1427">
        <v>3</v>
      </c>
      <c r="AA238" s="1427">
        <v>3</v>
      </c>
      <c r="AB238" s="1427">
        <v>3</v>
      </c>
      <c r="AC238" s="1427">
        <v>2</v>
      </c>
      <c r="AD238" s="1390">
        <v>2.625</v>
      </c>
      <c r="AE238" s="1482" t="s">
        <v>1418</v>
      </c>
    </row>
  </sheetData>
  <mergeCells count="3">
    <mergeCell ref="C1:E1"/>
    <mergeCell ref="A2:A4"/>
    <mergeCell ref="B6:C6"/>
  </mergeCells>
  <conditionalFormatting sqref="AE84:AE158">
    <cfRule type="cellIs" dxfId="8" priority="10" operator="equal">
      <formula>$D$6</formula>
    </cfRule>
    <cfRule type="cellIs" dxfId="7" priority="11" operator="equal">
      <formula>$E$6</formula>
    </cfRule>
    <cfRule type="cellIs" dxfId="6" priority="12" operator="equal">
      <formula>$F$6</formula>
    </cfRule>
  </conditionalFormatting>
  <conditionalFormatting sqref="AE164:AE238">
    <cfRule type="cellIs" dxfId="5" priority="4" operator="equal">
      <formula>$D$6</formula>
    </cfRule>
    <cfRule type="cellIs" dxfId="4" priority="5" operator="equal">
      <formula>$E$6</formula>
    </cfRule>
    <cfRule type="cellIs" dxfId="3" priority="6" operator="equal">
      <formula>$F$6</formula>
    </cfRule>
  </conditionalFormatting>
  <conditionalFormatting sqref="AB4:AB79">
    <cfRule type="cellIs" dxfId="2" priority="1" operator="equal">
      <formula>$D$6</formula>
    </cfRule>
    <cfRule type="cellIs" dxfId="1" priority="2" operator="equal">
      <formula>$E$6</formula>
    </cfRule>
    <cfRule type="cellIs" dxfId="0" priority="3" operator="equal">
      <formula>$F$6</formula>
    </cfRule>
  </conditionalFormatting>
  <dataValidations count="17">
    <dataValidation type="list" allowBlank="1" showInputMessage="1" showErrorMessage="1" sqref="P84:P159 P4:P69 P71:P79 P164:P238">
      <formula1>$C$18:$C$20</formula1>
    </dataValidation>
    <dataValidation type="list" allowBlank="1" showInputMessage="1" showErrorMessage="1" sqref="O84:O159 O164:O238 O71:O79 O5:O69">
      <formula1>$C$14:$C$16</formula1>
    </dataValidation>
    <dataValidation type="list" allowBlank="1" showInputMessage="1" showErrorMessage="1" sqref="N84:N159 N164:N238 N5:N79">
      <formula1>$C$10:$C$12</formula1>
    </dataValidation>
    <dataValidation type="list" allowBlank="1" showInputMessage="1" showErrorMessage="1" sqref="V159">
      <formula1>$C$40:$C$41</formula1>
    </dataValidation>
    <dataValidation type="list" allowBlank="1" showInputMessage="1" showErrorMessage="1" sqref="U159">
      <formula1>$C$37:$C$38</formula1>
    </dataValidation>
    <dataValidation type="list" allowBlank="1" showInputMessage="1" showErrorMessage="1" sqref="T159">
      <formula1>$C$34:$C$35</formula1>
    </dataValidation>
    <dataValidation type="list" allowBlank="1" showInputMessage="1" showErrorMessage="1" sqref="S159">
      <formula1>$C$31:$C$33</formula1>
    </dataValidation>
    <dataValidation type="list" allowBlank="1" showInputMessage="1" showErrorMessage="1" sqref="R159 S4:S69 S71:S79">
      <formula1>$C$29:$C$30</formula1>
    </dataValidation>
    <dataValidation type="list" allowBlank="1" showInputMessage="1" showErrorMessage="1" sqref="Q159 Q4:Q69 Q71:Q79">
      <formula1>$C$22:$C$23</formula1>
    </dataValidation>
    <dataValidation type="list" allowBlank="1" showInputMessage="1" showErrorMessage="1" sqref="U84:U158 U164:U238">
      <formula1>$C$36:$C$37</formula1>
    </dataValidation>
    <dataValidation type="list" allowBlank="1" showInputMessage="1" showErrorMessage="1" sqref="T84:T158 T164:T238">
      <formula1>$C$33:$C$34</formula1>
    </dataValidation>
    <dataValidation type="list" allowBlank="1" showInputMessage="1" showErrorMessage="1" sqref="S84:S158 S164:S238">
      <formula1>$C$30:$C$31</formula1>
    </dataValidation>
    <dataValidation type="list" allowBlank="1" showInputMessage="1" showErrorMessage="1" sqref="R84:R158 R164:R238">
      <formula1>$C$26:$C$28</formula1>
    </dataValidation>
    <dataValidation type="list" allowBlank="1" showInputMessage="1" showErrorMessage="1" sqref="Q84:Q158 Q164:Q238">
      <formula1>$C$23:$C$24</formula1>
    </dataValidation>
    <dataValidation type="list" allowBlank="1" showInputMessage="1" showErrorMessage="1" sqref="R4:R69 R71:R79">
      <formula1>$C$25:$C$27</formula1>
    </dataValidation>
    <dataValidation type="list" allowBlank="1" showInputMessage="1" showErrorMessage="1" sqref="N4">
      <formula1>$B$9:$B$11</formula1>
    </dataValidation>
    <dataValidation type="list" allowBlank="1" showInputMessage="1" showErrorMessage="1" sqref="O4">
      <formula1>$B$13:$B$15</formula1>
    </dataValidation>
  </dataValidations>
  <pageMargins left="0.7" right="0.7" top="0.75" bottom="0.75" header="0.3" footer="0.3"/>
  <legacyDrawing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2:J58"/>
  <sheetViews>
    <sheetView topLeftCell="A28" zoomScale="85" zoomScaleNormal="85" zoomScalePageLayoutView="85" workbookViewId="0">
      <selection activeCell="A68" sqref="A68"/>
    </sheetView>
  </sheetViews>
  <sheetFormatPr defaultColWidth="11.28515625" defaultRowHeight="15"/>
  <cols>
    <col min="1" max="1" width="13.85546875" customWidth="1"/>
    <col min="2" max="2" width="15.7109375" customWidth="1"/>
    <col min="5" max="5" width="14.28515625" customWidth="1"/>
    <col min="7" max="7" width="31.28515625" bestFit="1" customWidth="1"/>
  </cols>
  <sheetData>
    <row r="2" spans="1:7">
      <c r="A2" s="530" t="s">
        <v>978</v>
      </c>
      <c r="D2" s="530" t="s">
        <v>541</v>
      </c>
    </row>
    <row r="3" spans="1:7">
      <c r="A3" t="s">
        <v>290</v>
      </c>
      <c r="B3" t="s">
        <v>291</v>
      </c>
      <c r="D3" t="s">
        <v>539</v>
      </c>
      <c r="E3" t="s">
        <v>540</v>
      </c>
      <c r="G3" t="s">
        <v>555</v>
      </c>
    </row>
    <row r="4" spans="1:7">
      <c r="A4">
        <v>0</v>
      </c>
      <c r="B4" t="s">
        <v>108</v>
      </c>
      <c r="D4" s="4">
        <v>4</v>
      </c>
      <c r="E4">
        <v>6524.9876475000001</v>
      </c>
      <c r="G4" t="s">
        <v>570</v>
      </c>
    </row>
    <row r="5" spans="1:7">
      <c r="A5">
        <v>14.99</v>
      </c>
      <c r="B5" t="s">
        <v>111</v>
      </c>
      <c r="D5" s="4">
        <v>5</v>
      </c>
      <c r="E5">
        <v>6507.7058466000008</v>
      </c>
      <c r="G5" t="s">
        <v>571</v>
      </c>
    </row>
    <row r="6" spans="1:7">
      <c r="A6">
        <v>21.99</v>
      </c>
      <c r="B6" t="s">
        <v>123</v>
      </c>
      <c r="D6">
        <v>6</v>
      </c>
      <c r="E6">
        <v>6484.6634454000005</v>
      </c>
      <c r="G6" t="s">
        <v>572</v>
      </c>
    </row>
    <row r="7" spans="1:7">
      <c r="A7">
        <v>31.99</v>
      </c>
      <c r="B7" t="s">
        <v>110</v>
      </c>
      <c r="D7">
        <v>7</v>
      </c>
      <c r="E7">
        <v>6460.2916748999996</v>
      </c>
      <c r="G7" t="s">
        <v>557</v>
      </c>
    </row>
    <row r="8" spans="1:7">
      <c r="A8">
        <v>41.99</v>
      </c>
      <c r="B8" t="s">
        <v>109</v>
      </c>
      <c r="D8">
        <v>8</v>
      </c>
      <c r="E8">
        <v>6436.8061506000004</v>
      </c>
      <c r="G8" t="s">
        <v>558</v>
      </c>
    </row>
    <row r="9" spans="1:7">
      <c r="A9">
        <v>50.99</v>
      </c>
      <c r="B9" t="s">
        <v>1227</v>
      </c>
      <c r="D9">
        <v>9</v>
      </c>
      <c r="E9">
        <v>6411.9912570000006</v>
      </c>
      <c r="G9" t="s">
        <v>559</v>
      </c>
    </row>
    <row r="10" spans="1:7">
      <c r="D10">
        <v>10</v>
      </c>
      <c r="E10">
        <v>6380.9726400000009</v>
      </c>
      <c r="G10" t="s">
        <v>560</v>
      </c>
    </row>
    <row r="11" spans="1:7">
      <c r="A11" s="530" t="s">
        <v>979</v>
      </c>
      <c r="D11">
        <v>11</v>
      </c>
      <c r="E11">
        <v>6354.8283771000006</v>
      </c>
      <c r="G11" t="s">
        <v>561</v>
      </c>
    </row>
    <row r="12" spans="1:7">
      <c r="A12" t="s">
        <v>290</v>
      </c>
      <c r="B12" t="s">
        <v>291</v>
      </c>
      <c r="D12">
        <v>12</v>
      </c>
      <c r="E12">
        <v>6324.2528831999998</v>
      </c>
      <c r="G12" t="s">
        <v>562</v>
      </c>
    </row>
    <row r="13" spans="1:7">
      <c r="A13" s="519">
        <v>-100</v>
      </c>
      <c r="B13" t="s">
        <v>124</v>
      </c>
      <c r="D13">
        <v>13</v>
      </c>
      <c r="E13">
        <v>6293.6773893</v>
      </c>
      <c r="G13" t="s">
        <v>563</v>
      </c>
    </row>
    <row r="14" spans="1:7">
      <c r="A14" s="519">
        <v>0.5</v>
      </c>
      <c r="B14" t="s">
        <v>125</v>
      </c>
      <c r="D14">
        <v>14</v>
      </c>
      <c r="E14">
        <v>6267.5331264000006</v>
      </c>
      <c r="G14" t="s">
        <v>556</v>
      </c>
    </row>
    <row r="15" spans="1:7">
      <c r="D15">
        <v>15</v>
      </c>
      <c r="E15">
        <v>6236.9576325000007</v>
      </c>
      <c r="G15" t="s">
        <v>564</v>
      </c>
    </row>
    <row r="16" spans="1:7">
      <c r="A16" s="530" t="s">
        <v>135</v>
      </c>
      <c r="D16">
        <v>16</v>
      </c>
      <c r="E16">
        <v>6210.8133696000004</v>
      </c>
      <c r="G16" t="s">
        <v>565</v>
      </c>
    </row>
    <row r="17" spans="1:7">
      <c r="A17" t="s">
        <v>290</v>
      </c>
      <c r="B17" t="s">
        <v>291</v>
      </c>
      <c r="D17">
        <v>17</v>
      </c>
      <c r="E17">
        <v>6180.2378756999997</v>
      </c>
      <c r="G17" t="s">
        <v>566</v>
      </c>
    </row>
    <row r="18" spans="1:7">
      <c r="A18">
        <v>0</v>
      </c>
      <c r="B18" t="s">
        <v>293</v>
      </c>
      <c r="D18">
        <v>18</v>
      </c>
      <c r="E18">
        <v>6150.1055049000006</v>
      </c>
      <c r="G18" t="s">
        <v>567</v>
      </c>
    </row>
    <row r="19" spans="1:7">
      <c r="A19">
        <v>2500</v>
      </c>
      <c r="B19" t="s">
        <v>251</v>
      </c>
      <c r="D19">
        <v>19</v>
      </c>
      <c r="E19">
        <v>6123.5181189000004</v>
      </c>
      <c r="G19" t="s">
        <v>568</v>
      </c>
    </row>
    <row r="20" spans="1:7">
      <c r="A20">
        <v>25000</v>
      </c>
      <c r="B20" t="s">
        <v>123</v>
      </c>
      <c r="D20">
        <v>20</v>
      </c>
      <c r="E20">
        <v>6093.3857481000005</v>
      </c>
      <c r="G20" t="s">
        <v>569</v>
      </c>
    </row>
    <row r="21" spans="1:7">
      <c r="A21">
        <v>250000</v>
      </c>
      <c r="B21" t="s">
        <v>250</v>
      </c>
      <c r="D21">
        <v>21</v>
      </c>
      <c r="E21">
        <v>6066.7983621000003</v>
      </c>
    </row>
    <row r="22" spans="1:7">
      <c r="A22">
        <v>2500000</v>
      </c>
      <c r="B22" t="s">
        <v>294</v>
      </c>
      <c r="D22">
        <v>22</v>
      </c>
      <c r="E22">
        <v>6036.6659913000003</v>
      </c>
    </row>
    <row r="23" spans="1:7">
      <c r="D23">
        <v>23</v>
      </c>
      <c r="E23">
        <v>6010.5217284000009</v>
      </c>
    </row>
    <row r="24" spans="1:7">
      <c r="A24" s="530" t="s">
        <v>985</v>
      </c>
      <c r="D24">
        <v>24</v>
      </c>
      <c r="E24">
        <v>5983.9343424000008</v>
      </c>
    </row>
    <row r="25" spans="1:7">
      <c r="A25" s="40" t="s">
        <v>290</v>
      </c>
      <c r="B25" s="41" t="s">
        <v>291</v>
      </c>
      <c r="D25">
        <v>25</v>
      </c>
      <c r="E25">
        <v>5953.3588485</v>
      </c>
    </row>
    <row r="26" spans="1:7">
      <c r="A26">
        <v>0</v>
      </c>
      <c r="B26" t="s">
        <v>295</v>
      </c>
      <c r="D26">
        <v>26</v>
      </c>
      <c r="E26">
        <v>5927.2145855999997</v>
      </c>
    </row>
    <row r="27" spans="1:7">
      <c r="A27">
        <v>7000</v>
      </c>
      <c r="B27" t="s">
        <v>296</v>
      </c>
      <c r="D27">
        <v>27</v>
      </c>
      <c r="E27">
        <v>5901.0703227000004</v>
      </c>
    </row>
    <row r="28" spans="1:7">
      <c r="A28">
        <v>11000</v>
      </c>
      <c r="B28" t="s">
        <v>297</v>
      </c>
      <c r="D28">
        <v>28</v>
      </c>
      <c r="E28">
        <v>5874.926059800001</v>
      </c>
    </row>
    <row r="29" spans="1:7">
      <c r="D29">
        <v>29</v>
      </c>
      <c r="E29">
        <v>5844.3505659000011</v>
      </c>
    </row>
    <row r="30" spans="1:7">
      <c r="A30" s="530" t="s">
        <v>982</v>
      </c>
      <c r="D30">
        <v>30</v>
      </c>
      <c r="E30">
        <v>5818.2063029999999</v>
      </c>
    </row>
    <row r="31" spans="1:7">
      <c r="A31" t="s">
        <v>290</v>
      </c>
      <c r="B31" t="s">
        <v>291</v>
      </c>
      <c r="D31">
        <v>31</v>
      </c>
      <c r="E31">
        <v>5792.0620401000006</v>
      </c>
    </row>
    <row r="32" spans="1:7">
      <c r="A32">
        <v>0</v>
      </c>
      <c r="B32" t="s">
        <v>299</v>
      </c>
      <c r="D32">
        <v>32</v>
      </c>
      <c r="E32">
        <v>5765.9177772000003</v>
      </c>
    </row>
    <row r="33" spans="1:10">
      <c r="A33">
        <v>50</v>
      </c>
      <c r="B33" t="s">
        <v>298</v>
      </c>
      <c r="D33">
        <v>33</v>
      </c>
      <c r="E33">
        <v>5739.7735143000009</v>
      </c>
    </row>
    <row r="34" spans="1:10">
      <c r="A34">
        <v>500</v>
      </c>
      <c r="B34" t="s">
        <v>249</v>
      </c>
      <c r="D34">
        <v>34</v>
      </c>
      <c r="E34">
        <v>5713.6292513999997</v>
      </c>
    </row>
    <row r="35" spans="1:10">
      <c r="A35">
        <v>1000</v>
      </c>
      <c r="B35" t="s">
        <v>930</v>
      </c>
      <c r="D35">
        <v>35</v>
      </c>
      <c r="E35">
        <v>5687.4849885000003</v>
      </c>
    </row>
    <row r="36" spans="1:10">
      <c r="D36">
        <v>36</v>
      </c>
      <c r="E36">
        <v>5652.4782636</v>
      </c>
      <c r="H36" s="1510"/>
    </row>
    <row r="37" spans="1:10">
      <c r="A37" s="530" t="s">
        <v>1350</v>
      </c>
      <c r="D37">
        <v>37</v>
      </c>
      <c r="E37">
        <v>5634.7533396000008</v>
      </c>
    </row>
    <row r="38" spans="1:10">
      <c r="A38" t="s">
        <v>290</v>
      </c>
      <c r="B38" t="s">
        <v>291</v>
      </c>
      <c r="D38">
        <v>38</v>
      </c>
      <c r="E38">
        <v>5608.6090767000005</v>
      </c>
    </row>
    <row r="39" spans="1:10">
      <c r="A39">
        <v>0</v>
      </c>
      <c r="B39" t="s">
        <v>300</v>
      </c>
      <c r="D39">
        <v>39</v>
      </c>
      <c r="E39">
        <v>5582.4648138000002</v>
      </c>
    </row>
    <row r="40" spans="1:10">
      <c r="A40">
        <v>4</v>
      </c>
      <c r="B40" t="s">
        <v>301</v>
      </c>
      <c r="D40">
        <v>40</v>
      </c>
      <c r="E40">
        <v>5556.3205508999999</v>
      </c>
    </row>
    <row r="41" spans="1:10">
      <c r="D41">
        <v>41</v>
      </c>
      <c r="E41">
        <v>5530.1762880000006</v>
      </c>
    </row>
    <row r="42" spans="1:10">
      <c r="A42" s="530" t="s">
        <v>984</v>
      </c>
      <c r="D42">
        <v>42</v>
      </c>
      <c r="E42">
        <v>5508.4632561000008</v>
      </c>
    </row>
    <row r="43" spans="1:10">
      <c r="A43" t="s">
        <v>290</v>
      </c>
      <c r="B43" t="s">
        <v>291</v>
      </c>
      <c r="D43">
        <v>43</v>
      </c>
      <c r="E43">
        <v>5482.3189932000005</v>
      </c>
    </row>
    <row r="44" spans="1:10">
      <c r="A44">
        <v>0</v>
      </c>
      <c r="B44" t="s">
        <v>627</v>
      </c>
      <c r="D44">
        <v>44</v>
      </c>
      <c r="E44">
        <v>5455.7316072000003</v>
      </c>
    </row>
    <row r="45" spans="1:10">
      <c r="A45">
        <v>100</v>
      </c>
      <c r="B45" t="s">
        <v>304</v>
      </c>
      <c r="D45">
        <v>45</v>
      </c>
      <c r="E45">
        <v>5429.5873443</v>
      </c>
    </row>
    <row r="46" spans="1:10">
      <c r="A46">
        <v>1000</v>
      </c>
      <c r="B46" t="s">
        <v>628</v>
      </c>
      <c r="D46" s="1362">
        <v>46</v>
      </c>
      <c r="E46" s="1362">
        <v>5489.8129103515575</v>
      </c>
      <c r="G46" s="1362"/>
      <c r="I46" s="1362"/>
      <c r="J46" s="1362"/>
    </row>
    <row r="47" spans="1:10">
      <c r="A47">
        <v>10000</v>
      </c>
      <c r="B47" t="s">
        <v>253</v>
      </c>
      <c r="D47" s="1362">
        <v>47</v>
      </c>
      <c r="E47" s="1362">
        <v>5469.8517809353707</v>
      </c>
      <c r="G47" s="1362"/>
      <c r="J47" s="1362"/>
    </row>
    <row r="48" spans="1:10">
      <c r="D48" s="1362">
        <v>48</v>
      </c>
      <c r="E48" s="1362">
        <v>5457.9271404096007</v>
      </c>
      <c r="G48" s="1362"/>
      <c r="J48" s="1362"/>
    </row>
    <row r="49" spans="4:10">
      <c r="D49" s="1362">
        <v>50</v>
      </c>
      <c r="E49" s="1362">
        <v>5395.5293871222393</v>
      </c>
      <c r="G49" s="1362"/>
      <c r="J49" s="1362"/>
    </row>
    <row r="50" spans="4:10">
      <c r="D50" s="1362">
        <v>61</v>
      </c>
      <c r="E50" s="1362">
        <v>5131.6746216621068</v>
      </c>
      <c r="G50" s="1362"/>
      <c r="J50" s="1362"/>
    </row>
    <row r="51" spans="4:10">
      <c r="D51" s="1362">
        <v>68</v>
      </c>
      <c r="E51" s="1362">
        <v>4949.3564216635832</v>
      </c>
      <c r="G51" s="1362"/>
      <c r="J51" s="1362"/>
    </row>
    <row r="52" spans="4:10" ht="37.5" customHeight="1">
      <c r="D52" s="1531" t="s">
        <v>1569</v>
      </c>
      <c r="E52" s="1531"/>
      <c r="F52" s="1531"/>
      <c r="G52" s="1531"/>
      <c r="H52" s="1531"/>
      <c r="I52" s="1531"/>
    </row>
    <row r="53" spans="4:10" ht="15.75" customHeight="1">
      <c r="D53" s="1531" t="s">
        <v>1570</v>
      </c>
      <c r="E53" s="1531"/>
      <c r="F53" s="1531"/>
      <c r="G53" s="1531"/>
      <c r="H53" s="1531"/>
      <c r="I53" s="1531"/>
    </row>
    <row r="54" spans="4:10">
      <c r="D54" s="1531"/>
      <c r="E54" s="1531"/>
      <c r="F54" s="1531"/>
      <c r="G54" s="1531"/>
      <c r="H54" s="1531"/>
      <c r="I54" s="1531"/>
    </row>
    <row r="55" spans="4:10">
      <c r="D55" s="1531"/>
      <c r="E55" s="1531"/>
      <c r="F55" s="1531"/>
      <c r="G55" s="1531"/>
      <c r="H55" s="1531"/>
      <c r="I55" s="1531"/>
    </row>
    <row r="56" spans="4:10">
      <c r="D56" s="1531"/>
      <c r="E56" s="1531"/>
      <c r="F56" s="1531"/>
      <c r="G56" s="1531"/>
      <c r="H56" s="1531"/>
      <c r="I56" s="1531"/>
    </row>
    <row r="57" spans="4:10">
      <c r="D57" s="1531"/>
      <c r="E57" s="1531"/>
      <c r="F57" s="1531"/>
      <c r="G57" s="1531"/>
      <c r="H57" s="1531"/>
      <c r="I57" s="1531"/>
    </row>
    <row r="58" spans="4:10">
      <c r="D58" s="1531"/>
      <c r="E58" s="1531"/>
      <c r="F58" s="1531"/>
      <c r="G58" s="1531"/>
      <c r="H58" s="1531"/>
      <c r="I58" s="1531"/>
    </row>
  </sheetData>
  <mergeCells count="2">
    <mergeCell ref="D53:I58"/>
    <mergeCell ref="D52:I52"/>
  </mergeCells>
  <pageMargins left="0.75" right="0.75" top="1" bottom="1" header="0.5" footer="0.5"/>
  <pageSetup orientation="portrait"/>
  <tableParts count="9">
    <tablePart r:id="rId1"/>
    <tablePart r:id="rId2"/>
    <tablePart r:id="rId3"/>
    <tablePart r:id="rId4"/>
    <tablePart r:id="rId5"/>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pageSetUpPr fitToPage="1"/>
  </sheetPr>
  <dimension ref="A1:AT152"/>
  <sheetViews>
    <sheetView zoomScale="80" zoomScaleNormal="80" zoomScalePageLayoutView="80" workbookViewId="0">
      <selection activeCell="E22" sqref="E22"/>
    </sheetView>
  </sheetViews>
  <sheetFormatPr defaultColWidth="11.28515625" defaultRowHeight="15"/>
  <cols>
    <col min="1" max="1" width="3.28515625" customWidth="1"/>
    <col min="2" max="2" width="33.85546875" customWidth="1"/>
    <col min="3" max="3" width="15.28515625" customWidth="1"/>
    <col min="4" max="4" width="25.140625" customWidth="1"/>
    <col min="5" max="5" width="23" customWidth="1"/>
    <col min="6" max="6" width="36" customWidth="1"/>
    <col min="7" max="7" width="23" customWidth="1"/>
    <col min="8" max="8" width="13" bestFit="1" customWidth="1"/>
    <col min="10" max="10" width="11.28515625" style="32"/>
    <col min="11" max="11" width="28" customWidth="1"/>
    <col min="12" max="12" width="14.28515625" customWidth="1"/>
    <col min="13" max="13" width="13.7109375" customWidth="1"/>
    <col min="14" max="14" width="14.28515625" customWidth="1"/>
    <col min="15" max="15" width="13.28515625" customWidth="1"/>
    <col min="16" max="16" width="15.28515625" customWidth="1"/>
    <col min="17" max="17" width="14.85546875" customWidth="1"/>
    <col min="18" max="18" width="15.28515625" customWidth="1"/>
    <col min="19" max="20" width="14.28515625" customWidth="1"/>
    <col min="21" max="21" width="13.28515625" customWidth="1"/>
    <col min="22" max="22" width="14" customWidth="1"/>
    <col min="23" max="23" width="14.28515625" customWidth="1"/>
    <col min="24" max="24" width="13.28515625" customWidth="1"/>
    <col min="26" max="26" width="13.7109375" customWidth="1"/>
    <col min="27" max="27" width="11.28515625" style="28"/>
    <col min="43" max="43" width="15.85546875" customWidth="1"/>
  </cols>
  <sheetData>
    <row r="1" spans="2:46" ht="15.75" customHeight="1" thickBot="1">
      <c r="B1" s="276"/>
      <c r="C1" s="276"/>
      <c r="D1" s="276"/>
      <c r="E1" s="276"/>
      <c r="F1" s="276"/>
      <c r="G1" s="276"/>
      <c r="K1" s="146" t="s">
        <v>822</v>
      </c>
      <c r="N1" s="231" t="s">
        <v>803</v>
      </c>
      <c r="O1" s="146"/>
      <c r="P1" s="146"/>
      <c r="Q1" s="146"/>
      <c r="R1" s="146"/>
      <c r="S1" s="146"/>
      <c r="T1" s="146"/>
      <c r="U1" s="146"/>
      <c r="V1" s="146"/>
      <c r="W1" s="146"/>
      <c r="X1" s="146"/>
      <c r="Y1" s="1"/>
      <c r="Z1" s="146" t="s">
        <v>823</v>
      </c>
      <c r="AB1" s="232"/>
      <c r="AC1" s="233"/>
      <c r="AD1" s="231" t="s">
        <v>804</v>
      </c>
      <c r="AE1" s="233"/>
      <c r="AF1" s="233"/>
      <c r="AG1" s="233"/>
      <c r="AH1" s="233"/>
      <c r="AI1" s="233"/>
      <c r="AJ1" s="233"/>
      <c r="AK1" s="233"/>
      <c r="AL1" s="233"/>
      <c r="AM1" s="233"/>
    </row>
    <row r="2" spans="2:46" ht="18.95" customHeight="1" thickBot="1">
      <c r="B2" s="886" t="s">
        <v>827</v>
      </c>
      <c r="C2" s="887"/>
      <c r="D2" s="888"/>
      <c r="E2" s="888"/>
      <c r="F2" s="888"/>
      <c r="G2" s="889"/>
      <c r="K2" s="234" t="s">
        <v>256</v>
      </c>
      <c r="L2" s="235"/>
      <c r="M2" s="235"/>
      <c r="N2" s="235"/>
      <c r="O2" s="235"/>
      <c r="P2" s="235"/>
      <c r="Q2" s="235"/>
      <c r="R2" s="235"/>
      <c r="S2" s="235"/>
      <c r="T2" s="235"/>
      <c r="U2" s="235"/>
      <c r="V2" s="235"/>
      <c r="W2" s="235"/>
      <c r="X2" s="236"/>
      <c r="Y2" s="1"/>
      <c r="Z2" s="237" t="s">
        <v>257</v>
      </c>
      <c r="AA2" s="238"/>
      <c r="AB2" s="238"/>
      <c r="AC2" s="238"/>
      <c r="AD2" s="238"/>
      <c r="AE2" s="239"/>
      <c r="AF2" s="239"/>
      <c r="AG2" s="239"/>
      <c r="AH2" s="239"/>
      <c r="AI2" s="239"/>
      <c r="AJ2" s="239"/>
      <c r="AK2" s="239"/>
      <c r="AL2" s="239"/>
      <c r="AM2" s="240"/>
    </row>
    <row r="3" spans="2:46" ht="15.75">
      <c r="B3" s="874" t="s">
        <v>1084</v>
      </c>
      <c r="C3" s="319"/>
      <c r="D3" s="891" t="s">
        <v>106</v>
      </c>
      <c r="E3" s="892" t="s">
        <v>281</v>
      </c>
      <c r="F3" s="875"/>
      <c r="G3" s="876" t="s">
        <v>107</v>
      </c>
      <c r="K3" s="241"/>
      <c r="L3" s="242"/>
      <c r="M3" s="242"/>
      <c r="N3" s="242"/>
      <c r="O3" s="242"/>
      <c r="P3" s="242"/>
      <c r="Q3" s="242"/>
      <c r="R3" s="242"/>
      <c r="S3" s="242"/>
      <c r="T3" s="242"/>
      <c r="U3" s="242"/>
      <c r="V3" s="242"/>
      <c r="W3" s="242"/>
      <c r="X3" s="243"/>
      <c r="Y3" s="1"/>
      <c r="Z3" s="241"/>
      <c r="AA3" s="242"/>
      <c r="AB3" s="242"/>
      <c r="AC3" s="242"/>
      <c r="AD3" s="242"/>
      <c r="AE3" s="242"/>
      <c r="AF3" s="242"/>
      <c r="AG3" s="242"/>
      <c r="AH3" s="242"/>
      <c r="AI3" s="242"/>
      <c r="AJ3" s="242"/>
      <c r="AK3" s="242"/>
      <c r="AL3" s="242"/>
      <c r="AM3" s="243"/>
    </row>
    <row r="4" spans="2:46" ht="15.75">
      <c r="B4" s="277" t="s">
        <v>1573</v>
      </c>
      <c r="C4" s="278"/>
      <c r="D4" s="279">
        <f>X44</f>
        <v>4786284</v>
      </c>
      <c r="E4" s="280">
        <f>AM44</f>
        <v>2546645</v>
      </c>
      <c r="F4" s="1308" t="s">
        <v>1574</v>
      </c>
      <c r="G4" s="280">
        <f>4000*365</f>
        <v>1460000</v>
      </c>
      <c r="K4" s="1533" t="s">
        <v>258</v>
      </c>
      <c r="L4" s="1534"/>
      <c r="M4" s="244"/>
      <c r="N4" s="244"/>
      <c r="O4" s="244"/>
      <c r="P4" s="244"/>
      <c r="Q4" s="244"/>
      <c r="R4" s="244"/>
      <c r="S4" s="244"/>
      <c r="T4" s="244"/>
      <c r="U4" s="244"/>
      <c r="V4" s="244"/>
      <c r="W4" s="244"/>
      <c r="X4" s="245"/>
      <c r="Y4" s="246"/>
      <c r="Z4" s="247" t="s">
        <v>258</v>
      </c>
      <c r="AA4" s="248"/>
      <c r="AB4" s="244"/>
      <c r="AC4" s="244"/>
      <c r="AD4" s="244"/>
      <c r="AE4" s="244"/>
      <c r="AF4" s="244"/>
      <c r="AG4" s="244"/>
      <c r="AH4" s="244"/>
      <c r="AI4" s="244"/>
      <c r="AJ4" s="244"/>
      <c r="AK4" s="244"/>
      <c r="AL4" s="244"/>
      <c r="AM4" s="245"/>
    </row>
    <row r="5" spans="2:46" ht="30">
      <c r="B5" s="281" t="s">
        <v>1602</v>
      </c>
      <c r="C5" s="276"/>
      <c r="D5" s="282">
        <v>1.1023099999999999</v>
      </c>
      <c r="E5" s="283">
        <v>1.1023099999999999</v>
      </c>
      <c r="F5" s="276"/>
      <c r="G5" s="283">
        <v>1.1023099999999999</v>
      </c>
      <c r="K5" s="250"/>
      <c r="L5" s="214" t="s">
        <v>259</v>
      </c>
      <c r="M5" s="214" t="s">
        <v>260</v>
      </c>
      <c r="N5" s="214" t="s">
        <v>261</v>
      </c>
      <c r="O5" s="214" t="s">
        <v>262</v>
      </c>
      <c r="P5" s="214" t="s">
        <v>263</v>
      </c>
      <c r="Q5" s="214" t="s">
        <v>264</v>
      </c>
      <c r="R5" s="214" t="s">
        <v>265</v>
      </c>
      <c r="S5" s="214" t="s">
        <v>266</v>
      </c>
      <c r="T5" s="214" t="s">
        <v>267</v>
      </c>
      <c r="U5" s="214" t="s">
        <v>268</v>
      </c>
      <c r="V5" s="214" t="s">
        <v>269</v>
      </c>
      <c r="W5" s="214" t="s">
        <v>270</v>
      </c>
      <c r="X5" s="251" t="s">
        <v>794</v>
      </c>
      <c r="Y5" s="1"/>
      <c r="Z5" s="250"/>
      <c r="AA5" s="214" t="s">
        <v>259</v>
      </c>
      <c r="AB5" s="214" t="s">
        <v>260</v>
      </c>
      <c r="AC5" s="214" t="s">
        <v>261</v>
      </c>
      <c r="AD5" s="214" t="s">
        <v>262</v>
      </c>
      <c r="AE5" s="214" t="s">
        <v>263</v>
      </c>
      <c r="AF5" s="214" t="s">
        <v>264</v>
      </c>
      <c r="AG5" s="214" t="s">
        <v>265</v>
      </c>
      <c r="AH5" s="214" t="s">
        <v>266</v>
      </c>
      <c r="AI5" s="214" t="s">
        <v>267</v>
      </c>
      <c r="AJ5" s="214" t="s">
        <v>268</v>
      </c>
      <c r="AK5" s="214" t="s">
        <v>269</v>
      </c>
      <c r="AL5" s="214" t="s">
        <v>270</v>
      </c>
      <c r="AM5" s="251" t="s">
        <v>794</v>
      </c>
    </row>
    <row r="6" spans="2:46" ht="15" customHeight="1">
      <c r="B6" s="284" t="s">
        <v>1575</v>
      </c>
      <c r="C6" s="276"/>
      <c r="D6" s="285">
        <f>D5*D4</f>
        <v>5275968.7160399994</v>
      </c>
      <c r="E6" s="286">
        <f>E5*E4</f>
        <v>2807192.2499499996</v>
      </c>
      <c r="F6" s="276"/>
      <c r="G6" s="286">
        <f>G5*G4</f>
        <v>1609372.5999999999</v>
      </c>
      <c r="K6" s="250" t="s">
        <v>271</v>
      </c>
      <c r="L6" s="215">
        <v>126423</v>
      </c>
      <c r="M6" s="215">
        <v>130593</v>
      </c>
      <c r="N6" s="215">
        <v>125407</v>
      </c>
      <c r="O6" s="215">
        <v>150506</v>
      </c>
      <c r="P6" s="215">
        <v>175311</v>
      </c>
      <c r="Q6" s="215">
        <v>136125</v>
      </c>
      <c r="R6" s="215">
        <v>124785</v>
      </c>
      <c r="S6" s="215">
        <v>155432</v>
      </c>
      <c r="T6" s="215">
        <v>136549</v>
      </c>
      <c r="U6" s="215">
        <v>173106</v>
      </c>
      <c r="V6" s="215">
        <v>138636</v>
      </c>
      <c r="W6" s="215">
        <v>123316</v>
      </c>
      <c r="X6" s="252">
        <v>126423</v>
      </c>
      <c r="Y6" s="1"/>
      <c r="Z6" s="250" t="s">
        <v>271</v>
      </c>
      <c r="AA6" s="215">
        <v>363496.2</v>
      </c>
      <c r="AB6" s="215">
        <v>290855.2</v>
      </c>
      <c r="AC6" s="215">
        <v>278136.7</v>
      </c>
      <c r="AD6" s="215">
        <v>340950.8</v>
      </c>
      <c r="AE6" s="215">
        <v>468528.2</v>
      </c>
      <c r="AF6" s="215">
        <v>452362.3</v>
      </c>
      <c r="AG6" s="215">
        <v>472996.6</v>
      </c>
      <c r="AH6" s="215">
        <v>431826.5</v>
      </c>
      <c r="AI6" s="215">
        <v>456819.9</v>
      </c>
      <c r="AJ6" s="215">
        <v>424964.8</v>
      </c>
      <c r="AK6" s="215">
        <v>389520.6</v>
      </c>
      <c r="AL6" s="215">
        <v>415267.5</v>
      </c>
      <c r="AM6" s="252">
        <v>363496.2</v>
      </c>
    </row>
    <row r="7" spans="2:46" ht="18.75">
      <c r="B7" s="277" t="s">
        <v>830</v>
      </c>
      <c r="C7" s="278"/>
      <c r="D7" s="279">
        <f>X8</f>
        <v>15922184</v>
      </c>
      <c r="E7" s="280">
        <f>AM8</f>
        <v>7596665.2999999998</v>
      </c>
      <c r="F7" s="278"/>
      <c r="G7" s="280"/>
      <c r="K7" s="250" t="s">
        <v>272</v>
      </c>
      <c r="L7" s="215">
        <v>877083</v>
      </c>
      <c r="M7" s="215">
        <v>814478</v>
      </c>
      <c r="N7" s="215">
        <v>986394</v>
      </c>
      <c r="O7" s="215">
        <v>950971</v>
      </c>
      <c r="P7" s="215">
        <v>970960</v>
      </c>
      <c r="Q7" s="215">
        <v>960102</v>
      </c>
      <c r="R7" s="215">
        <v>1005985</v>
      </c>
      <c r="S7" s="215">
        <v>954565</v>
      </c>
      <c r="T7" s="215">
        <v>962481</v>
      </c>
      <c r="U7" s="215">
        <v>991407</v>
      </c>
      <c r="V7" s="215">
        <v>1020995</v>
      </c>
      <c r="W7" s="215">
        <v>1073144</v>
      </c>
      <c r="X7" s="252">
        <v>11568565</v>
      </c>
      <c r="Y7" s="1"/>
      <c r="Z7" s="250" t="s">
        <v>272</v>
      </c>
      <c r="AA7" s="215">
        <v>899570.7</v>
      </c>
      <c r="AB7" s="215">
        <v>789662.8</v>
      </c>
      <c r="AC7" s="215">
        <v>1023570.3</v>
      </c>
      <c r="AD7" s="215">
        <v>822453.7</v>
      </c>
      <c r="AE7" s="215">
        <v>669340.6</v>
      </c>
      <c r="AF7" s="215">
        <v>903937.1</v>
      </c>
      <c r="AG7" s="215">
        <v>707290.5</v>
      </c>
      <c r="AH7" s="215">
        <v>629080.6</v>
      </c>
      <c r="AI7" s="215">
        <v>945472.9</v>
      </c>
      <c r="AJ7" s="215">
        <v>1128190.2</v>
      </c>
      <c r="AK7" s="215">
        <v>1037130</v>
      </c>
      <c r="AL7" s="215">
        <v>859792.9</v>
      </c>
      <c r="AM7" s="252">
        <v>10415492.300000001</v>
      </c>
    </row>
    <row r="8" spans="2:46" ht="15.75">
      <c r="B8" s="284" t="s">
        <v>834</v>
      </c>
      <c r="C8" s="276"/>
      <c r="D8" s="287">
        <v>6.2897999999999996</v>
      </c>
      <c r="E8" s="276">
        <v>6.2897999999999996</v>
      </c>
      <c r="F8" s="276"/>
      <c r="G8" s="276"/>
      <c r="K8" s="250" t="s">
        <v>273</v>
      </c>
      <c r="L8" s="215">
        <v>1559502</v>
      </c>
      <c r="M8" s="215">
        <v>1349303</v>
      </c>
      <c r="N8" s="215">
        <v>1252979</v>
      </c>
      <c r="O8" s="215">
        <v>1047502</v>
      </c>
      <c r="P8" s="215">
        <v>1218776</v>
      </c>
      <c r="Q8" s="215">
        <v>1437218</v>
      </c>
      <c r="R8" s="215">
        <v>1503490</v>
      </c>
      <c r="S8" s="215">
        <v>1567505</v>
      </c>
      <c r="T8" s="215">
        <v>1270177</v>
      </c>
      <c r="U8" s="215">
        <v>981221</v>
      </c>
      <c r="V8" s="215">
        <v>1192661</v>
      </c>
      <c r="W8" s="215">
        <v>1541850</v>
      </c>
      <c r="X8" s="252">
        <v>15922184</v>
      </c>
      <c r="Y8" s="1"/>
      <c r="Z8" s="250" t="s">
        <v>273</v>
      </c>
      <c r="AA8" s="215">
        <v>743425.8</v>
      </c>
      <c r="AB8" s="215">
        <v>771255.6</v>
      </c>
      <c r="AC8" s="215">
        <v>796562.3</v>
      </c>
      <c r="AD8" s="215">
        <v>642182.9</v>
      </c>
      <c r="AE8" s="215">
        <v>291915</v>
      </c>
      <c r="AF8" s="215">
        <v>380717.2</v>
      </c>
      <c r="AG8" s="215">
        <v>584913.80000000005</v>
      </c>
      <c r="AH8" s="215">
        <v>693295.7</v>
      </c>
      <c r="AI8" s="215">
        <v>746756.7</v>
      </c>
      <c r="AJ8" s="215">
        <v>799792.3</v>
      </c>
      <c r="AK8" s="215">
        <v>754658.9</v>
      </c>
      <c r="AL8" s="215">
        <v>391189.1</v>
      </c>
      <c r="AM8" s="252">
        <v>7596665.2999999998</v>
      </c>
    </row>
    <row r="9" spans="2:46" ht="15.75">
      <c r="B9" s="284" t="s">
        <v>815</v>
      </c>
      <c r="C9" s="288"/>
      <c r="D9" s="289">
        <f>D7*D8</f>
        <v>100147352.9232</v>
      </c>
      <c r="E9" s="289">
        <f>E7*E8</f>
        <v>47781505.403939992</v>
      </c>
      <c r="F9" s="276"/>
      <c r="G9" s="289"/>
      <c r="K9" s="250"/>
      <c r="L9" s="216">
        <v>2563008</v>
      </c>
      <c r="M9" s="216">
        <v>2294374</v>
      </c>
      <c r="N9" s="216">
        <v>2364780</v>
      </c>
      <c r="O9" s="216">
        <v>2148979</v>
      </c>
      <c r="P9" s="216">
        <v>2365047</v>
      </c>
      <c r="Q9" s="216">
        <v>2533445</v>
      </c>
      <c r="R9" s="216">
        <v>2634260</v>
      </c>
      <c r="S9" s="216">
        <v>2677502</v>
      </c>
      <c r="T9" s="216">
        <v>2369207</v>
      </c>
      <c r="U9" s="216">
        <v>2145734</v>
      </c>
      <c r="V9" s="216">
        <v>2352292</v>
      </c>
      <c r="W9" s="216">
        <v>2738310</v>
      </c>
      <c r="X9" s="253">
        <v>27617172</v>
      </c>
      <c r="Y9" s="1"/>
      <c r="Z9" s="250"/>
      <c r="AA9" s="216">
        <v>2006492.7</v>
      </c>
      <c r="AB9" s="216">
        <v>1851773.6</v>
      </c>
      <c r="AC9" s="216">
        <v>2098269.2999999998</v>
      </c>
      <c r="AD9" s="216">
        <v>1805587.4</v>
      </c>
      <c r="AE9" s="216">
        <v>1429783.8</v>
      </c>
      <c r="AF9" s="216">
        <v>1737016.6</v>
      </c>
      <c r="AG9" s="216">
        <v>1765200.9</v>
      </c>
      <c r="AH9" s="216">
        <v>1754202.8</v>
      </c>
      <c r="AI9" s="216">
        <v>2149049.5</v>
      </c>
      <c r="AJ9" s="216">
        <v>2352947.2999999998</v>
      </c>
      <c r="AK9" s="216">
        <v>2181309.5</v>
      </c>
      <c r="AL9" s="216">
        <v>1666249.5</v>
      </c>
      <c r="AM9" s="253">
        <v>18375653.800000001</v>
      </c>
    </row>
    <row r="10" spans="2:46" ht="18.75">
      <c r="B10" s="277" t="s">
        <v>831</v>
      </c>
      <c r="C10" s="278"/>
      <c r="D10" s="280">
        <f>X26</f>
        <v>17180187</v>
      </c>
      <c r="E10" s="280">
        <f>AM26</f>
        <v>15164026</v>
      </c>
      <c r="F10" s="278"/>
      <c r="G10" s="280"/>
      <c r="K10" s="254" t="s">
        <v>274</v>
      </c>
      <c r="L10" s="255">
        <v>130593</v>
      </c>
      <c r="M10" s="255">
        <v>125407</v>
      </c>
      <c r="N10" s="255">
        <v>150506</v>
      </c>
      <c r="O10" s="255">
        <v>175311</v>
      </c>
      <c r="P10" s="255">
        <v>136125</v>
      </c>
      <c r="Q10" s="255">
        <v>124785</v>
      </c>
      <c r="R10" s="255">
        <v>155432</v>
      </c>
      <c r="S10" s="255">
        <v>136549</v>
      </c>
      <c r="T10" s="255">
        <v>173106</v>
      </c>
      <c r="U10" s="255">
        <v>138636</v>
      </c>
      <c r="V10" s="255">
        <v>123316</v>
      </c>
      <c r="W10" s="255">
        <v>169430</v>
      </c>
      <c r="X10" s="256">
        <v>169430</v>
      </c>
      <c r="Y10" s="246"/>
      <c r="Z10" s="254" t="s">
        <v>274</v>
      </c>
      <c r="AA10" s="255">
        <v>290855.2</v>
      </c>
      <c r="AB10" s="255">
        <v>278136.7</v>
      </c>
      <c r="AC10" s="255">
        <v>340950.8</v>
      </c>
      <c r="AD10" s="255">
        <v>468528.2</v>
      </c>
      <c r="AE10" s="255">
        <v>452362.3</v>
      </c>
      <c r="AF10" s="255">
        <v>472996.6</v>
      </c>
      <c r="AG10" s="255">
        <v>431826.5</v>
      </c>
      <c r="AH10" s="255">
        <v>456819.9</v>
      </c>
      <c r="AI10" s="255">
        <v>424964.8</v>
      </c>
      <c r="AJ10" s="255">
        <v>389520.6</v>
      </c>
      <c r="AK10" s="255">
        <v>415267.5</v>
      </c>
      <c r="AL10" s="255">
        <v>365440.3</v>
      </c>
      <c r="AM10" s="256">
        <v>365440.3</v>
      </c>
    </row>
    <row r="11" spans="2:46" ht="19.5" thickBot="1">
      <c r="B11" s="284" t="s">
        <v>832</v>
      </c>
      <c r="C11" s="276"/>
      <c r="D11" s="290">
        <v>6.2897999999999996</v>
      </c>
      <c r="E11" s="290">
        <v>6.2897999999999996</v>
      </c>
      <c r="F11" s="276"/>
      <c r="G11" s="290"/>
      <c r="K11" s="250"/>
      <c r="L11" s="217">
        <v>2432415</v>
      </c>
      <c r="M11" s="218">
        <v>2168967</v>
      </c>
      <c r="N11" s="218">
        <v>2214274</v>
      </c>
      <c r="O11" s="218">
        <v>1973668</v>
      </c>
      <c r="P11" s="218">
        <v>2228922</v>
      </c>
      <c r="Q11" s="218">
        <v>2408660</v>
      </c>
      <c r="R11" s="218">
        <v>2478828</v>
      </c>
      <c r="S11" s="218">
        <v>2540953</v>
      </c>
      <c r="T11" s="218">
        <v>2196101</v>
      </c>
      <c r="U11" s="218">
        <v>2007098</v>
      </c>
      <c r="V11" s="218">
        <v>2228976</v>
      </c>
      <c r="W11" s="218">
        <v>2568880</v>
      </c>
      <c r="X11" s="257">
        <v>27447742</v>
      </c>
      <c r="Y11" s="1"/>
      <c r="Z11" s="250"/>
      <c r="AA11" s="217">
        <v>1715637.5</v>
      </c>
      <c r="AB11" s="218">
        <v>1573636.9</v>
      </c>
      <c r="AC11" s="218">
        <v>1757318.5</v>
      </c>
      <c r="AD11" s="218">
        <v>1337059.2</v>
      </c>
      <c r="AE11" s="218">
        <v>977421.5</v>
      </c>
      <c r="AF11" s="218">
        <v>1264020</v>
      </c>
      <c r="AG11" s="218">
        <v>1333374.3999999999</v>
      </c>
      <c r="AH11" s="218">
        <v>1297382.8999999999</v>
      </c>
      <c r="AI11" s="218">
        <v>1724084.7</v>
      </c>
      <c r="AJ11" s="218">
        <v>1963426.7</v>
      </c>
      <c r="AK11" s="218">
        <v>1766042</v>
      </c>
      <c r="AL11" s="218">
        <v>1300809.2</v>
      </c>
      <c r="AM11" s="257">
        <v>18010213.5</v>
      </c>
    </row>
    <row r="12" spans="2:46" ht="17.25" customHeight="1" thickTop="1">
      <c r="B12" s="284" t="s">
        <v>816</v>
      </c>
      <c r="C12" s="276"/>
      <c r="D12" s="289">
        <f>D11*D10</f>
        <v>108059940.1926</v>
      </c>
      <c r="E12" s="289">
        <f>E11*E10</f>
        <v>95378690.734799996</v>
      </c>
      <c r="F12" s="291"/>
      <c r="G12" s="289">
        <f>200000*365</f>
        <v>73000000</v>
      </c>
      <c r="K12" s="250"/>
      <c r="L12" s="219"/>
      <c r="M12" s="219"/>
      <c r="N12" s="219"/>
      <c r="O12" s="219"/>
      <c r="P12" s="219"/>
      <c r="Q12" s="219"/>
      <c r="R12" s="219"/>
      <c r="S12" s="219"/>
      <c r="T12" s="219"/>
      <c r="U12" s="219"/>
      <c r="V12" s="219"/>
      <c r="W12" s="219"/>
      <c r="X12" s="258"/>
      <c r="Y12" s="1"/>
      <c r="Z12" s="250"/>
      <c r="AA12" s="219"/>
      <c r="AB12" s="219"/>
      <c r="AC12" s="219"/>
      <c r="AD12" s="219"/>
      <c r="AE12" s="219"/>
      <c r="AF12" s="219"/>
      <c r="AG12" s="219"/>
      <c r="AH12" s="219"/>
      <c r="AI12" s="219"/>
      <c r="AJ12" s="219"/>
      <c r="AK12" s="219"/>
      <c r="AL12" s="219"/>
      <c r="AM12" s="258"/>
    </row>
    <row r="13" spans="2:46" ht="18.75" customHeight="1">
      <c r="B13" s="284" t="s">
        <v>1578</v>
      </c>
      <c r="C13" s="276"/>
      <c r="D13" s="608">
        <f>D4/D9</f>
        <v>4.7792416477252853E-2</v>
      </c>
      <c r="E13" s="609">
        <f>E4/E9</f>
        <v>5.3297713800997307E-2</v>
      </c>
      <c r="F13" s="276"/>
      <c r="G13" s="609"/>
      <c r="K13" s="250" t="s">
        <v>275</v>
      </c>
      <c r="L13" s="215">
        <v>2037418</v>
      </c>
      <c r="M13" s="215">
        <v>1891832</v>
      </c>
      <c r="N13" s="215">
        <v>1789547</v>
      </c>
      <c r="O13" s="215">
        <v>1464149</v>
      </c>
      <c r="P13" s="215">
        <v>1698493</v>
      </c>
      <c r="Q13" s="215">
        <v>1938185</v>
      </c>
      <c r="R13" s="215">
        <v>1835638</v>
      </c>
      <c r="S13" s="215">
        <v>1967446</v>
      </c>
      <c r="T13" s="215">
        <v>1723517</v>
      </c>
      <c r="U13" s="215">
        <v>1273017</v>
      </c>
      <c r="V13" s="215">
        <v>1854117</v>
      </c>
      <c r="W13" s="215">
        <v>2086475</v>
      </c>
      <c r="X13" s="252">
        <v>21559834</v>
      </c>
      <c r="Y13" s="1"/>
      <c r="Z13" s="250" t="s">
        <v>275</v>
      </c>
      <c r="AA13" s="215">
        <v>1699227.7</v>
      </c>
      <c r="AB13" s="215">
        <v>1557275.2</v>
      </c>
      <c r="AC13" s="215">
        <v>1737018.8</v>
      </c>
      <c r="AD13" s="215">
        <v>1319480.7</v>
      </c>
      <c r="AE13" s="215">
        <v>964402.7</v>
      </c>
      <c r="AF13" s="215">
        <v>1243879.2</v>
      </c>
      <c r="AG13" s="215">
        <v>1316858.3999999999</v>
      </c>
      <c r="AH13" s="215">
        <v>1282528.8</v>
      </c>
      <c r="AI13" s="215">
        <v>1701597.6</v>
      </c>
      <c r="AJ13" s="215">
        <v>1935022.8</v>
      </c>
      <c r="AK13" s="215">
        <v>1742724.4</v>
      </c>
      <c r="AL13" s="215">
        <v>1279551.8</v>
      </c>
      <c r="AM13" s="252">
        <v>17779568.100000001</v>
      </c>
    </row>
    <row r="14" spans="2:46" ht="15.75">
      <c r="B14" s="284" t="s">
        <v>1579</v>
      </c>
      <c r="C14" s="276"/>
      <c r="D14" s="610">
        <f>D4/D12</f>
        <v>4.4292861827141448E-2</v>
      </c>
      <c r="E14" s="610">
        <f>E4/E12</f>
        <v>2.6700356026913123E-2</v>
      </c>
      <c r="F14" s="276"/>
      <c r="G14" s="610">
        <f>G4/G12</f>
        <v>0.02</v>
      </c>
      <c r="K14" s="250" t="s">
        <v>276</v>
      </c>
      <c r="L14" s="215">
        <v>391639</v>
      </c>
      <c r="M14" s="215">
        <v>272588</v>
      </c>
      <c r="N14" s="215">
        <v>426387</v>
      </c>
      <c r="O14" s="215">
        <v>506376</v>
      </c>
      <c r="P14" s="215">
        <v>529128</v>
      </c>
      <c r="Q14" s="215">
        <v>466990</v>
      </c>
      <c r="R14" s="215">
        <v>645736</v>
      </c>
      <c r="S14" s="215">
        <v>570061</v>
      </c>
      <c r="T14" s="215">
        <v>481628</v>
      </c>
      <c r="U14" s="215">
        <v>733383</v>
      </c>
      <c r="V14" s="215">
        <v>366735</v>
      </c>
      <c r="W14" s="215">
        <v>484894</v>
      </c>
      <c r="X14" s="252">
        <v>5875545</v>
      </c>
      <c r="Y14" s="1"/>
      <c r="Z14" s="250" t="s">
        <v>276</v>
      </c>
      <c r="AA14" s="215">
        <v>0</v>
      </c>
      <c r="AB14" s="215">
        <v>0</v>
      </c>
      <c r="AC14" s="215">
        <v>0</v>
      </c>
      <c r="AD14" s="215">
        <v>0</v>
      </c>
      <c r="AE14" s="215">
        <v>0</v>
      </c>
      <c r="AF14" s="215">
        <v>0</v>
      </c>
      <c r="AG14" s="215">
        <v>0</v>
      </c>
      <c r="AH14" s="215">
        <v>0</v>
      </c>
      <c r="AI14" s="215">
        <v>0</v>
      </c>
      <c r="AJ14" s="215">
        <v>0</v>
      </c>
      <c r="AK14" s="215">
        <v>0</v>
      </c>
      <c r="AL14" s="215">
        <v>0</v>
      </c>
      <c r="AM14" s="252">
        <v>0</v>
      </c>
    </row>
    <row r="15" spans="2:46" ht="15.75">
      <c r="B15" s="284" t="s">
        <v>1576</v>
      </c>
      <c r="C15" s="276"/>
      <c r="D15" s="609">
        <f>D6/D12</f>
        <v>4.8824464520676278E-2</v>
      </c>
      <c r="E15" s="609">
        <f>E6/E12</f>
        <v>2.9432069452026602E-2</v>
      </c>
      <c r="F15" s="276"/>
      <c r="G15" s="609">
        <f>G6/G12</f>
        <v>2.2046199999999998E-2</v>
      </c>
      <c r="K15" s="250" t="s">
        <v>234</v>
      </c>
      <c r="L15" s="215">
        <v>0</v>
      </c>
      <c r="M15" s="215">
        <v>0</v>
      </c>
      <c r="N15" s="215">
        <v>0</v>
      </c>
      <c r="O15" s="215">
        <v>0</v>
      </c>
      <c r="P15" s="215">
        <v>0</v>
      </c>
      <c r="Q15" s="215">
        <v>0</v>
      </c>
      <c r="R15" s="215">
        <v>0</v>
      </c>
      <c r="S15" s="215">
        <v>0</v>
      </c>
      <c r="T15" s="215">
        <v>0</v>
      </c>
      <c r="U15" s="215">
        <v>0</v>
      </c>
      <c r="V15" s="215">
        <v>0</v>
      </c>
      <c r="W15" s="215">
        <v>0</v>
      </c>
      <c r="X15" s="252">
        <v>0</v>
      </c>
      <c r="Y15" s="1"/>
      <c r="Z15" s="250" t="s">
        <v>234</v>
      </c>
      <c r="AA15" s="215">
        <v>0</v>
      </c>
      <c r="AB15" s="215">
        <v>0</v>
      </c>
      <c r="AC15" s="215">
        <v>0</v>
      </c>
      <c r="AD15" s="215">
        <v>0</v>
      </c>
      <c r="AE15" s="215">
        <v>0</v>
      </c>
      <c r="AF15" s="215">
        <v>0</v>
      </c>
      <c r="AG15" s="215">
        <v>0</v>
      </c>
      <c r="AH15" s="215">
        <v>0</v>
      </c>
      <c r="AI15" s="215">
        <v>0</v>
      </c>
      <c r="AJ15" s="215">
        <v>0</v>
      </c>
      <c r="AK15" s="215">
        <v>0</v>
      </c>
      <c r="AL15" s="215">
        <v>0</v>
      </c>
      <c r="AM15" s="252">
        <v>0</v>
      </c>
    </row>
    <row r="16" spans="2:46" ht="20.25" customHeight="1" thickBot="1">
      <c r="B16" s="284" t="s">
        <v>801</v>
      </c>
      <c r="C16" s="276"/>
      <c r="D16" s="283">
        <v>5</v>
      </c>
      <c r="E16" s="283">
        <v>5</v>
      </c>
      <c r="F16" s="276"/>
      <c r="G16" s="283"/>
      <c r="K16" s="250" t="s">
        <v>277</v>
      </c>
      <c r="L16" s="215">
        <v>0</v>
      </c>
      <c r="M16" s="215">
        <v>0</v>
      </c>
      <c r="N16" s="215">
        <v>0</v>
      </c>
      <c r="O16" s="215">
        <v>0</v>
      </c>
      <c r="P16" s="215">
        <v>0</v>
      </c>
      <c r="Q16" s="215">
        <v>0</v>
      </c>
      <c r="R16" s="215">
        <v>0</v>
      </c>
      <c r="S16" s="215">
        <v>0</v>
      </c>
      <c r="T16" s="215">
        <v>0</v>
      </c>
      <c r="U16" s="215">
        <v>0</v>
      </c>
      <c r="V16" s="215">
        <v>0</v>
      </c>
      <c r="W16" s="215">
        <v>0</v>
      </c>
      <c r="X16" s="252">
        <v>0</v>
      </c>
      <c r="Y16" s="1"/>
      <c r="Z16" s="250" t="s">
        <v>277</v>
      </c>
      <c r="AA16" s="215">
        <v>0</v>
      </c>
      <c r="AB16" s="215">
        <v>0</v>
      </c>
      <c r="AC16" s="215">
        <v>0</v>
      </c>
      <c r="AD16" s="215">
        <v>0</v>
      </c>
      <c r="AE16" s="215">
        <v>0</v>
      </c>
      <c r="AF16" s="215">
        <v>0</v>
      </c>
      <c r="AG16" s="215">
        <v>0</v>
      </c>
      <c r="AH16" s="215">
        <v>0</v>
      </c>
      <c r="AI16" s="215">
        <v>0</v>
      </c>
      <c r="AJ16" s="215">
        <v>0</v>
      </c>
      <c r="AK16" s="215">
        <v>0</v>
      </c>
      <c r="AL16" s="215">
        <v>0</v>
      </c>
      <c r="AM16" s="252">
        <v>0</v>
      </c>
      <c r="AP16" s="1"/>
      <c r="AQ16" s="1"/>
      <c r="AR16" s="1"/>
      <c r="AS16" s="1"/>
      <c r="AT16" s="1"/>
    </row>
    <row r="17" spans="1:46" ht="16.5" thickBot="1">
      <c r="A17" s="509"/>
      <c r="B17" s="316" t="s">
        <v>828</v>
      </c>
      <c r="C17" s="317"/>
      <c r="D17" s="318"/>
      <c r="E17" s="318"/>
      <c r="F17" s="317"/>
      <c r="G17" s="318"/>
      <c r="H17" s="509"/>
      <c r="K17" s="250" t="s">
        <v>278</v>
      </c>
      <c r="L17" s="215">
        <v>382</v>
      </c>
      <c r="M17" s="215">
        <v>419</v>
      </c>
      <c r="N17" s="215">
        <v>624</v>
      </c>
      <c r="O17" s="215">
        <v>617</v>
      </c>
      <c r="P17" s="215">
        <v>1052</v>
      </c>
      <c r="Q17" s="215">
        <v>545</v>
      </c>
      <c r="R17" s="215">
        <v>500</v>
      </c>
      <c r="S17" s="215">
        <v>472</v>
      </c>
      <c r="T17" s="215">
        <v>605</v>
      </c>
      <c r="U17" s="215">
        <v>504</v>
      </c>
      <c r="V17" s="215">
        <v>471</v>
      </c>
      <c r="W17" s="215">
        <v>497</v>
      </c>
      <c r="X17" s="252">
        <v>6688</v>
      </c>
      <c r="Y17" s="1"/>
      <c r="Z17" s="250" t="s">
        <v>278</v>
      </c>
      <c r="AA17" s="215">
        <v>16409.7</v>
      </c>
      <c r="AB17" s="215">
        <v>16362.3</v>
      </c>
      <c r="AC17" s="215">
        <v>20299.900000000001</v>
      </c>
      <c r="AD17" s="215">
        <v>17578.900000000001</v>
      </c>
      <c r="AE17" s="215">
        <v>13018.8</v>
      </c>
      <c r="AF17" s="215">
        <v>20140.400000000001</v>
      </c>
      <c r="AG17" s="215">
        <v>16516</v>
      </c>
      <c r="AH17" s="215">
        <v>14854.1</v>
      </c>
      <c r="AI17" s="215">
        <v>22486.799999999999</v>
      </c>
      <c r="AJ17" s="215">
        <v>28403.599999999999</v>
      </c>
      <c r="AK17" s="215">
        <v>23317.5</v>
      </c>
      <c r="AL17" s="215">
        <v>21257.599999999999</v>
      </c>
      <c r="AM17" s="252">
        <v>230645.6</v>
      </c>
      <c r="AP17" s="1"/>
      <c r="AQ17" s="1"/>
      <c r="AR17" s="1"/>
      <c r="AS17" s="1"/>
      <c r="AT17" s="1"/>
    </row>
    <row r="18" spans="1:46" ht="18" customHeight="1">
      <c r="B18" s="292" t="s">
        <v>829</v>
      </c>
      <c r="C18" s="293"/>
      <c r="D18" s="890" t="s">
        <v>106</v>
      </c>
      <c r="E18" s="890" t="s">
        <v>281</v>
      </c>
      <c r="F18" s="293"/>
      <c r="G18" s="890"/>
      <c r="K18" s="250" t="s">
        <v>279</v>
      </c>
      <c r="L18" s="215">
        <v>0</v>
      </c>
      <c r="M18" s="215">
        <v>0</v>
      </c>
      <c r="N18" s="215">
        <v>0</v>
      </c>
      <c r="O18" s="215">
        <v>0</v>
      </c>
      <c r="P18" s="215">
        <v>0</v>
      </c>
      <c r="Q18" s="215">
        <v>0</v>
      </c>
      <c r="R18" s="215">
        <v>0</v>
      </c>
      <c r="S18" s="215">
        <v>0</v>
      </c>
      <c r="T18" s="215">
        <v>0</v>
      </c>
      <c r="U18" s="215">
        <v>0</v>
      </c>
      <c r="V18" s="215">
        <v>0</v>
      </c>
      <c r="W18" s="215">
        <v>0</v>
      </c>
      <c r="X18" s="252">
        <v>0</v>
      </c>
      <c r="Y18" s="1"/>
      <c r="Z18" s="250" t="s">
        <v>279</v>
      </c>
      <c r="AA18" s="215">
        <v>0</v>
      </c>
      <c r="AB18" s="215">
        <v>0</v>
      </c>
      <c r="AC18" s="215">
        <v>0</v>
      </c>
      <c r="AD18" s="215">
        <v>0</v>
      </c>
      <c r="AE18" s="215">
        <v>0</v>
      </c>
      <c r="AF18" s="215">
        <v>0</v>
      </c>
      <c r="AG18" s="215">
        <v>0</v>
      </c>
      <c r="AH18" s="215">
        <v>0</v>
      </c>
      <c r="AI18" s="215">
        <v>0</v>
      </c>
      <c r="AJ18" s="215">
        <v>0</v>
      </c>
      <c r="AK18" s="215">
        <v>0</v>
      </c>
      <c r="AL18" s="215">
        <v>0</v>
      </c>
      <c r="AM18" s="252">
        <v>0</v>
      </c>
      <c r="AP18" s="1"/>
      <c r="AQ18" s="1"/>
      <c r="AR18" s="1"/>
      <c r="AS18" s="1"/>
      <c r="AT18" s="1"/>
    </row>
    <row r="19" spans="1:46" ht="24">
      <c r="B19" s="528" t="s">
        <v>833</v>
      </c>
      <c r="C19" s="278"/>
      <c r="D19" s="300">
        <v>0.20499999999999999</v>
      </c>
      <c r="E19" s="300">
        <v>0.17499999999999999</v>
      </c>
      <c r="F19" s="278"/>
      <c r="G19" s="300" t="s">
        <v>981</v>
      </c>
      <c r="K19" s="250" t="s">
        <v>280</v>
      </c>
      <c r="L19" s="215">
        <v>2975</v>
      </c>
      <c r="M19" s="215">
        <v>4128</v>
      </c>
      <c r="N19" s="215">
        <v>-2283</v>
      </c>
      <c r="O19" s="215">
        <v>2526</v>
      </c>
      <c r="P19" s="215">
        <v>249</v>
      </c>
      <c r="Q19" s="215">
        <v>2941</v>
      </c>
      <c r="R19" s="215">
        <v>-3045</v>
      </c>
      <c r="S19" s="215">
        <v>2975</v>
      </c>
      <c r="T19" s="215">
        <v>-9649</v>
      </c>
      <c r="U19" s="215">
        <v>194</v>
      </c>
      <c r="V19" s="215">
        <v>7653</v>
      </c>
      <c r="W19" s="215">
        <v>-2986</v>
      </c>
      <c r="X19" s="252">
        <v>5678</v>
      </c>
      <c r="Z19" s="250" t="s">
        <v>280</v>
      </c>
      <c r="AA19" s="215">
        <v>0</v>
      </c>
      <c r="AB19" s="215">
        <v>0</v>
      </c>
      <c r="AC19" s="215">
        <v>0</v>
      </c>
      <c r="AD19" s="215">
        <v>0</v>
      </c>
      <c r="AE19" s="215">
        <v>0</v>
      </c>
      <c r="AF19" s="215">
        <v>0</v>
      </c>
      <c r="AG19" s="215">
        <v>0</v>
      </c>
      <c r="AH19" s="215">
        <v>0</v>
      </c>
      <c r="AI19" s="215">
        <v>0</v>
      </c>
      <c r="AJ19" s="215">
        <v>0</v>
      </c>
      <c r="AK19" s="215">
        <v>0</v>
      </c>
      <c r="AL19" s="215">
        <v>0</v>
      </c>
      <c r="AM19" s="252">
        <v>0</v>
      </c>
      <c r="AP19" s="1"/>
      <c r="AQ19" s="1"/>
      <c r="AR19" s="1"/>
      <c r="AS19" s="1"/>
      <c r="AT19" s="1"/>
    </row>
    <row r="20" spans="1:46" ht="18.75" customHeight="1" thickBot="1">
      <c r="B20" s="284" t="s">
        <v>824</v>
      </c>
      <c r="C20" s="276"/>
      <c r="D20" s="276">
        <v>1000000</v>
      </c>
      <c r="E20" s="298">
        <v>1000000</v>
      </c>
      <c r="F20" s="297"/>
      <c r="G20" s="298" t="s">
        <v>981</v>
      </c>
      <c r="K20" s="250"/>
      <c r="L20" s="217">
        <v>2432414</v>
      </c>
      <c r="M20" s="218">
        <v>2168967</v>
      </c>
      <c r="N20" s="218">
        <v>2214275</v>
      </c>
      <c r="O20" s="218">
        <v>1973668</v>
      </c>
      <c r="P20" s="218">
        <v>2228922</v>
      </c>
      <c r="Q20" s="218">
        <v>2408661</v>
      </c>
      <c r="R20" s="218">
        <v>2478829</v>
      </c>
      <c r="S20" s="218">
        <v>2540954</v>
      </c>
      <c r="T20" s="218">
        <v>2196101</v>
      </c>
      <c r="U20" s="218">
        <v>2007098</v>
      </c>
      <c r="V20" s="218">
        <v>2228976</v>
      </c>
      <c r="W20" s="218">
        <v>2568880</v>
      </c>
      <c r="X20" s="257">
        <v>27447745</v>
      </c>
      <c r="Z20" s="250"/>
      <c r="AA20" s="217">
        <v>1715637.4</v>
      </c>
      <c r="AB20" s="218">
        <v>1573637.5</v>
      </c>
      <c r="AC20" s="218">
        <v>1757318.7</v>
      </c>
      <c r="AD20" s="218">
        <v>1337059.6000000001</v>
      </c>
      <c r="AE20" s="218">
        <v>977421.5</v>
      </c>
      <c r="AF20" s="218">
        <v>1264019.6000000001</v>
      </c>
      <c r="AG20" s="218">
        <v>1333374.3999999999</v>
      </c>
      <c r="AH20" s="218">
        <v>1297382.8999999999</v>
      </c>
      <c r="AI20" s="218">
        <v>1724084.4</v>
      </c>
      <c r="AJ20" s="218">
        <v>1963426.4</v>
      </c>
      <c r="AK20" s="218">
        <v>1766041.9</v>
      </c>
      <c r="AL20" s="218">
        <v>1300809.3999999999</v>
      </c>
      <c r="AM20" s="257">
        <v>18010213.699999999</v>
      </c>
      <c r="AP20" s="1"/>
      <c r="AQ20" s="1"/>
      <c r="AR20" s="1"/>
      <c r="AS20" s="1"/>
      <c r="AT20" s="1"/>
    </row>
    <row r="21" spans="1:46" ht="16.5" thickTop="1">
      <c r="B21" s="295" t="s">
        <v>826</v>
      </c>
      <c r="C21" s="296"/>
      <c r="D21" s="298">
        <f>D19*D20</f>
        <v>205000</v>
      </c>
      <c r="E21" s="298">
        <f>E19*E20</f>
        <v>175000</v>
      </c>
      <c r="F21" s="297"/>
      <c r="G21" s="298" t="s">
        <v>981</v>
      </c>
      <c r="K21" s="259"/>
      <c r="L21" s="260"/>
      <c r="M21" s="260"/>
      <c r="N21" s="260"/>
      <c r="O21" s="260"/>
      <c r="P21" s="260"/>
      <c r="Q21" s="260"/>
      <c r="R21" s="260"/>
      <c r="S21" s="260"/>
      <c r="T21" s="260"/>
      <c r="U21" s="260"/>
      <c r="V21" s="260"/>
      <c r="W21" s="260"/>
      <c r="X21" s="261"/>
      <c r="Z21" s="1535" t="s">
        <v>795</v>
      </c>
      <c r="AA21" s="1536"/>
      <c r="AB21" s="260"/>
      <c r="AC21" s="260"/>
      <c r="AD21" s="260"/>
      <c r="AE21" s="260"/>
      <c r="AF21" s="260"/>
      <c r="AG21" s="260"/>
      <c r="AH21" s="260"/>
      <c r="AI21" s="260"/>
      <c r="AJ21" s="260"/>
      <c r="AK21" s="260"/>
      <c r="AL21" s="260"/>
      <c r="AM21" s="261"/>
      <c r="AP21" s="1"/>
      <c r="AQ21" s="1"/>
      <c r="AR21" s="1"/>
      <c r="AS21" s="1"/>
      <c r="AT21" s="1"/>
    </row>
    <row r="22" spans="1:46" ht="15.75">
      <c r="B22" s="299" t="s">
        <v>1580</v>
      </c>
      <c r="C22" s="300"/>
      <c r="D22" s="301">
        <f>'Heating Values'!B8</f>
        <v>26949428.734871496</v>
      </c>
      <c r="E22" s="302">
        <f>'Heating Values'!B8</f>
        <v>26949428.734871496</v>
      </c>
      <c r="F22" s="278"/>
      <c r="G22" s="302" t="s">
        <v>981</v>
      </c>
      <c r="K22" s="1539" t="s">
        <v>795</v>
      </c>
      <c r="L22" s="1540"/>
      <c r="M22" s="262"/>
      <c r="N22" s="262"/>
      <c r="O22" s="262"/>
      <c r="P22" s="262"/>
      <c r="Q22" s="262"/>
      <c r="R22" s="262"/>
      <c r="S22" s="262"/>
      <c r="T22" s="262"/>
      <c r="U22" s="262"/>
      <c r="V22" s="262"/>
      <c r="W22" s="262"/>
      <c r="X22" s="263"/>
      <c r="Z22" s="1537"/>
      <c r="AA22" s="1538"/>
      <c r="AB22" s="262"/>
      <c r="AC22" s="262"/>
      <c r="AD22" s="262"/>
      <c r="AE22" s="262"/>
      <c r="AF22" s="262"/>
      <c r="AG22" s="262"/>
      <c r="AH22" s="262"/>
      <c r="AI22" s="262"/>
      <c r="AJ22" s="262"/>
      <c r="AK22" s="262"/>
      <c r="AL22" s="262"/>
      <c r="AM22" s="263"/>
      <c r="AP22" s="1"/>
      <c r="AQ22" s="29"/>
      <c r="AR22" s="1"/>
      <c r="AS22" s="1"/>
      <c r="AT22" s="1"/>
    </row>
    <row r="23" spans="1:46" ht="15.75">
      <c r="B23" s="295" t="s">
        <v>1577</v>
      </c>
      <c r="C23" s="303"/>
      <c r="D23" s="304">
        <f>D21/D22</f>
        <v>7.6068402791313388E-3</v>
      </c>
      <c r="E23" s="304">
        <f>E21/E22</f>
        <v>6.4936441407218741E-3</v>
      </c>
      <c r="F23" s="297"/>
      <c r="G23" s="304" t="s">
        <v>981</v>
      </c>
      <c r="K23" s="250"/>
      <c r="L23" s="214" t="s">
        <v>259</v>
      </c>
      <c r="M23" s="214" t="s">
        <v>260</v>
      </c>
      <c r="N23" s="214" t="s">
        <v>261</v>
      </c>
      <c r="O23" s="214" t="s">
        <v>262</v>
      </c>
      <c r="P23" s="214" t="s">
        <v>263</v>
      </c>
      <c r="Q23" s="214" t="s">
        <v>264</v>
      </c>
      <c r="R23" s="214" t="s">
        <v>265</v>
      </c>
      <c r="S23" s="214" t="s">
        <v>266</v>
      </c>
      <c r="T23" s="214" t="s">
        <v>267</v>
      </c>
      <c r="U23" s="214" t="s">
        <v>268</v>
      </c>
      <c r="V23" s="214" t="s">
        <v>269</v>
      </c>
      <c r="W23" s="214" t="s">
        <v>270</v>
      </c>
      <c r="X23" s="251" t="s">
        <v>794</v>
      </c>
      <c r="Z23" s="250"/>
      <c r="AA23" s="214" t="s">
        <v>259</v>
      </c>
      <c r="AB23" s="214" t="s">
        <v>260</v>
      </c>
      <c r="AC23" s="214" t="s">
        <v>261</v>
      </c>
      <c r="AD23" s="214" t="s">
        <v>262</v>
      </c>
      <c r="AE23" s="214" t="s">
        <v>263</v>
      </c>
      <c r="AF23" s="214" t="s">
        <v>264</v>
      </c>
      <c r="AG23" s="214" t="s">
        <v>265</v>
      </c>
      <c r="AH23" s="214" t="s">
        <v>266</v>
      </c>
      <c r="AI23" s="214" t="s">
        <v>267</v>
      </c>
      <c r="AJ23" s="214" t="s">
        <v>268</v>
      </c>
      <c r="AK23" s="214" t="s">
        <v>269</v>
      </c>
      <c r="AL23" s="214" t="s">
        <v>270</v>
      </c>
      <c r="AM23" s="251" t="s">
        <v>794</v>
      </c>
      <c r="AP23" s="1"/>
      <c r="AQ23" s="30"/>
      <c r="AR23" s="1"/>
      <c r="AS23" s="1"/>
      <c r="AT23" s="1"/>
    </row>
    <row r="24" spans="1:46" ht="24.75" thickBot="1">
      <c r="B24" s="295" t="s">
        <v>825</v>
      </c>
      <c r="C24" s="305"/>
      <c r="D24" s="305">
        <f>D23/D5</f>
        <v>6.9008176276467957E-3</v>
      </c>
      <c r="E24" s="305">
        <f>E23/E5</f>
        <v>5.8909418772594598E-3</v>
      </c>
      <c r="F24" s="297"/>
      <c r="G24" s="305" t="s">
        <v>981</v>
      </c>
      <c r="K24" s="250" t="s">
        <v>271</v>
      </c>
      <c r="L24" s="215">
        <v>329264</v>
      </c>
      <c r="M24" s="215">
        <v>287221</v>
      </c>
      <c r="N24" s="215">
        <v>303954</v>
      </c>
      <c r="O24" s="215">
        <v>284641</v>
      </c>
      <c r="P24" s="215">
        <v>274680</v>
      </c>
      <c r="Q24" s="215">
        <v>251027</v>
      </c>
      <c r="R24" s="215">
        <v>323002</v>
      </c>
      <c r="S24" s="215">
        <v>289863</v>
      </c>
      <c r="T24" s="215">
        <v>312858</v>
      </c>
      <c r="U24" s="215">
        <v>259164</v>
      </c>
      <c r="V24" s="215">
        <v>327956</v>
      </c>
      <c r="W24" s="215">
        <v>318124</v>
      </c>
      <c r="X24" s="252">
        <v>329264</v>
      </c>
      <c r="Z24" s="250" t="s">
        <v>271</v>
      </c>
      <c r="AA24" s="215">
        <v>280103</v>
      </c>
      <c r="AB24" s="215">
        <v>196242</v>
      </c>
      <c r="AC24" s="215">
        <v>233153</v>
      </c>
      <c r="AD24" s="215">
        <v>280003</v>
      </c>
      <c r="AE24" s="215">
        <v>132820</v>
      </c>
      <c r="AF24" s="215">
        <v>231821</v>
      </c>
      <c r="AG24" s="215">
        <v>314693</v>
      </c>
      <c r="AH24" s="215">
        <v>224309</v>
      </c>
      <c r="AI24" s="215">
        <v>185074</v>
      </c>
      <c r="AJ24" s="215">
        <v>308056</v>
      </c>
      <c r="AK24" s="215">
        <v>226279</v>
      </c>
      <c r="AL24" s="215">
        <v>332851</v>
      </c>
      <c r="AM24" s="252">
        <v>280103</v>
      </c>
      <c r="AP24" s="1"/>
      <c r="AQ24" s="1"/>
      <c r="AR24" s="1"/>
      <c r="AS24" s="1"/>
      <c r="AT24" s="1"/>
    </row>
    <row r="25" spans="1:46" ht="16.5" thickBot="1">
      <c r="B25" s="316" t="s">
        <v>1093</v>
      </c>
      <c r="C25" s="317"/>
      <c r="D25" s="317"/>
      <c r="E25" s="317"/>
      <c r="F25" s="317"/>
      <c r="G25" s="317"/>
      <c r="K25" s="250" t="s">
        <v>272</v>
      </c>
      <c r="L25" s="215">
        <v>29081</v>
      </c>
      <c r="M25" s="215">
        <v>16364</v>
      </c>
      <c r="N25" s="215">
        <v>49504</v>
      </c>
      <c r="O25" s="215">
        <v>54895</v>
      </c>
      <c r="P25" s="215">
        <v>51984</v>
      </c>
      <c r="Q25" s="215">
        <v>15575</v>
      </c>
      <c r="R25" s="215">
        <v>30083</v>
      </c>
      <c r="S25" s="215">
        <v>22029</v>
      </c>
      <c r="T25" s="215">
        <v>16341</v>
      </c>
      <c r="U25" s="215">
        <v>161659</v>
      </c>
      <c r="V25" s="215">
        <v>4270</v>
      </c>
      <c r="W25" s="215">
        <v>40972</v>
      </c>
      <c r="X25" s="252">
        <v>492757</v>
      </c>
      <c r="Z25" s="250" t="s">
        <v>272</v>
      </c>
      <c r="AA25" s="215">
        <v>0</v>
      </c>
      <c r="AB25" s="215">
        <v>0</v>
      </c>
      <c r="AC25" s="215">
        <v>0</v>
      </c>
      <c r="AD25" s="215">
        <v>0</v>
      </c>
      <c r="AE25" s="215">
        <v>0</v>
      </c>
      <c r="AF25" s="215">
        <v>0</v>
      </c>
      <c r="AG25" s="215">
        <v>0</v>
      </c>
      <c r="AH25" s="215">
        <v>0</v>
      </c>
      <c r="AI25" s="215">
        <v>0</v>
      </c>
      <c r="AJ25" s="215">
        <v>0</v>
      </c>
      <c r="AK25" s="215">
        <v>0</v>
      </c>
      <c r="AL25" s="215">
        <v>0</v>
      </c>
      <c r="AM25" s="252">
        <v>0</v>
      </c>
      <c r="AP25" s="1"/>
      <c r="AQ25" s="227"/>
      <c r="AR25" s="1"/>
      <c r="AS25" s="1"/>
      <c r="AT25" s="1"/>
    </row>
    <row r="26" spans="1:46" ht="15.75">
      <c r="B26" s="292" t="s">
        <v>829</v>
      </c>
      <c r="C26" s="293"/>
      <c r="D26" s="294" t="s">
        <v>106</v>
      </c>
      <c r="E26" s="294" t="s">
        <v>281</v>
      </c>
      <c r="F26" s="294"/>
      <c r="G26" s="1309" t="s">
        <v>107</v>
      </c>
      <c r="K26" s="250" t="s">
        <v>273</v>
      </c>
      <c r="L26" s="215">
        <v>1623717</v>
      </c>
      <c r="M26" s="215">
        <v>1502459</v>
      </c>
      <c r="N26" s="215">
        <v>1440877</v>
      </c>
      <c r="O26" s="215">
        <v>1165739</v>
      </c>
      <c r="P26" s="215">
        <v>1369520</v>
      </c>
      <c r="Q26" s="215">
        <v>1561763</v>
      </c>
      <c r="R26" s="215">
        <v>1442146</v>
      </c>
      <c r="S26" s="215">
        <v>1575422</v>
      </c>
      <c r="T26" s="215">
        <v>1362644</v>
      </c>
      <c r="U26" s="215">
        <v>1005760</v>
      </c>
      <c r="V26" s="215">
        <v>1470565</v>
      </c>
      <c r="W26" s="215">
        <v>1659575</v>
      </c>
      <c r="X26" s="252">
        <v>17180187</v>
      </c>
      <c r="Z26" s="250" t="s">
        <v>273</v>
      </c>
      <c r="AA26" s="215">
        <v>1437050.8</v>
      </c>
      <c r="AB26" s="215">
        <v>1329591.8999999999</v>
      </c>
      <c r="AC26" s="215">
        <v>1489415.6</v>
      </c>
      <c r="AD26" s="215">
        <v>1128055.3999999999</v>
      </c>
      <c r="AE26" s="215">
        <v>829261</v>
      </c>
      <c r="AF26" s="215">
        <v>1068687.3999999999</v>
      </c>
      <c r="AG26" s="215">
        <v>1089978.8999999999</v>
      </c>
      <c r="AH26" s="215">
        <v>1111512.3</v>
      </c>
      <c r="AI26" s="215">
        <v>1440792.9</v>
      </c>
      <c r="AJ26" s="215">
        <v>1672564.2</v>
      </c>
      <c r="AK26" s="215">
        <v>1485735.1</v>
      </c>
      <c r="AL26" s="215">
        <v>1081380.5</v>
      </c>
      <c r="AM26" s="252">
        <v>15164026</v>
      </c>
      <c r="AP26" s="1"/>
      <c r="AQ26" s="30"/>
      <c r="AR26" s="1"/>
      <c r="AS26" s="1"/>
      <c r="AT26" s="1"/>
    </row>
    <row r="27" spans="1:46" ht="15.75">
      <c r="B27" s="306" t="s">
        <v>818</v>
      </c>
      <c r="C27" s="293"/>
      <c r="D27" s="307">
        <f>D14</f>
        <v>4.4292861827141448E-2</v>
      </c>
      <c r="E27" s="307">
        <f>E14</f>
        <v>2.6700356026913123E-2</v>
      </c>
      <c r="F27" s="308"/>
      <c r="G27" s="1310">
        <f>G14</f>
        <v>0.02</v>
      </c>
      <c r="K27" s="250"/>
      <c r="L27" s="216">
        <v>1982062</v>
      </c>
      <c r="M27" s="216">
        <v>1806044</v>
      </c>
      <c r="N27" s="216">
        <v>1794335</v>
      </c>
      <c r="O27" s="216">
        <v>1505275</v>
      </c>
      <c r="P27" s="216">
        <v>1696184</v>
      </c>
      <c r="Q27" s="216">
        <v>1828365</v>
      </c>
      <c r="R27" s="216">
        <v>1795231</v>
      </c>
      <c r="S27" s="216">
        <v>1887314</v>
      </c>
      <c r="T27" s="216">
        <v>1691843</v>
      </c>
      <c r="U27" s="216">
        <v>1426583</v>
      </c>
      <c r="V27" s="216">
        <v>1802791</v>
      </c>
      <c r="W27" s="216">
        <v>2018671</v>
      </c>
      <c r="X27" s="253">
        <v>18002208</v>
      </c>
      <c r="Z27" s="250"/>
      <c r="AA27" s="216">
        <v>1717153.8</v>
      </c>
      <c r="AB27" s="216">
        <v>1525833.9</v>
      </c>
      <c r="AC27" s="216">
        <v>1722568.6</v>
      </c>
      <c r="AD27" s="216">
        <v>1408058.4</v>
      </c>
      <c r="AE27" s="216">
        <v>962081</v>
      </c>
      <c r="AF27" s="216">
        <v>1300508.3999999999</v>
      </c>
      <c r="AG27" s="216">
        <v>1404671.9</v>
      </c>
      <c r="AH27" s="216">
        <v>1335821.3</v>
      </c>
      <c r="AI27" s="216">
        <v>1625866.9</v>
      </c>
      <c r="AJ27" s="216">
        <v>1980620.2</v>
      </c>
      <c r="AK27" s="216">
        <v>1712014.1</v>
      </c>
      <c r="AL27" s="216">
        <v>1414231.5</v>
      </c>
      <c r="AM27" s="253">
        <v>15444129</v>
      </c>
      <c r="AP27" s="1"/>
      <c r="AQ27" s="1"/>
      <c r="AR27" s="1"/>
      <c r="AS27" s="1"/>
      <c r="AT27" s="1"/>
    </row>
    <row r="28" spans="1:46" ht="24">
      <c r="B28" s="306" t="s">
        <v>817</v>
      </c>
      <c r="C28" s="293"/>
      <c r="D28" s="309">
        <f>D24</f>
        <v>6.9008176276467957E-3</v>
      </c>
      <c r="E28" s="309">
        <f>E24</f>
        <v>5.8909418772594598E-3</v>
      </c>
      <c r="F28" s="308"/>
      <c r="G28" s="1311">
        <v>0</v>
      </c>
      <c r="K28" s="250" t="s">
        <v>274</v>
      </c>
      <c r="L28" s="215">
        <v>287221</v>
      </c>
      <c r="M28" s="215">
        <v>303954</v>
      </c>
      <c r="N28" s="215">
        <v>284641</v>
      </c>
      <c r="O28" s="215">
        <v>274680</v>
      </c>
      <c r="P28" s="215">
        <v>251027</v>
      </c>
      <c r="Q28" s="215">
        <v>323002</v>
      </c>
      <c r="R28" s="215">
        <v>289863</v>
      </c>
      <c r="S28" s="215">
        <v>312858</v>
      </c>
      <c r="T28" s="215">
        <v>259164</v>
      </c>
      <c r="U28" s="215">
        <v>327956</v>
      </c>
      <c r="V28" s="215">
        <v>318124</v>
      </c>
      <c r="W28" s="215">
        <v>316525</v>
      </c>
      <c r="X28" s="252">
        <v>316525</v>
      </c>
      <c r="Z28" s="250" t="s">
        <v>274</v>
      </c>
      <c r="AA28" s="215">
        <v>196242</v>
      </c>
      <c r="AB28" s="215">
        <v>233153</v>
      </c>
      <c r="AC28" s="215">
        <v>280003</v>
      </c>
      <c r="AD28" s="215">
        <v>132820</v>
      </c>
      <c r="AE28" s="215">
        <v>231821</v>
      </c>
      <c r="AF28" s="215">
        <v>314693</v>
      </c>
      <c r="AG28" s="215">
        <v>224309</v>
      </c>
      <c r="AH28" s="215">
        <v>185074</v>
      </c>
      <c r="AI28" s="215">
        <v>308056</v>
      </c>
      <c r="AJ28" s="215">
        <v>226279</v>
      </c>
      <c r="AK28" s="215">
        <v>332851</v>
      </c>
      <c r="AL28" s="215">
        <v>214143</v>
      </c>
      <c r="AM28" s="252">
        <v>214143</v>
      </c>
      <c r="AP28" s="1"/>
      <c r="AQ28" s="1"/>
      <c r="AR28" s="1"/>
      <c r="AS28" s="1"/>
      <c r="AT28" s="1"/>
    </row>
    <row r="29" spans="1:46" ht="16.5" thickBot="1">
      <c r="B29" s="310" t="s">
        <v>284</v>
      </c>
      <c r="C29" s="311"/>
      <c r="D29" s="312">
        <f>D27-D28</f>
        <v>3.7392044199494656E-2</v>
      </c>
      <c r="E29" s="312">
        <f>E27-E28</f>
        <v>2.0809414149653663E-2</v>
      </c>
      <c r="F29" s="308"/>
      <c r="G29" s="1312">
        <f>G27-G28</f>
        <v>0.02</v>
      </c>
      <c r="K29" s="250"/>
      <c r="L29" s="217">
        <v>1694841</v>
      </c>
      <c r="M29" s="218">
        <v>1502090</v>
      </c>
      <c r="N29" s="218">
        <v>1509694</v>
      </c>
      <c r="O29" s="218">
        <v>1230595</v>
      </c>
      <c r="P29" s="218">
        <v>1445157</v>
      </c>
      <c r="Q29" s="218">
        <v>1505363</v>
      </c>
      <c r="R29" s="218">
        <v>1505368</v>
      </c>
      <c r="S29" s="218">
        <v>1574456</v>
      </c>
      <c r="T29" s="218">
        <v>1432679</v>
      </c>
      <c r="U29" s="218">
        <v>1098627</v>
      </c>
      <c r="V29" s="218">
        <v>1484667</v>
      </c>
      <c r="W29" s="218">
        <v>1702146</v>
      </c>
      <c r="X29" s="257">
        <v>17685683</v>
      </c>
      <c r="Z29" s="250"/>
      <c r="AA29" s="217">
        <v>1520911.8</v>
      </c>
      <c r="AB29" s="218">
        <v>1292680.8999999999</v>
      </c>
      <c r="AC29" s="218">
        <v>1442565.6</v>
      </c>
      <c r="AD29" s="218">
        <v>1275238.3999999999</v>
      </c>
      <c r="AE29" s="218">
        <v>730260</v>
      </c>
      <c r="AF29" s="218">
        <v>985815.4</v>
      </c>
      <c r="AG29" s="218">
        <v>1180362.8999999999</v>
      </c>
      <c r="AH29" s="218">
        <v>1150747.3</v>
      </c>
      <c r="AI29" s="218">
        <v>1317810.8999999999</v>
      </c>
      <c r="AJ29" s="218">
        <v>1754341.2</v>
      </c>
      <c r="AK29" s="218">
        <v>1379163.1</v>
      </c>
      <c r="AL29" s="218">
        <v>1200088.5</v>
      </c>
      <c r="AM29" s="257">
        <v>15229986</v>
      </c>
      <c r="AP29" s="1"/>
      <c r="AQ29" s="1"/>
      <c r="AR29" s="1"/>
      <c r="AS29" s="1"/>
      <c r="AT29" s="1"/>
    </row>
    <row r="30" spans="1:46" ht="17.25" thickTop="1" thickBot="1">
      <c r="B30" s="313" t="s">
        <v>286</v>
      </c>
      <c r="C30" s="314"/>
      <c r="D30" s="315">
        <f>D29*2000*454/1000</f>
        <v>33.951976133141152</v>
      </c>
      <c r="E30" s="315">
        <f>E29*2000*454/1000</f>
        <v>18.894948047885524</v>
      </c>
      <c r="F30" s="315"/>
      <c r="G30" s="1313">
        <f>G29*2000*454/1000</f>
        <v>18.16</v>
      </c>
      <c r="K30" s="250"/>
      <c r="L30" s="219"/>
      <c r="M30" s="219"/>
      <c r="N30" s="219"/>
      <c r="O30" s="219"/>
      <c r="P30" s="219"/>
      <c r="Q30" s="219"/>
      <c r="R30" s="219"/>
      <c r="S30" s="219"/>
      <c r="T30" s="219"/>
      <c r="U30" s="219"/>
      <c r="V30" s="219"/>
      <c r="W30" s="219"/>
      <c r="X30" s="258"/>
      <c r="Z30" s="250"/>
      <c r="AA30" s="219"/>
      <c r="AB30" s="219"/>
      <c r="AC30" s="219"/>
      <c r="AD30" s="219"/>
      <c r="AE30" s="219"/>
      <c r="AF30" s="219"/>
      <c r="AG30" s="219"/>
      <c r="AH30" s="219"/>
      <c r="AI30" s="219"/>
      <c r="AJ30" s="219"/>
      <c r="AK30" s="219"/>
      <c r="AL30" s="219"/>
      <c r="AM30" s="258"/>
      <c r="AP30" s="1"/>
      <c r="AQ30" s="1"/>
      <c r="AR30" s="1"/>
      <c r="AS30" s="1"/>
      <c r="AT30" s="1"/>
    </row>
    <row r="31" spans="1:46" ht="24">
      <c r="K31" s="250" t="s">
        <v>275</v>
      </c>
      <c r="L31" s="215">
        <v>0</v>
      </c>
      <c r="M31" s="215">
        <v>0</v>
      </c>
      <c r="N31" s="215">
        <v>0</v>
      </c>
      <c r="O31" s="215">
        <v>0</v>
      </c>
      <c r="P31" s="215">
        <v>0</v>
      </c>
      <c r="Q31" s="215">
        <v>0</v>
      </c>
      <c r="R31" s="215">
        <v>0</v>
      </c>
      <c r="S31" s="215">
        <v>0</v>
      </c>
      <c r="T31" s="215">
        <v>0</v>
      </c>
      <c r="U31" s="215">
        <v>0</v>
      </c>
      <c r="V31" s="215">
        <v>0</v>
      </c>
      <c r="W31" s="215">
        <v>0</v>
      </c>
      <c r="X31" s="252">
        <v>0</v>
      </c>
      <c r="Z31" s="250" t="s">
        <v>275</v>
      </c>
      <c r="AA31" s="215">
        <v>0</v>
      </c>
      <c r="AB31" s="215">
        <v>0</v>
      </c>
      <c r="AC31" s="215">
        <v>0</v>
      </c>
      <c r="AD31" s="215">
        <v>0</v>
      </c>
      <c r="AE31" s="215">
        <v>0</v>
      </c>
      <c r="AF31" s="215">
        <v>0</v>
      </c>
      <c r="AG31" s="215">
        <v>0</v>
      </c>
      <c r="AH31" s="215">
        <v>0</v>
      </c>
      <c r="AI31" s="215">
        <v>0</v>
      </c>
      <c r="AJ31" s="215">
        <v>0</v>
      </c>
      <c r="AK31" s="215">
        <v>0</v>
      </c>
      <c r="AL31" s="215">
        <v>0</v>
      </c>
      <c r="AM31" s="252">
        <v>0</v>
      </c>
      <c r="AP31" s="1"/>
      <c r="AQ31" s="1"/>
      <c r="AR31" s="1"/>
      <c r="AS31" s="1"/>
      <c r="AT31" s="1"/>
    </row>
    <row r="32" spans="1:46" ht="15.75" customHeight="1">
      <c r="B32" s="1532" t="s">
        <v>1355</v>
      </c>
      <c r="C32" s="1532"/>
      <c r="D32" s="1532"/>
      <c r="K32" s="250" t="s">
        <v>276</v>
      </c>
      <c r="L32" s="215">
        <v>1658748</v>
      </c>
      <c r="M32" s="215">
        <v>1469258</v>
      </c>
      <c r="N32" s="215">
        <v>1474715</v>
      </c>
      <c r="O32" s="215">
        <v>1201675</v>
      </c>
      <c r="P32" s="215">
        <v>1411461</v>
      </c>
      <c r="Q32" s="215">
        <v>1479302</v>
      </c>
      <c r="R32" s="215">
        <v>1478529</v>
      </c>
      <c r="S32" s="215">
        <v>1541998</v>
      </c>
      <c r="T32" s="215">
        <v>1390457</v>
      </c>
      <c r="U32" s="215">
        <v>1062043</v>
      </c>
      <c r="V32" s="215">
        <v>1457842</v>
      </c>
      <c r="W32" s="215">
        <v>1662267</v>
      </c>
      <c r="X32" s="252">
        <v>17288295</v>
      </c>
      <c r="Z32" s="250" t="s">
        <v>276</v>
      </c>
      <c r="AA32" s="215">
        <v>1502294.8</v>
      </c>
      <c r="AB32" s="215">
        <v>1273642.7</v>
      </c>
      <c r="AC32" s="215">
        <v>1408870.7</v>
      </c>
      <c r="AD32" s="215">
        <v>1256062.2</v>
      </c>
      <c r="AE32" s="215">
        <v>709892.5</v>
      </c>
      <c r="AF32" s="215">
        <v>967691.1</v>
      </c>
      <c r="AG32" s="215">
        <v>1166730.5</v>
      </c>
      <c r="AH32" s="215">
        <v>1132363.8999999999</v>
      </c>
      <c r="AI32" s="215">
        <v>1292226.3</v>
      </c>
      <c r="AJ32" s="215">
        <v>1737069.1</v>
      </c>
      <c r="AK32" s="215">
        <v>1352559.1</v>
      </c>
      <c r="AL32" s="215">
        <v>1192759.6000000001</v>
      </c>
      <c r="AM32" s="252">
        <v>14992162.5</v>
      </c>
      <c r="AP32" s="1"/>
      <c r="AQ32" s="1"/>
      <c r="AR32" s="1"/>
      <c r="AS32" s="1"/>
      <c r="AT32" s="1"/>
    </row>
    <row r="33" spans="2:46">
      <c r="B33" s="1532"/>
      <c r="C33" s="1532"/>
      <c r="D33" s="1532"/>
      <c r="K33" s="250" t="s">
        <v>234</v>
      </c>
      <c r="L33" s="215">
        <v>36887</v>
      </c>
      <c r="M33" s="215">
        <v>31007</v>
      </c>
      <c r="N33" s="215">
        <v>30839</v>
      </c>
      <c r="O33" s="215">
        <v>30205</v>
      </c>
      <c r="P33" s="215">
        <v>26974</v>
      </c>
      <c r="Q33" s="215">
        <v>24359</v>
      </c>
      <c r="R33" s="215">
        <v>27186</v>
      </c>
      <c r="S33" s="215">
        <v>24292</v>
      </c>
      <c r="T33" s="215">
        <v>31058</v>
      </c>
      <c r="U33" s="215">
        <v>33543</v>
      </c>
      <c r="V33" s="215">
        <v>28325</v>
      </c>
      <c r="W33" s="215">
        <v>35304</v>
      </c>
      <c r="X33" s="252">
        <v>359979</v>
      </c>
      <c r="Z33" s="250" t="s">
        <v>234</v>
      </c>
      <c r="AA33" s="215">
        <v>13321.7</v>
      </c>
      <c r="AB33" s="215">
        <v>16399.3</v>
      </c>
      <c r="AC33" s="215">
        <v>18305.3</v>
      </c>
      <c r="AD33" s="215">
        <v>16124.3</v>
      </c>
      <c r="AE33" s="215">
        <v>14487.4</v>
      </c>
      <c r="AF33" s="215">
        <v>14512.8</v>
      </c>
      <c r="AG33" s="215">
        <v>14983.5</v>
      </c>
      <c r="AH33" s="215">
        <v>15379.4</v>
      </c>
      <c r="AI33" s="215">
        <v>13358.3</v>
      </c>
      <c r="AJ33" s="215">
        <v>16127.7</v>
      </c>
      <c r="AK33" s="215">
        <v>16850</v>
      </c>
      <c r="AL33" s="215">
        <v>5718.4</v>
      </c>
      <c r="AM33" s="252">
        <v>175568.1</v>
      </c>
      <c r="AP33" s="1"/>
      <c r="AQ33" s="1"/>
      <c r="AR33" s="1"/>
      <c r="AS33" s="1"/>
      <c r="AT33" s="1"/>
    </row>
    <row r="34" spans="2:46">
      <c r="B34" s="1532"/>
      <c r="C34" s="1532"/>
      <c r="D34" s="1532"/>
      <c r="K34" s="250" t="s">
        <v>277</v>
      </c>
      <c r="L34" s="215">
        <v>-1193</v>
      </c>
      <c r="M34" s="215">
        <v>1460</v>
      </c>
      <c r="N34" s="215">
        <v>3923</v>
      </c>
      <c r="O34" s="215">
        <v>-1544</v>
      </c>
      <c r="P34" s="215">
        <v>4553</v>
      </c>
      <c r="Q34" s="215">
        <v>1584</v>
      </c>
      <c r="R34" s="215">
        <v>-825</v>
      </c>
      <c r="S34" s="215">
        <v>7945</v>
      </c>
      <c r="T34" s="215">
        <v>10599</v>
      </c>
      <c r="U34" s="215">
        <v>2000</v>
      </c>
      <c r="V34" s="215">
        <v>-2488</v>
      </c>
      <c r="W34" s="215">
        <v>4300</v>
      </c>
      <c r="X34" s="252">
        <v>30314</v>
      </c>
      <c r="Z34" s="250" t="s">
        <v>277</v>
      </c>
      <c r="AA34" s="215">
        <v>5307.3</v>
      </c>
      <c r="AB34" s="215">
        <v>2632.2</v>
      </c>
      <c r="AC34" s="215">
        <v>15427.8</v>
      </c>
      <c r="AD34" s="215">
        <v>3012.7</v>
      </c>
      <c r="AE34" s="215">
        <v>5945.4</v>
      </c>
      <c r="AF34" s="215">
        <v>3561.6</v>
      </c>
      <c r="AG34" s="215">
        <v>-1330.8</v>
      </c>
      <c r="AH34" s="215">
        <v>2943</v>
      </c>
      <c r="AI34" s="215">
        <v>12338.6</v>
      </c>
      <c r="AJ34" s="215">
        <v>1178.2</v>
      </c>
      <c r="AK34" s="215">
        <v>9667.9</v>
      </c>
      <c r="AL34" s="215">
        <v>1617.5</v>
      </c>
      <c r="AM34" s="252">
        <v>62301.4</v>
      </c>
      <c r="AP34" s="1"/>
      <c r="AQ34" s="1"/>
      <c r="AR34" s="1"/>
      <c r="AS34" s="1"/>
      <c r="AT34" s="1"/>
    </row>
    <row r="35" spans="2:46">
      <c r="B35" s="1532"/>
      <c r="C35" s="1532"/>
      <c r="D35" s="1532"/>
      <c r="K35" s="250" t="s">
        <v>278</v>
      </c>
      <c r="L35" s="215">
        <v>399</v>
      </c>
      <c r="M35" s="215">
        <v>365</v>
      </c>
      <c r="N35" s="215">
        <v>217</v>
      </c>
      <c r="O35" s="215">
        <v>259</v>
      </c>
      <c r="P35" s="215">
        <v>2169</v>
      </c>
      <c r="Q35" s="215">
        <v>118</v>
      </c>
      <c r="R35" s="215">
        <v>478</v>
      </c>
      <c r="S35" s="215">
        <v>221</v>
      </c>
      <c r="T35" s="215">
        <v>565</v>
      </c>
      <c r="U35" s="215">
        <v>1041</v>
      </c>
      <c r="V35" s="215">
        <v>988</v>
      </c>
      <c r="W35" s="215">
        <v>275</v>
      </c>
      <c r="X35" s="252">
        <v>7095</v>
      </c>
      <c r="Z35" s="250" t="s">
        <v>278</v>
      </c>
      <c r="AA35" s="215">
        <v>0</v>
      </c>
      <c r="AB35" s="215">
        <v>0</v>
      </c>
      <c r="AC35" s="215">
        <v>0</v>
      </c>
      <c r="AD35" s="215">
        <v>0</v>
      </c>
      <c r="AE35" s="215">
        <v>0</v>
      </c>
      <c r="AF35" s="215">
        <v>0</v>
      </c>
      <c r="AG35" s="215">
        <v>0</v>
      </c>
      <c r="AH35" s="215">
        <v>0</v>
      </c>
      <c r="AI35" s="215">
        <v>0</v>
      </c>
      <c r="AJ35" s="215">
        <v>0</v>
      </c>
      <c r="AK35" s="215">
        <v>0</v>
      </c>
      <c r="AL35" s="215">
        <v>0</v>
      </c>
      <c r="AM35" s="252">
        <v>0</v>
      </c>
      <c r="AP35" s="1"/>
      <c r="AQ35" s="1"/>
      <c r="AR35" s="1"/>
      <c r="AS35" s="1"/>
      <c r="AT35" s="1"/>
    </row>
    <row r="36" spans="2:46" ht="24">
      <c r="K36" s="250" t="s">
        <v>279</v>
      </c>
      <c r="L36" s="215">
        <v>0</v>
      </c>
      <c r="M36" s="215">
        <v>0</v>
      </c>
      <c r="N36" s="215">
        <v>0</v>
      </c>
      <c r="O36" s="215">
        <v>0</v>
      </c>
      <c r="P36" s="215">
        <v>0</v>
      </c>
      <c r="Q36" s="215">
        <v>0</v>
      </c>
      <c r="R36" s="215">
        <v>0</v>
      </c>
      <c r="S36" s="215">
        <v>0</v>
      </c>
      <c r="T36" s="215">
        <v>0</v>
      </c>
      <c r="U36" s="215">
        <v>0</v>
      </c>
      <c r="V36" s="215">
        <v>0</v>
      </c>
      <c r="W36" s="215">
        <v>0</v>
      </c>
      <c r="X36" s="252">
        <v>0</v>
      </c>
      <c r="Z36" s="250" t="s">
        <v>279</v>
      </c>
      <c r="AA36" s="215">
        <v>0</v>
      </c>
      <c r="AB36" s="215">
        <v>0</v>
      </c>
      <c r="AC36" s="215">
        <v>0</v>
      </c>
      <c r="AD36" s="215">
        <v>0</v>
      </c>
      <c r="AE36" s="215">
        <v>0</v>
      </c>
      <c r="AF36" s="215">
        <v>0</v>
      </c>
      <c r="AG36" s="215">
        <v>0</v>
      </c>
      <c r="AH36" s="215">
        <v>0</v>
      </c>
      <c r="AI36" s="215">
        <v>0</v>
      </c>
      <c r="AJ36" s="215">
        <v>0</v>
      </c>
      <c r="AK36" s="215">
        <v>0</v>
      </c>
      <c r="AL36" s="215">
        <v>0</v>
      </c>
      <c r="AM36" s="252">
        <v>0</v>
      </c>
      <c r="AP36" s="1"/>
      <c r="AQ36" s="1"/>
      <c r="AR36" s="1"/>
      <c r="AS36" s="1"/>
      <c r="AT36" s="1"/>
    </row>
    <row r="37" spans="2:46" ht="24">
      <c r="K37" s="250" t="s">
        <v>280</v>
      </c>
      <c r="L37" s="215">
        <v>0</v>
      </c>
      <c r="M37" s="215">
        <v>0</v>
      </c>
      <c r="N37" s="215">
        <v>0</v>
      </c>
      <c r="O37" s="215">
        <v>0</v>
      </c>
      <c r="P37" s="215">
        <v>0</v>
      </c>
      <c r="Q37" s="215">
        <v>0</v>
      </c>
      <c r="R37" s="215">
        <v>0</v>
      </c>
      <c r="S37" s="215">
        <v>0</v>
      </c>
      <c r="T37" s="215">
        <v>0</v>
      </c>
      <c r="U37" s="215">
        <v>0</v>
      </c>
      <c r="V37" s="215">
        <v>0</v>
      </c>
      <c r="W37" s="215">
        <v>0</v>
      </c>
      <c r="X37" s="252">
        <v>0</v>
      </c>
      <c r="Z37" s="250" t="s">
        <v>280</v>
      </c>
      <c r="AA37" s="215">
        <v>-12</v>
      </c>
      <c r="AB37" s="215">
        <v>6.8</v>
      </c>
      <c r="AC37" s="215">
        <v>-38.200000000000003</v>
      </c>
      <c r="AD37" s="215">
        <v>39.1</v>
      </c>
      <c r="AE37" s="215">
        <v>-65.2</v>
      </c>
      <c r="AF37" s="215">
        <v>49.8</v>
      </c>
      <c r="AG37" s="215">
        <v>-20.3</v>
      </c>
      <c r="AH37" s="215">
        <v>61</v>
      </c>
      <c r="AI37" s="215">
        <v>-112.4</v>
      </c>
      <c r="AJ37" s="215">
        <v>-33.700000000000003</v>
      </c>
      <c r="AK37" s="215">
        <v>86.1</v>
      </c>
      <c r="AL37" s="215">
        <v>-7</v>
      </c>
      <c r="AM37" s="252">
        <v>-46</v>
      </c>
      <c r="AP37" s="1"/>
      <c r="AQ37" s="1"/>
      <c r="AR37" s="1"/>
      <c r="AS37" s="1"/>
      <c r="AT37" s="1"/>
    </row>
    <row r="38" spans="2:46" ht="15.75" thickBot="1">
      <c r="K38" s="250"/>
      <c r="L38" s="217">
        <v>1694841</v>
      </c>
      <c r="M38" s="218">
        <v>1502090</v>
      </c>
      <c r="N38" s="218">
        <v>1509694</v>
      </c>
      <c r="O38" s="218">
        <v>1230595</v>
      </c>
      <c r="P38" s="218">
        <v>1445157</v>
      </c>
      <c r="Q38" s="218">
        <v>1505363</v>
      </c>
      <c r="R38" s="218">
        <v>1505368</v>
      </c>
      <c r="S38" s="218">
        <v>1574456</v>
      </c>
      <c r="T38" s="218">
        <v>1432679</v>
      </c>
      <c r="U38" s="218">
        <v>1098627</v>
      </c>
      <c r="V38" s="218">
        <v>1484667</v>
      </c>
      <c r="W38" s="218">
        <v>1702146</v>
      </c>
      <c r="X38" s="257">
        <v>17685683</v>
      </c>
      <c r="Z38" s="250"/>
      <c r="AA38" s="217">
        <v>1520911.8</v>
      </c>
      <c r="AB38" s="218">
        <v>1292681</v>
      </c>
      <c r="AC38" s="218">
        <v>1442565.6</v>
      </c>
      <c r="AD38" s="218">
        <v>1275238.3</v>
      </c>
      <c r="AE38" s="218">
        <v>730260.1</v>
      </c>
      <c r="AF38" s="218">
        <v>985815.3</v>
      </c>
      <c r="AG38" s="218">
        <v>1180362.8999999999</v>
      </c>
      <c r="AH38" s="218">
        <v>1150747.3</v>
      </c>
      <c r="AI38" s="218">
        <v>1317810.8</v>
      </c>
      <c r="AJ38" s="218">
        <v>1754341.3</v>
      </c>
      <c r="AK38" s="218">
        <v>1379163.1</v>
      </c>
      <c r="AL38" s="218">
        <v>1200088.5</v>
      </c>
      <c r="AM38" s="257">
        <v>15229986</v>
      </c>
      <c r="AP38" s="1"/>
      <c r="AQ38" s="1"/>
      <c r="AR38" s="1"/>
      <c r="AS38" s="1"/>
      <c r="AT38" s="1"/>
    </row>
    <row r="39" spans="2:46" ht="15.75" thickTop="1">
      <c r="K39" s="259"/>
      <c r="L39" s="260"/>
      <c r="M39" s="260"/>
      <c r="N39" s="260"/>
      <c r="O39" s="260"/>
      <c r="P39" s="260"/>
      <c r="Q39" s="260"/>
      <c r="R39" s="260"/>
      <c r="S39" s="260"/>
      <c r="T39" s="260"/>
      <c r="U39" s="260"/>
      <c r="V39" s="260"/>
      <c r="W39" s="260"/>
      <c r="X39" s="261"/>
      <c r="Z39" s="1541" t="s">
        <v>283</v>
      </c>
      <c r="AA39" s="1542"/>
      <c r="AB39" s="260"/>
      <c r="AC39" s="260"/>
      <c r="AD39" s="260"/>
      <c r="AE39" s="260"/>
      <c r="AF39" s="260"/>
      <c r="AG39" s="260"/>
      <c r="AH39" s="260"/>
      <c r="AI39" s="260"/>
      <c r="AJ39" s="260"/>
      <c r="AK39" s="260"/>
      <c r="AL39" s="260"/>
      <c r="AM39" s="261"/>
      <c r="AP39" s="1"/>
      <c r="AQ39" s="1"/>
      <c r="AR39" s="1"/>
      <c r="AS39" s="1"/>
      <c r="AT39" s="1"/>
    </row>
    <row r="40" spans="2:46" ht="15" customHeight="1">
      <c r="K40" s="1539" t="s">
        <v>283</v>
      </c>
      <c r="L40" s="1540"/>
      <c r="M40" s="262"/>
      <c r="N40" s="262"/>
      <c r="O40" s="262"/>
      <c r="P40" s="262"/>
      <c r="Q40" s="262"/>
      <c r="R40" s="262"/>
      <c r="S40" s="262"/>
      <c r="T40" s="262"/>
      <c r="U40" s="262"/>
      <c r="V40" s="262"/>
      <c r="W40" s="262"/>
      <c r="X40" s="263"/>
      <c r="Z40" s="1543"/>
      <c r="AA40" s="1544"/>
      <c r="AB40" s="262"/>
      <c r="AC40" s="262"/>
      <c r="AD40" s="262"/>
      <c r="AE40" s="262"/>
      <c r="AF40" s="262"/>
      <c r="AG40" s="262"/>
      <c r="AH40" s="262"/>
      <c r="AI40" s="262"/>
      <c r="AJ40" s="262"/>
      <c r="AK40" s="262"/>
      <c r="AL40" s="262"/>
      <c r="AM40" s="263"/>
      <c r="AP40" s="1"/>
      <c r="AQ40" s="1"/>
      <c r="AR40" s="1"/>
      <c r="AS40" s="1"/>
      <c r="AT40" s="1"/>
    </row>
    <row r="41" spans="2:46">
      <c r="K41" s="250"/>
      <c r="L41" s="214" t="s">
        <v>259</v>
      </c>
      <c r="M41" s="214" t="s">
        <v>260</v>
      </c>
      <c r="N41" s="214" t="s">
        <v>261</v>
      </c>
      <c r="O41" s="214" t="s">
        <v>262</v>
      </c>
      <c r="P41" s="214" t="s">
        <v>263</v>
      </c>
      <c r="Q41" s="214" t="s">
        <v>264</v>
      </c>
      <c r="R41" s="214" t="s">
        <v>265</v>
      </c>
      <c r="S41" s="214" t="s">
        <v>266</v>
      </c>
      <c r="T41" s="214" t="s">
        <v>267</v>
      </c>
      <c r="U41" s="214" t="s">
        <v>268</v>
      </c>
      <c r="V41" s="214" t="s">
        <v>269</v>
      </c>
      <c r="W41" s="214" t="s">
        <v>270</v>
      </c>
      <c r="X41" s="251" t="s">
        <v>794</v>
      </c>
      <c r="Z41" s="250"/>
      <c r="AA41" s="214" t="s">
        <v>259</v>
      </c>
      <c r="AB41" s="214" t="s">
        <v>260</v>
      </c>
      <c r="AC41" s="214" t="s">
        <v>261</v>
      </c>
      <c r="AD41" s="214" t="s">
        <v>262</v>
      </c>
      <c r="AE41" s="214" t="s">
        <v>263</v>
      </c>
      <c r="AF41" s="214" t="s">
        <v>264</v>
      </c>
      <c r="AG41" s="214" t="s">
        <v>265</v>
      </c>
      <c r="AH41" s="214" t="s">
        <v>266</v>
      </c>
      <c r="AI41" s="214" t="s">
        <v>267</v>
      </c>
      <c r="AJ41" s="214" t="s">
        <v>268</v>
      </c>
      <c r="AK41" s="214" t="s">
        <v>269</v>
      </c>
      <c r="AL41" s="214" t="s">
        <v>270</v>
      </c>
      <c r="AM41" s="251" t="s">
        <v>794</v>
      </c>
      <c r="AP41" s="1"/>
      <c r="AQ41" s="1"/>
      <c r="AR41" s="1"/>
      <c r="AS41" s="1"/>
      <c r="AT41" s="1"/>
    </row>
    <row r="42" spans="2:46" ht="24">
      <c r="K42" s="250" t="s">
        <v>271</v>
      </c>
      <c r="L42" s="215">
        <v>27245484</v>
      </c>
      <c r="M42" s="215">
        <v>27627562</v>
      </c>
      <c r="N42" s="215">
        <v>27945234</v>
      </c>
      <c r="O42" s="215">
        <v>28240440</v>
      </c>
      <c r="P42" s="215">
        <v>28468898</v>
      </c>
      <c r="Q42" s="215">
        <v>28719608</v>
      </c>
      <c r="R42" s="215">
        <v>29030547</v>
      </c>
      <c r="S42" s="215">
        <v>29290200</v>
      </c>
      <c r="T42" s="215">
        <v>29647379</v>
      </c>
      <c r="U42" s="215">
        <v>29954964</v>
      </c>
      <c r="V42" s="215">
        <v>30164300</v>
      </c>
      <c r="W42" s="215">
        <v>30509061</v>
      </c>
      <c r="X42" s="252">
        <v>27245484</v>
      </c>
      <c r="Z42" s="250" t="s">
        <v>271</v>
      </c>
      <c r="AA42" s="215">
        <v>51915270</v>
      </c>
      <c r="AB42" s="215">
        <v>52109945</v>
      </c>
      <c r="AC42" s="215">
        <v>52281279</v>
      </c>
      <c r="AD42" s="215">
        <v>52474496</v>
      </c>
      <c r="AE42" s="215">
        <v>52618645</v>
      </c>
      <c r="AF42" s="215">
        <v>52702237</v>
      </c>
      <c r="AG42" s="215">
        <v>52832543</v>
      </c>
      <c r="AH42" s="215">
        <v>52996459</v>
      </c>
      <c r="AI42" s="215">
        <v>53137436</v>
      </c>
      <c r="AJ42" s="215">
        <v>53335073</v>
      </c>
      <c r="AK42" s="215">
        <v>53553278</v>
      </c>
      <c r="AL42" s="215">
        <v>53756761</v>
      </c>
      <c r="AM42" s="252">
        <v>51915270</v>
      </c>
      <c r="AP42" s="1"/>
      <c r="AQ42" s="29"/>
      <c r="AR42" s="1"/>
      <c r="AS42" s="1"/>
      <c r="AT42" s="1"/>
    </row>
    <row r="43" spans="2:46">
      <c r="K43" s="250" t="s">
        <v>272</v>
      </c>
      <c r="L43" s="215">
        <v>98</v>
      </c>
      <c r="M43" s="215">
        <v>0</v>
      </c>
      <c r="N43" s="215">
        <v>0</v>
      </c>
      <c r="O43" s="215">
        <v>0</v>
      </c>
      <c r="P43" s="215">
        <v>0</v>
      </c>
      <c r="Q43" s="215">
        <v>0</v>
      </c>
      <c r="R43" s="215">
        <v>0</v>
      </c>
      <c r="S43" s="215">
        <v>0</v>
      </c>
      <c r="T43" s="215">
        <v>0</v>
      </c>
      <c r="U43" s="215">
        <v>0</v>
      </c>
      <c r="V43" s="215">
        <v>0</v>
      </c>
      <c r="W43" s="215">
        <v>0</v>
      </c>
      <c r="X43" s="252">
        <v>98</v>
      </c>
      <c r="Z43" s="250" t="s">
        <v>272</v>
      </c>
      <c r="AA43" s="215">
        <v>0</v>
      </c>
      <c r="AB43" s="215">
        <v>0</v>
      </c>
      <c r="AC43" s="215">
        <v>0</v>
      </c>
      <c r="AD43" s="215">
        <v>0</v>
      </c>
      <c r="AE43" s="215">
        <v>0</v>
      </c>
      <c r="AF43" s="215">
        <v>0</v>
      </c>
      <c r="AG43" s="215">
        <v>0</v>
      </c>
      <c r="AH43" s="215">
        <v>0</v>
      </c>
      <c r="AI43" s="215">
        <v>0</v>
      </c>
      <c r="AJ43" s="215">
        <v>0</v>
      </c>
      <c r="AK43" s="215">
        <v>0</v>
      </c>
      <c r="AL43" s="215">
        <v>0</v>
      </c>
      <c r="AM43" s="252">
        <v>0</v>
      </c>
      <c r="AP43" s="1"/>
      <c r="AQ43" s="1"/>
      <c r="AR43" s="1"/>
      <c r="AS43" s="1"/>
      <c r="AT43" s="1"/>
    </row>
    <row r="44" spans="2:46">
      <c r="K44" s="250" t="s">
        <v>273</v>
      </c>
      <c r="L44" s="215">
        <v>452307</v>
      </c>
      <c r="M44" s="215">
        <v>419987</v>
      </c>
      <c r="N44" s="215">
        <v>397279</v>
      </c>
      <c r="O44" s="215">
        <v>325041</v>
      </c>
      <c r="P44" s="215">
        <v>377065</v>
      </c>
      <c r="Q44" s="215">
        <v>430277</v>
      </c>
      <c r="R44" s="215">
        <v>407512</v>
      </c>
      <c r="S44" s="215">
        <v>436773</v>
      </c>
      <c r="T44" s="215">
        <v>382621</v>
      </c>
      <c r="U44" s="215">
        <v>282610</v>
      </c>
      <c r="V44" s="215">
        <v>411614</v>
      </c>
      <c r="W44" s="215">
        <v>463198</v>
      </c>
      <c r="X44" s="252">
        <v>4786284</v>
      </c>
      <c r="Z44" s="250" t="s">
        <v>273</v>
      </c>
      <c r="AA44" s="215">
        <v>245905</v>
      </c>
      <c r="AB44" s="215">
        <v>216421</v>
      </c>
      <c r="AC44" s="215">
        <v>244063</v>
      </c>
      <c r="AD44" s="215">
        <v>182082</v>
      </c>
      <c r="AE44" s="215">
        <v>105589</v>
      </c>
      <c r="AF44" s="215">
        <v>164597</v>
      </c>
      <c r="AG44" s="215">
        <v>207051</v>
      </c>
      <c r="AH44" s="215">
        <v>178076</v>
      </c>
      <c r="AI44" s="215">
        <v>249646</v>
      </c>
      <c r="AJ44" s="215">
        <v>275627</v>
      </c>
      <c r="AK44" s="215">
        <v>257031</v>
      </c>
      <c r="AL44" s="215">
        <v>220557</v>
      </c>
      <c r="AM44" s="252">
        <v>2546645</v>
      </c>
      <c r="AP44" s="1"/>
      <c r="AQ44" s="1"/>
      <c r="AR44" s="1"/>
      <c r="AS44" s="1"/>
      <c r="AT44" s="1"/>
    </row>
    <row r="45" spans="2:46">
      <c r="K45" s="250"/>
      <c r="L45" s="216">
        <v>27697889</v>
      </c>
      <c r="M45" s="216">
        <v>28047549</v>
      </c>
      <c r="N45" s="216">
        <v>28342513</v>
      </c>
      <c r="O45" s="216">
        <v>28565481</v>
      </c>
      <c r="P45" s="216">
        <v>28845963</v>
      </c>
      <c r="Q45" s="216">
        <v>29149885</v>
      </c>
      <c r="R45" s="216">
        <v>29438059</v>
      </c>
      <c r="S45" s="216">
        <v>29726973</v>
      </c>
      <c r="T45" s="216">
        <v>30030000</v>
      </c>
      <c r="U45" s="216">
        <v>30237574</v>
      </c>
      <c r="V45" s="216">
        <v>30575914</v>
      </c>
      <c r="W45" s="216">
        <v>30972259</v>
      </c>
      <c r="X45" s="253">
        <v>32031866</v>
      </c>
      <c r="Z45" s="250"/>
      <c r="AA45" s="216">
        <v>52161175</v>
      </c>
      <c r="AB45" s="216">
        <v>52326366</v>
      </c>
      <c r="AC45" s="216">
        <v>52525342</v>
      </c>
      <c r="AD45" s="216">
        <v>52656578</v>
      </c>
      <c r="AE45" s="216">
        <v>52724234</v>
      </c>
      <c r="AF45" s="216">
        <v>52866834</v>
      </c>
      <c r="AG45" s="216">
        <v>53039594</v>
      </c>
      <c r="AH45" s="216">
        <v>53174535</v>
      </c>
      <c r="AI45" s="216">
        <v>53387082</v>
      </c>
      <c r="AJ45" s="216">
        <v>53610700</v>
      </c>
      <c r="AK45" s="216">
        <v>53810309</v>
      </c>
      <c r="AL45" s="216">
        <v>53977318</v>
      </c>
      <c r="AM45" s="253">
        <v>54461915</v>
      </c>
      <c r="AP45" s="1"/>
      <c r="AQ45" s="1"/>
      <c r="AR45" s="1"/>
      <c r="AS45" s="1"/>
      <c r="AT45" s="1"/>
    </row>
    <row r="46" spans="2:46" ht="24">
      <c r="K46" s="250" t="s">
        <v>274</v>
      </c>
      <c r="L46" s="215">
        <v>27627562</v>
      </c>
      <c r="M46" s="215">
        <v>27945234</v>
      </c>
      <c r="N46" s="215">
        <v>28240440</v>
      </c>
      <c r="O46" s="215">
        <v>28468898</v>
      </c>
      <c r="P46" s="215">
        <v>28719608</v>
      </c>
      <c r="Q46" s="215">
        <v>29030547</v>
      </c>
      <c r="R46" s="215">
        <v>29290200</v>
      </c>
      <c r="S46" s="215">
        <v>29647379</v>
      </c>
      <c r="T46" s="215">
        <v>29954964</v>
      </c>
      <c r="U46" s="215">
        <v>30164300</v>
      </c>
      <c r="V46" s="215">
        <v>30509061</v>
      </c>
      <c r="W46" s="215">
        <v>30899976</v>
      </c>
      <c r="X46" s="252">
        <v>30899976</v>
      </c>
      <c r="Z46" s="250" t="s">
        <v>274</v>
      </c>
      <c r="AA46" s="215">
        <v>52109945</v>
      </c>
      <c r="AB46" s="215">
        <v>52281279</v>
      </c>
      <c r="AC46" s="215">
        <v>52474496</v>
      </c>
      <c r="AD46" s="215">
        <v>52618645</v>
      </c>
      <c r="AE46" s="215">
        <v>52702237</v>
      </c>
      <c r="AF46" s="215">
        <v>52832543</v>
      </c>
      <c r="AG46" s="215">
        <v>52996459</v>
      </c>
      <c r="AH46" s="215">
        <v>53137436</v>
      </c>
      <c r="AI46" s="215">
        <v>53335073</v>
      </c>
      <c r="AJ46" s="215">
        <v>53553278</v>
      </c>
      <c r="AK46" s="215">
        <v>53756761</v>
      </c>
      <c r="AL46" s="215">
        <v>53931369</v>
      </c>
      <c r="AM46" s="252">
        <v>53931369</v>
      </c>
      <c r="AP46" s="1"/>
      <c r="AQ46" s="1"/>
      <c r="AR46" s="1"/>
      <c r="AS46" s="1"/>
      <c r="AT46" s="1"/>
    </row>
    <row r="47" spans="2:46" ht="15.75" thickBot="1">
      <c r="J47" s="32" t="s">
        <v>281</v>
      </c>
      <c r="K47" s="250"/>
      <c r="L47" s="217">
        <v>70327</v>
      </c>
      <c r="M47" s="218">
        <v>102315</v>
      </c>
      <c r="N47" s="218">
        <v>102073</v>
      </c>
      <c r="O47" s="218">
        <v>96583</v>
      </c>
      <c r="P47" s="218">
        <v>126355</v>
      </c>
      <c r="Q47" s="218">
        <v>119338</v>
      </c>
      <c r="R47" s="218">
        <v>147859</v>
      </c>
      <c r="S47" s="218">
        <v>79594</v>
      </c>
      <c r="T47" s="218">
        <v>75036</v>
      </c>
      <c r="U47" s="218">
        <v>73274</v>
      </c>
      <c r="V47" s="218">
        <v>66853</v>
      </c>
      <c r="W47" s="218">
        <v>72283</v>
      </c>
      <c r="X47" s="257">
        <v>1131890</v>
      </c>
      <c r="Z47" s="250"/>
      <c r="AA47" s="217">
        <v>51230</v>
      </c>
      <c r="AB47" s="218">
        <v>45087</v>
      </c>
      <c r="AC47" s="218">
        <v>50846</v>
      </c>
      <c r="AD47" s="218">
        <v>37933</v>
      </c>
      <c r="AE47" s="218">
        <v>21997</v>
      </c>
      <c r="AF47" s="218">
        <v>34291</v>
      </c>
      <c r="AG47" s="218">
        <v>43135</v>
      </c>
      <c r="AH47" s="218">
        <v>37099</v>
      </c>
      <c r="AI47" s="218">
        <v>52009</v>
      </c>
      <c r="AJ47" s="218">
        <v>57422</v>
      </c>
      <c r="AK47" s="218">
        <v>53548</v>
      </c>
      <c r="AL47" s="218">
        <v>45949</v>
      </c>
      <c r="AM47" s="257">
        <v>530546</v>
      </c>
      <c r="AP47" s="1"/>
      <c r="AQ47" s="30"/>
      <c r="AR47" s="1"/>
      <c r="AS47" s="1"/>
      <c r="AT47" s="1"/>
    </row>
    <row r="48" spans="2:46" ht="15.75" thickTop="1">
      <c r="J48" s="32">
        <v>0.17499999999999999</v>
      </c>
      <c r="K48" s="250"/>
      <c r="L48" s="219"/>
      <c r="M48" s="219"/>
      <c r="N48" s="219"/>
      <c r="O48" s="219"/>
      <c r="P48" s="219"/>
      <c r="Q48" s="219"/>
      <c r="R48" s="219"/>
      <c r="S48" s="219"/>
      <c r="T48" s="219"/>
      <c r="U48" s="219"/>
      <c r="V48" s="219"/>
      <c r="W48" s="219"/>
      <c r="X48" s="258"/>
      <c r="Z48" s="250"/>
      <c r="AA48" s="219"/>
      <c r="AB48" s="219"/>
      <c r="AC48" s="219"/>
      <c r="AD48" s="219"/>
      <c r="AE48" s="219"/>
      <c r="AF48" s="219"/>
      <c r="AG48" s="219"/>
      <c r="AH48" s="219"/>
      <c r="AI48" s="219"/>
      <c r="AJ48" s="219"/>
      <c r="AK48" s="219"/>
      <c r="AL48" s="219"/>
      <c r="AM48" s="258"/>
      <c r="AP48" s="1"/>
      <c r="AQ48" s="1"/>
      <c r="AR48" s="1"/>
      <c r="AS48" s="1"/>
      <c r="AT48" s="1"/>
    </row>
    <row r="49" spans="11:46" ht="24">
      <c r="K49" s="250" t="s">
        <v>275</v>
      </c>
      <c r="L49" s="215">
        <v>0</v>
      </c>
      <c r="M49" s="215">
        <v>0</v>
      </c>
      <c r="N49" s="215">
        <v>0</v>
      </c>
      <c r="O49" s="215">
        <v>0</v>
      </c>
      <c r="P49" s="215">
        <v>0</v>
      </c>
      <c r="Q49" s="215">
        <v>0</v>
      </c>
      <c r="R49" s="215">
        <v>0</v>
      </c>
      <c r="S49" s="215">
        <v>0</v>
      </c>
      <c r="T49" s="215">
        <v>0</v>
      </c>
      <c r="U49" s="215">
        <v>0</v>
      </c>
      <c r="V49" s="215">
        <v>0</v>
      </c>
      <c r="W49" s="215">
        <v>0</v>
      </c>
      <c r="X49" s="252">
        <v>0</v>
      </c>
      <c r="Z49" s="250" t="s">
        <v>275</v>
      </c>
      <c r="AA49" s="215">
        <v>0</v>
      </c>
      <c r="AB49" s="215">
        <v>0</v>
      </c>
      <c r="AC49" s="215">
        <v>0</v>
      </c>
      <c r="AD49" s="215">
        <v>0</v>
      </c>
      <c r="AE49" s="215">
        <v>0</v>
      </c>
      <c r="AF49" s="215">
        <v>0</v>
      </c>
      <c r="AG49" s="215">
        <v>0</v>
      </c>
      <c r="AH49" s="215">
        <v>0</v>
      </c>
      <c r="AI49" s="215">
        <v>0</v>
      </c>
      <c r="AJ49" s="215">
        <v>0</v>
      </c>
      <c r="AK49" s="215">
        <v>0</v>
      </c>
      <c r="AL49" s="215">
        <v>0</v>
      </c>
      <c r="AM49" s="252">
        <v>0</v>
      </c>
      <c r="AP49" s="1"/>
      <c r="AQ49" s="1"/>
      <c r="AR49" s="1"/>
      <c r="AS49" s="1"/>
      <c r="AT49" s="1"/>
    </row>
    <row r="50" spans="11:46">
      <c r="K50" s="250" t="s">
        <v>276</v>
      </c>
      <c r="L50" s="215">
        <v>25935</v>
      </c>
      <c r="M50" s="215">
        <v>55716</v>
      </c>
      <c r="N50" s="215">
        <v>43228</v>
      </c>
      <c r="O50" s="215">
        <v>64301</v>
      </c>
      <c r="P50" s="215">
        <v>76597</v>
      </c>
      <c r="Q50" s="215">
        <v>71419</v>
      </c>
      <c r="R50" s="215">
        <v>113873</v>
      </c>
      <c r="S50" s="215">
        <v>42023</v>
      </c>
      <c r="T50" s="215">
        <v>40583</v>
      </c>
      <c r="U50" s="215">
        <v>43548</v>
      </c>
      <c r="V50" s="215">
        <v>38733</v>
      </c>
      <c r="W50" s="215">
        <v>31795</v>
      </c>
      <c r="X50" s="252">
        <v>647751</v>
      </c>
      <c r="Z50" s="250" t="s">
        <v>276</v>
      </c>
      <c r="AA50" s="215">
        <v>0</v>
      </c>
      <c r="AB50" s="215">
        <v>0</v>
      </c>
      <c r="AC50" s="215">
        <v>0</v>
      </c>
      <c r="AD50" s="215">
        <v>0</v>
      </c>
      <c r="AE50" s="215">
        <v>0</v>
      </c>
      <c r="AF50" s="215">
        <v>0</v>
      </c>
      <c r="AG50" s="215">
        <v>0</v>
      </c>
      <c r="AH50" s="215">
        <v>0</v>
      </c>
      <c r="AI50" s="215">
        <v>0</v>
      </c>
      <c r="AJ50" s="215">
        <v>0</v>
      </c>
      <c r="AK50" s="215">
        <v>0</v>
      </c>
      <c r="AL50" s="215">
        <v>0</v>
      </c>
      <c r="AM50" s="252">
        <v>0</v>
      </c>
      <c r="AP50" s="1"/>
      <c r="AQ50" s="1"/>
      <c r="AR50" s="1"/>
      <c r="AS50" s="1"/>
      <c r="AT50" s="1"/>
    </row>
    <row r="51" spans="11:46">
      <c r="K51" s="250" t="s">
        <v>234</v>
      </c>
      <c r="L51" s="215">
        <v>44391</v>
      </c>
      <c r="M51" s="215">
        <v>46599</v>
      </c>
      <c r="N51" s="215">
        <v>58845</v>
      </c>
      <c r="O51" s="215">
        <v>32283</v>
      </c>
      <c r="P51" s="215">
        <v>49758</v>
      </c>
      <c r="Q51" s="215">
        <v>47919</v>
      </c>
      <c r="R51" s="215">
        <v>33986</v>
      </c>
      <c r="S51" s="215">
        <v>37570</v>
      </c>
      <c r="T51" s="215">
        <v>34453</v>
      </c>
      <c r="U51" s="215">
        <v>29725</v>
      </c>
      <c r="V51" s="215">
        <v>28120</v>
      </c>
      <c r="W51" s="215">
        <v>55511</v>
      </c>
      <c r="X51" s="252">
        <v>499160</v>
      </c>
      <c r="Z51" s="250" t="s">
        <v>234</v>
      </c>
      <c r="AA51" s="215">
        <v>51230</v>
      </c>
      <c r="AB51" s="215">
        <v>45087</v>
      </c>
      <c r="AC51" s="215">
        <v>50846</v>
      </c>
      <c r="AD51" s="215">
        <v>37933</v>
      </c>
      <c r="AE51" s="215">
        <v>21997</v>
      </c>
      <c r="AF51" s="215">
        <v>34291</v>
      </c>
      <c r="AG51" s="215">
        <v>43135</v>
      </c>
      <c r="AH51" s="215">
        <v>37099</v>
      </c>
      <c r="AI51" s="215">
        <v>52009</v>
      </c>
      <c r="AJ51" s="215">
        <v>57422</v>
      </c>
      <c r="AK51" s="215">
        <v>53548</v>
      </c>
      <c r="AL51" s="215">
        <v>45949</v>
      </c>
      <c r="AM51" s="252">
        <v>530546</v>
      </c>
      <c r="AP51" s="1"/>
      <c r="AQ51" s="1"/>
      <c r="AR51" s="1"/>
      <c r="AS51" s="1"/>
      <c r="AT51" s="1"/>
    </row>
    <row r="52" spans="11:46">
      <c r="K52" s="250" t="s">
        <v>277</v>
      </c>
      <c r="L52" s="215">
        <v>0</v>
      </c>
      <c r="M52" s="215">
        <v>0</v>
      </c>
      <c r="N52" s="215">
        <v>0</v>
      </c>
      <c r="O52" s="215">
        <v>0</v>
      </c>
      <c r="P52" s="215">
        <v>0</v>
      </c>
      <c r="Q52" s="215">
        <v>0</v>
      </c>
      <c r="R52" s="215">
        <v>0</v>
      </c>
      <c r="S52" s="215">
        <v>0</v>
      </c>
      <c r="T52" s="215">
        <v>0</v>
      </c>
      <c r="U52" s="215">
        <v>0</v>
      </c>
      <c r="V52" s="215">
        <v>0</v>
      </c>
      <c r="W52" s="215">
        <v>0</v>
      </c>
      <c r="X52" s="252">
        <v>0</v>
      </c>
      <c r="Z52" s="250" t="s">
        <v>277</v>
      </c>
      <c r="AA52" s="215">
        <v>0</v>
      </c>
      <c r="AB52" s="215">
        <v>0</v>
      </c>
      <c r="AC52" s="215">
        <v>0</v>
      </c>
      <c r="AD52" s="215">
        <v>0</v>
      </c>
      <c r="AE52" s="215">
        <v>0</v>
      </c>
      <c r="AF52" s="215">
        <v>0</v>
      </c>
      <c r="AG52" s="215">
        <v>0</v>
      </c>
      <c r="AH52" s="215">
        <v>0</v>
      </c>
      <c r="AI52" s="215">
        <v>0</v>
      </c>
      <c r="AJ52" s="215">
        <v>0</v>
      </c>
      <c r="AK52" s="215">
        <v>0</v>
      </c>
      <c r="AL52" s="215">
        <v>0</v>
      </c>
      <c r="AM52" s="252">
        <v>0</v>
      </c>
      <c r="AP52" s="1"/>
      <c r="AQ52" s="1"/>
      <c r="AR52" s="1"/>
      <c r="AS52" s="1"/>
      <c r="AT52" s="1"/>
    </row>
    <row r="53" spans="11:46">
      <c r="K53" s="250" t="s">
        <v>278</v>
      </c>
      <c r="L53" s="215">
        <v>0</v>
      </c>
      <c r="M53" s="215">
        <v>0</v>
      </c>
      <c r="N53" s="215">
        <v>0</v>
      </c>
      <c r="O53" s="215">
        <v>0</v>
      </c>
      <c r="P53" s="215">
        <v>0</v>
      </c>
      <c r="Q53" s="215">
        <v>0</v>
      </c>
      <c r="R53" s="215">
        <v>0</v>
      </c>
      <c r="S53" s="215">
        <v>0</v>
      </c>
      <c r="T53" s="215">
        <v>0</v>
      </c>
      <c r="U53" s="215">
        <v>0</v>
      </c>
      <c r="V53" s="215">
        <v>0</v>
      </c>
      <c r="W53" s="215">
        <v>0</v>
      </c>
      <c r="X53" s="252">
        <v>0</v>
      </c>
      <c r="Z53" s="250" t="s">
        <v>278</v>
      </c>
      <c r="AA53" s="215">
        <v>0</v>
      </c>
      <c r="AB53" s="215">
        <v>0</v>
      </c>
      <c r="AC53" s="215">
        <v>0</v>
      </c>
      <c r="AD53" s="215">
        <v>0</v>
      </c>
      <c r="AE53" s="215">
        <v>0</v>
      </c>
      <c r="AF53" s="215">
        <v>0</v>
      </c>
      <c r="AG53" s="215">
        <v>0</v>
      </c>
      <c r="AH53" s="215">
        <v>0</v>
      </c>
      <c r="AI53" s="215">
        <v>0</v>
      </c>
      <c r="AJ53" s="215">
        <v>0</v>
      </c>
      <c r="AK53" s="215">
        <v>0</v>
      </c>
      <c r="AL53" s="215">
        <v>0</v>
      </c>
      <c r="AM53" s="252">
        <v>0</v>
      </c>
      <c r="AP53" s="1"/>
      <c r="AQ53" s="1"/>
      <c r="AR53" s="1"/>
      <c r="AS53" s="1"/>
      <c r="AT53" s="1"/>
    </row>
    <row r="54" spans="11:46" ht="24">
      <c r="K54" s="250" t="s">
        <v>279</v>
      </c>
      <c r="L54" s="215">
        <v>0</v>
      </c>
      <c r="M54" s="215">
        <v>0</v>
      </c>
      <c r="N54" s="215">
        <v>0</v>
      </c>
      <c r="O54" s="215">
        <v>0</v>
      </c>
      <c r="P54" s="215">
        <v>0</v>
      </c>
      <c r="Q54" s="215">
        <v>0</v>
      </c>
      <c r="R54" s="215">
        <v>0</v>
      </c>
      <c r="S54" s="215">
        <v>0</v>
      </c>
      <c r="T54" s="215">
        <v>0</v>
      </c>
      <c r="U54" s="215">
        <v>0</v>
      </c>
      <c r="V54" s="215">
        <v>0</v>
      </c>
      <c r="W54" s="215">
        <v>0</v>
      </c>
      <c r="X54" s="252">
        <v>0</v>
      </c>
      <c r="Z54" s="250" t="s">
        <v>279</v>
      </c>
      <c r="AA54" s="215">
        <v>0</v>
      </c>
      <c r="AB54" s="215">
        <v>0</v>
      </c>
      <c r="AC54" s="215">
        <v>0</v>
      </c>
      <c r="AD54" s="215">
        <v>0</v>
      </c>
      <c r="AE54" s="215">
        <v>0</v>
      </c>
      <c r="AF54" s="215">
        <v>0</v>
      </c>
      <c r="AG54" s="215">
        <v>0</v>
      </c>
      <c r="AH54" s="215">
        <v>0</v>
      </c>
      <c r="AI54" s="215">
        <v>0</v>
      </c>
      <c r="AJ54" s="215">
        <v>0</v>
      </c>
      <c r="AK54" s="215">
        <v>0</v>
      </c>
      <c r="AL54" s="215">
        <v>0</v>
      </c>
      <c r="AM54" s="252">
        <v>0</v>
      </c>
      <c r="AP54" s="1"/>
      <c r="AQ54" s="1"/>
      <c r="AR54" s="1"/>
      <c r="AS54" s="1"/>
      <c r="AT54" s="1"/>
    </row>
    <row r="55" spans="11:46" ht="24">
      <c r="K55" s="250" t="s">
        <v>280</v>
      </c>
      <c r="L55" s="215">
        <v>0</v>
      </c>
      <c r="M55" s="215">
        <v>0</v>
      </c>
      <c r="N55" s="215">
        <v>0</v>
      </c>
      <c r="O55" s="215">
        <v>0</v>
      </c>
      <c r="P55" s="215">
        <v>0</v>
      </c>
      <c r="Q55" s="215">
        <v>0</v>
      </c>
      <c r="R55" s="215">
        <v>0</v>
      </c>
      <c r="S55" s="215">
        <v>0</v>
      </c>
      <c r="T55" s="215">
        <v>0</v>
      </c>
      <c r="U55" s="215">
        <v>0</v>
      </c>
      <c r="V55" s="215">
        <v>0</v>
      </c>
      <c r="W55" s="215">
        <v>-15022</v>
      </c>
      <c r="X55" s="252">
        <v>-15022</v>
      </c>
      <c r="Z55" s="250" t="s">
        <v>280</v>
      </c>
      <c r="AA55" s="215">
        <v>0</v>
      </c>
      <c r="AB55" s="215">
        <v>0</v>
      </c>
      <c r="AC55" s="215">
        <v>0</v>
      </c>
      <c r="AD55" s="215">
        <v>0</v>
      </c>
      <c r="AE55" s="215">
        <v>0</v>
      </c>
      <c r="AF55" s="215">
        <v>0</v>
      </c>
      <c r="AG55" s="215">
        <v>0</v>
      </c>
      <c r="AH55" s="215">
        <v>0</v>
      </c>
      <c r="AI55" s="215">
        <v>0</v>
      </c>
      <c r="AJ55" s="215">
        <v>0</v>
      </c>
      <c r="AK55" s="215">
        <v>0</v>
      </c>
      <c r="AL55" s="215">
        <v>0</v>
      </c>
      <c r="AM55" s="252">
        <v>0</v>
      </c>
      <c r="AP55" s="1"/>
      <c r="AQ55" s="1"/>
      <c r="AR55" s="1"/>
      <c r="AS55" s="1"/>
      <c r="AT55" s="1"/>
    </row>
    <row r="56" spans="11:46" ht="15.75" thickBot="1">
      <c r="K56" s="264"/>
      <c r="L56" s="265">
        <v>70326</v>
      </c>
      <c r="M56" s="266">
        <v>102315</v>
      </c>
      <c r="N56" s="266">
        <v>102073</v>
      </c>
      <c r="O56" s="266">
        <v>96584</v>
      </c>
      <c r="P56" s="266">
        <v>126355</v>
      </c>
      <c r="Q56" s="266">
        <v>119338</v>
      </c>
      <c r="R56" s="266">
        <v>147859</v>
      </c>
      <c r="S56" s="266">
        <v>79593</v>
      </c>
      <c r="T56" s="266">
        <v>75036</v>
      </c>
      <c r="U56" s="266">
        <v>73273</v>
      </c>
      <c r="V56" s="266">
        <v>66853</v>
      </c>
      <c r="W56" s="266">
        <v>72284</v>
      </c>
      <c r="X56" s="267">
        <v>1131889</v>
      </c>
      <c r="Z56" s="264"/>
      <c r="AA56" s="265">
        <v>51230</v>
      </c>
      <c r="AB56" s="266">
        <v>45087</v>
      </c>
      <c r="AC56" s="266">
        <v>50846</v>
      </c>
      <c r="AD56" s="266">
        <v>37933</v>
      </c>
      <c r="AE56" s="266">
        <v>21997</v>
      </c>
      <c r="AF56" s="266">
        <v>34291</v>
      </c>
      <c r="AG56" s="266">
        <v>43135</v>
      </c>
      <c r="AH56" s="266">
        <v>37099</v>
      </c>
      <c r="AI56" s="266">
        <v>52009</v>
      </c>
      <c r="AJ56" s="266">
        <v>57422</v>
      </c>
      <c r="AK56" s="266">
        <v>53548</v>
      </c>
      <c r="AL56" s="266">
        <v>45949</v>
      </c>
      <c r="AM56" s="267">
        <v>530546</v>
      </c>
      <c r="AN56" s="31"/>
      <c r="AO56" s="31"/>
      <c r="AP56" s="1"/>
      <c r="AQ56" s="1"/>
      <c r="AR56" s="1"/>
      <c r="AS56" s="1"/>
      <c r="AT56" s="1"/>
    </row>
    <row r="57" spans="11:46">
      <c r="K57" s="114"/>
      <c r="L57" s="114"/>
      <c r="M57" s="114"/>
      <c r="N57" s="114"/>
      <c r="O57" s="114"/>
      <c r="P57" s="114"/>
      <c r="Q57" s="114"/>
      <c r="R57" s="114"/>
      <c r="S57" s="114"/>
      <c r="T57" s="114"/>
      <c r="U57" s="114"/>
      <c r="V57" s="114"/>
      <c r="W57" s="114"/>
      <c r="X57" s="114"/>
      <c r="Z57" s="220"/>
      <c r="AA57" s="221"/>
      <c r="AB57" s="222"/>
      <c r="AC57" s="222"/>
      <c r="AD57" s="222"/>
      <c r="AE57" s="222"/>
      <c r="AF57" s="222"/>
      <c r="AG57" s="222"/>
      <c r="AH57" s="222"/>
      <c r="AI57" s="222"/>
      <c r="AJ57" s="222"/>
      <c r="AK57" s="222"/>
      <c r="AL57" s="222"/>
      <c r="AM57" s="222"/>
    </row>
    <row r="60" spans="11:46">
      <c r="AN60" s="249"/>
    </row>
    <row r="61" spans="11:46" ht="21" customHeight="1"/>
    <row r="63" spans="11:46">
      <c r="K63" s="269"/>
    </row>
    <row r="64" spans="11:46">
      <c r="Y64" s="28"/>
      <c r="AA64"/>
    </row>
    <row r="65" spans="25:27" ht="18.95" customHeight="1">
      <c r="Y65" s="28"/>
      <c r="AA65"/>
    </row>
    <row r="66" spans="25:27">
      <c r="Y66" s="28"/>
      <c r="AA66"/>
    </row>
    <row r="67" spans="25:27">
      <c r="Y67" s="28"/>
      <c r="AA67"/>
    </row>
    <row r="77" spans="25:27" ht="15.75" customHeight="1"/>
    <row r="78" spans="25:27" ht="15.75" customHeight="1"/>
    <row r="96" ht="15" customHeight="1"/>
    <row r="102" spans="8:9">
      <c r="I102" s="269"/>
    </row>
    <row r="110" spans="8:9">
      <c r="H110" s="269"/>
    </row>
    <row r="114" spans="10:10" ht="15.75" customHeight="1"/>
    <row r="116" spans="10:10" ht="15.75" customHeight="1">
      <c r="J116" s="268"/>
    </row>
    <row r="117" spans="10:10">
      <c r="J117" s="268"/>
    </row>
    <row r="118" spans="10:10">
      <c r="J118" s="268"/>
    </row>
    <row r="119" spans="10:10">
      <c r="J119"/>
    </row>
    <row r="120" spans="10:10">
      <c r="J120"/>
    </row>
    <row r="121" spans="10:10">
      <c r="J121"/>
    </row>
    <row r="122" spans="10:10">
      <c r="J122"/>
    </row>
    <row r="123" spans="10:10">
      <c r="J123"/>
    </row>
    <row r="131" ht="16.5" customHeight="1"/>
    <row r="134" ht="15.75" customHeight="1"/>
    <row r="152" ht="15.75" customHeight="1"/>
  </sheetData>
  <mergeCells count="6">
    <mergeCell ref="B32:D35"/>
    <mergeCell ref="K4:L4"/>
    <mergeCell ref="Z21:AA22"/>
    <mergeCell ref="K22:L22"/>
    <mergeCell ref="Z39:AA40"/>
    <mergeCell ref="K40:L40"/>
  </mergeCells>
  <hyperlinks>
    <hyperlink ref="AD1" r:id="rId1" display=" Source: Alberta Energy Regulator, ST39 2014"/>
    <hyperlink ref="N1" r:id="rId2" display=" Source: Alberta Energy Regulator, ST39 2014"/>
  </hyperlinks>
  <pageMargins left="0.75" right="0.75" top="1" bottom="1" header="0.5" footer="0.5"/>
  <pageSetup paperSize="5" scale="14" orientation="portrait" horizontalDpi="1200" verticalDpi="1200"/>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M63"/>
  <sheetViews>
    <sheetView zoomScale="90" zoomScaleNormal="90" zoomScalePageLayoutView="90" workbookViewId="0">
      <selection activeCell="I38" sqref="I38"/>
    </sheetView>
  </sheetViews>
  <sheetFormatPr defaultColWidth="10.85546875" defaultRowHeight="15"/>
  <cols>
    <col min="1" max="1" width="31" style="114" customWidth="1"/>
    <col min="2" max="2" width="13.28515625" style="114" customWidth="1"/>
    <col min="3" max="4" width="10.85546875" style="114"/>
    <col min="5" max="5" width="11.85546875" style="114" customWidth="1"/>
    <col min="6" max="8" width="10.85546875" style="114"/>
    <col min="9" max="9" width="26.28515625" style="114" customWidth="1"/>
    <col min="10" max="16384" width="10.85546875" style="114"/>
  </cols>
  <sheetData>
    <row r="1" spans="1:13" ht="21">
      <c r="A1" s="113" t="s">
        <v>646</v>
      </c>
    </row>
    <row r="2" spans="1:13" ht="18.75">
      <c r="A2" s="115" t="s">
        <v>647</v>
      </c>
    </row>
    <row r="3" spans="1:13" ht="15.75">
      <c r="A3" s="116"/>
    </row>
    <row r="4" spans="1:13" ht="15.75">
      <c r="A4" s="594" t="s">
        <v>648</v>
      </c>
      <c r="B4" s="658" t="s">
        <v>649</v>
      </c>
      <c r="C4" s="658" t="s">
        <v>650</v>
      </c>
      <c r="D4" s="658" t="s">
        <v>651</v>
      </c>
      <c r="E4" s="659" t="s">
        <v>652</v>
      </c>
      <c r="I4" s="594" t="s">
        <v>1047</v>
      </c>
      <c r="J4" s="658"/>
      <c r="K4" s="658"/>
      <c r="L4" s="658"/>
      <c r="M4" s="639" t="s">
        <v>1037</v>
      </c>
    </row>
    <row r="5" spans="1:13" ht="15.75">
      <c r="A5" s="597"/>
      <c r="B5" s="660" t="s">
        <v>653</v>
      </c>
      <c r="C5" s="660" t="s">
        <v>654</v>
      </c>
      <c r="D5" s="660" t="s">
        <v>654</v>
      </c>
      <c r="E5" s="661" t="s">
        <v>655</v>
      </c>
      <c r="I5" s="676"/>
      <c r="J5" s="660"/>
      <c r="K5" s="660"/>
      <c r="L5" s="675"/>
      <c r="M5" s="679"/>
    </row>
    <row r="6" spans="1:13" ht="17.25">
      <c r="A6" s="600" t="s">
        <v>642</v>
      </c>
      <c r="B6" s="638">
        <v>8.7799999999999994</v>
      </c>
      <c r="C6" s="638">
        <v>0.38</v>
      </c>
      <c r="D6" s="638">
        <v>0.08</v>
      </c>
      <c r="E6" s="662">
        <f>(B6+C6*C$32/1000+D6*D$32/1000)*42</f>
        <v>370.30391999999995</v>
      </c>
      <c r="I6" s="600" t="s">
        <v>1039</v>
      </c>
      <c r="J6" s="677"/>
      <c r="K6" s="677"/>
      <c r="L6" s="678">
        <v>1923</v>
      </c>
      <c r="M6" s="639" t="s">
        <v>1018</v>
      </c>
    </row>
    <row r="7" spans="1:13" ht="17.25">
      <c r="A7" s="601" t="s">
        <v>643</v>
      </c>
      <c r="B7" s="185">
        <v>9.75</v>
      </c>
      <c r="C7" s="185">
        <v>0.41</v>
      </c>
      <c r="D7" s="185">
        <v>0.08</v>
      </c>
      <c r="E7" s="662">
        <f>(B7+C7*C$32/1000+D7*D$32/1000)*42</f>
        <v>411.08675999999997</v>
      </c>
      <c r="I7" s="601" t="s">
        <v>1040</v>
      </c>
      <c r="J7" s="602"/>
      <c r="K7" s="602"/>
      <c r="L7" s="687">
        <v>58.2</v>
      </c>
      <c r="M7" s="180" t="s">
        <v>655</v>
      </c>
    </row>
    <row r="8" spans="1:13" ht="17.25">
      <c r="A8" s="601" t="s">
        <v>435</v>
      </c>
      <c r="B8" s="185">
        <v>10.210000000000001</v>
      </c>
      <c r="C8" s="185">
        <v>0.41</v>
      </c>
      <c r="D8" s="185">
        <v>0.08</v>
      </c>
      <c r="E8" s="662">
        <f>(B8+C8*C$32/1000+D8*D$32/1000)*42</f>
        <v>430.40676000000002</v>
      </c>
      <c r="I8" s="685" t="s">
        <v>1046</v>
      </c>
      <c r="J8" s="604"/>
      <c r="K8" s="686"/>
      <c r="L8" s="686">
        <v>8.6</v>
      </c>
      <c r="M8" s="679" t="s">
        <v>1045</v>
      </c>
    </row>
    <row r="9" spans="1:13" ht="17.25">
      <c r="A9" s="601" t="s">
        <v>8</v>
      </c>
      <c r="B9" s="185">
        <v>10.96</v>
      </c>
      <c r="C9" s="185">
        <v>0.44</v>
      </c>
      <c r="D9" s="185">
        <v>0.09</v>
      </c>
      <c r="E9" s="662">
        <f>(B9+C9*C$32/1000+D9*D$32/1000)*42</f>
        <v>462.07476000000008</v>
      </c>
      <c r="I9" s="120" t="s">
        <v>1041</v>
      </c>
      <c r="J9" s="117"/>
    </row>
    <row r="10" spans="1:13" ht="17.25">
      <c r="A10" s="601" t="s">
        <v>10</v>
      </c>
      <c r="B10" s="635" t="s">
        <v>1010</v>
      </c>
      <c r="C10" s="635" t="s">
        <v>1010</v>
      </c>
      <c r="D10" s="635" t="s">
        <v>1010</v>
      </c>
      <c r="E10" s="662" t="s">
        <v>1010</v>
      </c>
      <c r="F10" s="114" t="s">
        <v>656</v>
      </c>
      <c r="I10" s="120" t="s">
        <v>1044</v>
      </c>
    </row>
    <row r="11" spans="1:13">
      <c r="A11" s="601" t="s">
        <v>657</v>
      </c>
      <c r="B11" s="185">
        <v>9.5399999999999991</v>
      </c>
      <c r="C11" s="185">
        <v>0.43</v>
      </c>
      <c r="D11" s="185">
        <v>0.09</v>
      </c>
      <c r="E11" s="662">
        <f>(B11+C11*C$32/1000+D11*D$32/1000)*42</f>
        <v>402.42048</v>
      </c>
    </row>
    <row r="12" spans="1:13">
      <c r="A12" s="601" t="s">
        <v>1020</v>
      </c>
      <c r="B12" s="185">
        <f>(11.27+10.21)/2</f>
        <v>10.74</v>
      </c>
      <c r="C12" s="185">
        <f>(0.45+0.42)/2</f>
        <v>0.435</v>
      </c>
      <c r="D12" s="185">
        <f>(0.08+0.09)/2</f>
        <v>8.4999999999999992E-2</v>
      </c>
      <c r="E12" s="662">
        <f>(B12+C12*C$32/1000+D12*D$32/1000)*42</f>
        <v>452.76504</v>
      </c>
      <c r="F12" s="117"/>
      <c r="G12" s="117"/>
      <c r="H12" s="117"/>
    </row>
    <row r="13" spans="1:13">
      <c r="A13" s="601" t="s">
        <v>986</v>
      </c>
      <c r="B13" s="602">
        <v>8.8800000000000008</v>
      </c>
      <c r="C13" s="602">
        <v>0.38</v>
      </c>
      <c r="D13" s="602">
        <v>0.08</v>
      </c>
      <c r="E13" s="663">
        <f>(B13+C13*C$32/1000+D13*D$32/1000)*42</f>
        <v>374.50391999999999</v>
      </c>
      <c r="F13" s="117" t="s">
        <v>995</v>
      </c>
      <c r="G13" s="117"/>
      <c r="H13" s="117"/>
      <c r="I13" s="117"/>
      <c r="J13" s="117"/>
    </row>
    <row r="14" spans="1:13">
      <c r="A14" s="601" t="s">
        <v>999</v>
      </c>
      <c r="B14" s="602">
        <v>5.68</v>
      </c>
      <c r="C14" s="602">
        <v>0.28000000000000003</v>
      </c>
      <c r="D14" s="602">
        <v>0.06</v>
      </c>
      <c r="E14" s="663">
        <f>(B14+C14*C$32/1000+D14*D$32/1000)*42</f>
        <v>239.71080000000001</v>
      </c>
      <c r="F14" s="117"/>
      <c r="G14" s="117"/>
      <c r="H14" s="117"/>
    </row>
    <row r="15" spans="1:13">
      <c r="A15" s="603" t="s">
        <v>659</v>
      </c>
      <c r="B15" s="604">
        <v>10.15</v>
      </c>
      <c r="C15" s="604">
        <v>0.41</v>
      </c>
      <c r="D15" s="604">
        <v>0.08</v>
      </c>
      <c r="E15" s="664">
        <f>(B15+C15*C$32/1000+D15*D$32/1000)*42</f>
        <v>427.88675999999998</v>
      </c>
      <c r="F15" s="117"/>
      <c r="G15" s="117"/>
      <c r="H15" s="117"/>
    </row>
    <row r="16" spans="1:13">
      <c r="A16" s="600"/>
      <c r="B16" s="595" t="s">
        <v>649</v>
      </c>
      <c r="C16" s="595" t="s">
        <v>650</v>
      </c>
      <c r="D16" s="595" t="s">
        <v>651</v>
      </c>
      <c r="E16" s="596" t="s">
        <v>652</v>
      </c>
      <c r="F16" s="117"/>
      <c r="G16" s="117"/>
      <c r="H16" s="117"/>
    </row>
    <row r="17" spans="1:10">
      <c r="A17" s="603"/>
      <c r="B17" s="598" t="s">
        <v>992</v>
      </c>
      <c r="C17" s="598" t="s">
        <v>993</v>
      </c>
      <c r="D17" s="598" t="s">
        <v>993</v>
      </c>
      <c r="E17" s="599" t="s">
        <v>994</v>
      </c>
      <c r="F17" s="117"/>
      <c r="G17" s="117"/>
      <c r="H17" s="117"/>
    </row>
    <row r="18" spans="1:10">
      <c r="A18" s="605" t="s">
        <v>660</v>
      </c>
      <c r="B18" s="606">
        <v>3072</v>
      </c>
      <c r="C18" s="606">
        <v>960</v>
      </c>
      <c r="D18" s="606">
        <v>126</v>
      </c>
      <c r="E18" s="607">
        <f>(B18+C18*$C$32/1000+D18*$D$32/1000)/B27</f>
        <v>3.4636874710641772</v>
      </c>
      <c r="F18" s="117"/>
      <c r="G18" s="117"/>
      <c r="H18" s="117"/>
    </row>
    <row r="19" spans="1:10">
      <c r="B19" s="117"/>
      <c r="C19" s="117"/>
      <c r="D19" s="117"/>
      <c r="E19" s="117"/>
      <c r="F19" s="117"/>
      <c r="G19" s="117"/>
      <c r="H19" s="117"/>
    </row>
    <row r="20" spans="1:10">
      <c r="B20" s="119"/>
      <c r="C20" s="117"/>
      <c r="D20" s="117"/>
      <c r="E20" s="119"/>
      <c r="F20" s="117"/>
      <c r="G20" s="117"/>
      <c r="H20" s="117"/>
    </row>
    <row r="21" spans="1:10">
      <c r="A21" s="120" t="s">
        <v>991</v>
      </c>
      <c r="F21" s="117"/>
      <c r="G21" s="529"/>
      <c r="H21" s="117"/>
      <c r="I21" s="117"/>
      <c r="J21" s="117"/>
    </row>
    <row r="22" spans="1:10">
      <c r="A22" s="120" t="s">
        <v>661</v>
      </c>
      <c r="I22" s="117"/>
      <c r="J22" s="117"/>
    </row>
    <row r="23" spans="1:10">
      <c r="I23" s="117"/>
      <c r="J23" s="117"/>
    </row>
    <row r="24" spans="1:10">
      <c r="A24" s="121" t="s">
        <v>662</v>
      </c>
      <c r="B24" s="118">
        <v>42</v>
      </c>
      <c r="C24" s="117" t="s">
        <v>663</v>
      </c>
      <c r="D24" s="117"/>
      <c r="E24" s="117"/>
      <c r="I24" s="117"/>
      <c r="J24" s="117"/>
    </row>
    <row r="25" spans="1:10">
      <c r="B25" s="122">
        <v>1000</v>
      </c>
      <c r="C25" s="117" t="s">
        <v>664</v>
      </c>
      <c r="F25" s="117"/>
      <c r="G25" s="117"/>
      <c r="H25" s="117"/>
      <c r="I25" s="117"/>
      <c r="J25" s="117"/>
    </row>
    <row r="26" spans="1:10">
      <c r="B26" s="122">
        <v>158987.29999999999</v>
      </c>
      <c r="C26" s="117" t="s">
        <v>665</v>
      </c>
      <c r="I26" s="117"/>
      <c r="J26" s="117"/>
    </row>
    <row r="27" spans="1:10">
      <c r="B27" s="122">
        <v>907.18</v>
      </c>
      <c r="C27" s="117" t="s">
        <v>666</v>
      </c>
    </row>
    <row r="28" spans="1:10">
      <c r="B28" s="122">
        <v>1000000</v>
      </c>
      <c r="C28" s="117" t="s">
        <v>835</v>
      </c>
    </row>
    <row r="31" spans="1:10" ht="18">
      <c r="A31" s="642" t="s">
        <v>667</v>
      </c>
      <c r="B31" s="595" t="s">
        <v>1014</v>
      </c>
      <c r="C31" s="595" t="s">
        <v>1016</v>
      </c>
      <c r="D31" s="595" t="s">
        <v>1015</v>
      </c>
      <c r="E31" s="638"/>
      <c r="F31" s="1375"/>
    </row>
    <row r="32" spans="1:10">
      <c r="A32" s="641" t="s">
        <v>1013</v>
      </c>
      <c r="B32" s="640">
        <v>1</v>
      </c>
      <c r="C32" s="640">
        <v>34</v>
      </c>
      <c r="D32" s="640">
        <v>298</v>
      </c>
      <c r="E32" s="643" t="s">
        <v>668</v>
      </c>
      <c r="F32" s="639"/>
    </row>
    <row r="33" spans="1:8">
      <c r="B33" s="117"/>
      <c r="C33" s="117"/>
      <c r="D33" s="117"/>
      <c r="E33" s="117"/>
      <c r="F33" s="677"/>
      <c r="G33" s="117"/>
      <c r="H33" s="117"/>
    </row>
    <row r="34" spans="1:8">
      <c r="A34" s="114" t="s">
        <v>669</v>
      </c>
      <c r="B34" s="117"/>
      <c r="C34" s="117"/>
      <c r="D34" s="117"/>
      <c r="E34" s="117"/>
      <c r="F34" s="117"/>
      <c r="G34" s="117"/>
      <c r="H34" s="117"/>
    </row>
    <row r="35" spans="1:8">
      <c r="A35" s="114" t="s">
        <v>1042</v>
      </c>
      <c r="B35" s="117"/>
      <c r="C35" s="117"/>
      <c r="D35" s="117"/>
      <c r="E35" s="117"/>
      <c r="F35" s="117"/>
      <c r="G35" s="117"/>
      <c r="H35" s="117"/>
    </row>
    <row r="36" spans="1:8">
      <c r="A36" s="117" t="s">
        <v>670</v>
      </c>
      <c r="B36" s="117"/>
      <c r="C36" s="117"/>
      <c r="D36" s="117"/>
      <c r="E36" s="117"/>
      <c r="F36" s="117"/>
      <c r="G36" s="117"/>
      <c r="H36" s="117"/>
    </row>
    <row r="37" spans="1:8">
      <c r="A37" s="114" t="s">
        <v>671</v>
      </c>
      <c r="B37" s="117"/>
      <c r="C37" s="117"/>
      <c r="D37" s="117"/>
      <c r="E37" s="117"/>
      <c r="F37" s="117"/>
      <c r="G37" s="117"/>
      <c r="H37" s="117"/>
    </row>
    <row r="38" spans="1:8">
      <c r="A38" s="114" t="s">
        <v>1038</v>
      </c>
      <c r="B38" s="117"/>
      <c r="C38" s="117"/>
      <c r="D38" s="117"/>
      <c r="E38" s="117"/>
      <c r="F38" s="117"/>
      <c r="G38" s="117"/>
      <c r="H38" s="117"/>
    </row>
    <row r="39" spans="1:8">
      <c r="F39" s="117"/>
      <c r="G39" s="117"/>
      <c r="H39" s="117"/>
    </row>
    <row r="63" spans="10:10">
      <c r="J63" s="117"/>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2:H29"/>
  <sheetViews>
    <sheetView workbookViewId="0">
      <selection activeCell="B8" sqref="B8"/>
    </sheetView>
  </sheetViews>
  <sheetFormatPr defaultColWidth="8.85546875" defaultRowHeight="15"/>
  <cols>
    <col min="1" max="1" width="31.7109375" customWidth="1"/>
    <col min="2" max="2" width="15" customWidth="1"/>
    <col min="3" max="3" width="16.140625" customWidth="1"/>
    <col min="4" max="4" width="16.7109375" customWidth="1"/>
    <col min="5" max="5" width="18" customWidth="1"/>
    <col min="6" max="6" width="19.28515625" customWidth="1"/>
    <col min="7" max="7" width="18.28515625" customWidth="1"/>
    <col min="8" max="8" width="14" customWidth="1"/>
  </cols>
  <sheetData>
    <row r="2" spans="1:7" ht="15.75" thickBot="1">
      <c r="A2" s="275" t="s">
        <v>1083</v>
      </c>
      <c r="B2" s="79"/>
      <c r="C2" s="79"/>
      <c r="D2" s="79"/>
      <c r="E2" s="79"/>
      <c r="F2" s="79"/>
    </row>
    <row r="3" spans="1:7" ht="15.75">
      <c r="A3" s="228" t="s">
        <v>802</v>
      </c>
      <c r="B3" s="229"/>
      <c r="C3" s="229"/>
      <c r="D3" s="229"/>
      <c r="E3" s="229"/>
      <c r="F3" s="229"/>
      <c r="G3" s="230"/>
    </row>
    <row r="4" spans="1:7">
      <c r="A4" s="829" t="s">
        <v>234</v>
      </c>
      <c r="B4" s="830"/>
      <c r="C4" s="830"/>
      <c r="D4" s="831" t="s">
        <v>230</v>
      </c>
      <c r="E4" s="831" t="s">
        <v>805</v>
      </c>
      <c r="F4" s="1545" t="s">
        <v>1107</v>
      </c>
      <c r="G4" s="832"/>
    </row>
    <row r="5" spans="1:7">
      <c r="A5" s="833"/>
      <c r="B5" s="834" t="s">
        <v>233</v>
      </c>
      <c r="C5" s="834" t="s">
        <v>232</v>
      </c>
      <c r="D5" s="834" t="s">
        <v>225</v>
      </c>
      <c r="E5" s="834" t="s">
        <v>806</v>
      </c>
      <c r="F5" s="1546"/>
      <c r="G5" s="835" t="s">
        <v>807</v>
      </c>
    </row>
    <row r="6" spans="1:7">
      <c r="A6" s="836" t="s">
        <v>808</v>
      </c>
      <c r="B6" s="837" t="s">
        <v>809</v>
      </c>
      <c r="C6" s="837"/>
      <c r="D6" s="838"/>
      <c r="E6" s="838"/>
      <c r="F6" s="838"/>
      <c r="G6" s="839"/>
    </row>
    <row r="7" spans="1:7">
      <c r="A7" s="840" t="s">
        <v>810</v>
      </c>
      <c r="B7" s="841" t="s">
        <v>182</v>
      </c>
      <c r="C7" s="841" t="s">
        <v>182</v>
      </c>
      <c r="D7" s="842"/>
      <c r="E7" s="843"/>
      <c r="F7" s="844"/>
      <c r="G7" s="845" t="s">
        <v>807</v>
      </c>
    </row>
    <row r="8" spans="1:7">
      <c r="A8" s="846" t="s">
        <v>811</v>
      </c>
      <c r="B8" s="893">
        <v>26949428.734871496</v>
      </c>
      <c r="C8" s="893">
        <v>28595925.1717753</v>
      </c>
      <c r="D8" s="847">
        <v>0.86670000000000003</v>
      </c>
      <c r="E8" s="847">
        <v>45137.714412408997</v>
      </c>
      <c r="F8" s="847">
        <v>4.5137714412408998E-2</v>
      </c>
      <c r="G8" s="848">
        <v>0.94242199100000001</v>
      </c>
    </row>
    <row r="9" spans="1:7">
      <c r="A9" s="840" t="s">
        <v>228</v>
      </c>
      <c r="B9" s="841" t="s">
        <v>227</v>
      </c>
      <c r="C9" s="841" t="s">
        <v>227</v>
      </c>
      <c r="D9" s="842"/>
      <c r="E9" s="843"/>
      <c r="F9" s="844"/>
      <c r="G9" s="845" t="s">
        <v>807</v>
      </c>
    </row>
    <row r="10" spans="1:7">
      <c r="A10" s="905" t="s">
        <v>642</v>
      </c>
      <c r="B10" s="861">
        <v>112193.52</v>
      </c>
      <c r="C10" s="861">
        <v>120438.62000000001</v>
      </c>
      <c r="D10" s="149"/>
      <c r="E10" s="149"/>
      <c r="F10" s="185"/>
      <c r="G10" s="850"/>
    </row>
    <row r="11" spans="1:7">
      <c r="A11" s="849" t="s">
        <v>1001</v>
      </c>
      <c r="B11" s="861">
        <v>124307.03423937201</v>
      </c>
      <c r="C11" s="861">
        <v>132948.69438683399</v>
      </c>
      <c r="D11" s="149"/>
      <c r="E11" s="149"/>
      <c r="F11" s="185"/>
      <c r="G11" s="850"/>
    </row>
    <row r="12" spans="1:7">
      <c r="A12" s="849" t="s">
        <v>203</v>
      </c>
      <c r="B12" s="861">
        <v>129487.84</v>
      </c>
      <c r="C12" s="861">
        <v>138490</v>
      </c>
      <c r="D12" s="149"/>
      <c r="E12" s="149"/>
      <c r="F12" s="185"/>
      <c r="G12" s="850"/>
    </row>
    <row r="13" spans="1:7">
      <c r="A13" s="849" t="s">
        <v>1004</v>
      </c>
      <c r="B13" s="861">
        <v>140352.52220119399</v>
      </c>
      <c r="C13" s="861">
        <v>150110</v>
      </c>
      <c r="D13" s="149"/>
      <c r="E13" s="149"/>
      <c r="F13" s="185"/>
      <c r="G13" s="850"/>
    </row>
    <row r="14" spans="1:7">
      <c r="A14" s="849" t="s">
        <v>1002</v>
      </c>
      <c r="B14" s="861">
        <v>84950</v>
      </c>
      <c r="C14" s="861">
        <v>91410</v>
      </c>
      <c r="D14" s="149"/>
      <c r="E14" s="149"/>
      <c r="F14" s="185"/>
      <c r="G14" s="850"/>
    </row>
    <row r="15" spans="1:7">
      <c r="A15" s="851" t="s">
        <v>1009</v>
      </c>
      <c r="B15" s="861">
        <v>83686.112022754605</v>
      </c>
      <c r="C15" s="861">
        <v>90050</v>
      </c>
      <c r="D15" s="149"/>
      <c r="E15" s="149"/>
      <c r="F15" s="185"/>
      <c r="G15" s="850"/>
    </row>
    <row r="16" spans="1:7">
      <c r="A16" s="852" t="s">
        <v>812</v>
      </c>
      <c r="B16" s="853"/>
      <c r="C16" s="853"/>
      <c r="D16" s="149"/>
      <c r="E16" s="149"/>
      <c r="F16" s="185"/>
      <c r="G16" s="850"/>
    </row>
    <row r="17" spans="1:8">
      <c r="A17" s="852" t="s">
        <v>813</v>
      </c>
      <c r="B17" s="853"/>
      <c r="C17" s="853"/>
      <c r="D17" s="149"/>
      <c r="E17" s="149"/>
      <c r="F17" s="185"/>
      <c r="G17" s="850"/>
    </row>
    <row r="18" spans="1:8" ht="15.75" thickBot="1">
      <c r="A18" s="854" t="s">
        <v>814</v>
      </c>
      <c r="B18" s="855" t="s">
        <v>800</v>
      </c>
      <c r="C18" s="856"/>
      <c r="D18" s="857"/>
      <c r="E18" s="857"/>
      <c r="F18" s="857"/>
      <c r="G18" s="858"/>
    </row>
    <row r="19" spans="1:8">
      <c r="A19" s="859"/>
      <c r="B19" s="860"/>
      <c r="C19" s="79"/>
      <c r="D19" s="79"/>
      <c r="E19" s="79"/>
      <c r="F19" s="79"/>
      <c r="G19" s="79"/>
    </row>
    <row r="20" spans="1:8" ht="15.75" thickBot="1">
      <c r="A20" s="530" t="s">
        <v>1112</v>
      </c>
    </row>
    <row r="21" spans="1:8" ht="15.75" thickBot="1">
      <c r="A21" s="1547" t="s">
        <v>1108</v>
      </c>
      <c r="B21" s="1548"/>
      <c r="C21" s="1548"/>
      <c r="D21" s="1548"/>
      <c r="E21" s="1548"/>
      <c r="F21" s="1548"/>
      <c r="G21" s="1548"/>
      <c r="H21" s="1549"/>
    </row>
    <row r="22" spans="1:8">
      <c r="A22" s="894" t="s">
        <v>1094</v>
      </c>
      <c r="B22" s="900" t="s">
        <v>1095</v>
      </c>
      <c r="C22" s="900" t="s">
        <v>1096</v>
      </c>
      <c r="D22" s="900" t="s">
        <v>1097</v>
      </c>
      <c r="E22" s="900" t="s">
        <v>1098</v>
      </c>
      <c r="F22" s="900" t="s">
        <v>1096</v>
      </c>
      <c r="G22" s="900" t="s">
        <v>1097</v>
      </c>
      <c r="H22" s="895" t="s">
        <v>1098</v>
      </c>
    </row>
    <row r="23" spans="1:8" ht="15.75" thickBot="1">
      <c r="A23" s="899" t="s">
        <v>1099</v>
      </c>
      <c r="B23" s="901" t="s">
        <v>1101</v>
      </c>
      <c r="C23" s="901" t="s">
        <v>1102</v>
      </c>
      <c r="D23" s="901" t="s">
        <v>1103</v>
      </c>
      <c r="E23" s="901" t="s">
        <v>1104</v>
      </c>
      <c r="F23" s="901" t="s">
        <v>1106</v>
      </c>
      <c r="G23" s="901" t="s">
        <v>1105</v>
      </c>
      <c r="H23" s="896" t="s">
        <v>1109</v>
      </c>
    </row>
    <row r="24" spans="1:8" ht="15.75" thickBot="1">
      <c r="A24" s="897" t="s">
        <v>1100</v>
      </c>
      <c r="B24" s="902">
        <v>0.14599999999999999</v>
      </c>
      <c r="C24" s="902">
        <v>75.040000000000006</v>
      </c>
      <c r="D24" s="902">
        <v>3</v>
      </c>
      <c r="E24" s="903">
        <v>0.6</v>
      </c>
      <c r="F24" s="903"/>
      <c r="G24" s="903">
        <v>10.96</v>
      </c>
      <c r="H24" s="898">
        <v>0.09</v>
      </c>
    </row>
    <row r="25" spans="1:8" ht="16.5" customHeight="1">
      <c r="A25" s="1550" t="s">
        <v>1110</v>
      </c>
      <c r="B25" s="1551"/>
      <c r="C25" s="1551"/>
      <c r="D25" s="1551"/>
      <c r="E25" s="1551"/>
      <c r="F25" s="1551"/>
      <c r="G25" s="1551"/>
      <c r="H25" s="1552"/>
    </row>
    <row r="26" spans="1:8" ht="9" customHeight="1">
      <c r="A26" s="1553"/>
      <c r="B26" s="1554"/>
      <c r="C26" s="1554"/>
      <c r="D26" s="1554"/>
      <c r="E26" s="1554"/>
      <c r="F26" s="1554"/>
      <c r="G26" s="1554"/>
      <c r="H26" s="1555"/>
    </row>
    <row r="27" spans="1:8" ht="15.75" thickBot="1">
      <c r="A27" s="904" t="s">
        <v>1111</v>
      </c>
      <c r="B27" s="857"/>
      <c r="C27" s="857"/>
      <c r="D27" s="857"/>
      <c r="E27" s="857"/>
      <c r="F27" s="857"/>
      <c r="G27" s="857"/>
      <c r="H27" s="858"/>
    </row>
    <row r="28" spans="1:8">
      <c r="A28" s="32"/>
      <c r="B28" s="32"/>
      <c r="C28" s="32"/>
      <c r="D28" s="32"/>
    </row>
    <row r="29" spans="1:8">
      <c r="A29" s="32"/>
      <c r="B29" s="32"/>
      <c r="C29" s="32"/>
      <c r="D29" s="32"/>
    </row>
  </sheetData>
  <mergeCells count="3">
    <mergeCell ref="F4:F5"/>
    <mergeCell ref="A21:H21"/>
    <mergeCell ref="A25:H26"/>
  </mergeCells>
  <hyperlinks>
    <hyperlink ref="A17" r:id="rId1" display="http://greet.es.anl.gov/"/>
    <hyperlink ref="B17" r:id="rId2" display="Download GREET models here"/>
    <hyperlink ref="A27"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pageSetUpPr fitToPage="1"/>
  </sheetPr>
  <dimension ref="A2:AJ1126"/>
  <sheetViews>
    <sheetView topLeftCell="A909" zoomScale="80" zoomScaleNormal="80" zoomScalePageLayoutView="80" workbookViewId="0">
      <selection activeCell="L932" sqref="L932:W945"/>
    </sheetView>
  </sheetViews>
  <sheetFormatPr defaultColWidth="8.85546875" defaultRowHeight="15"/>
  <cols>
    <col min="1" max="1" width="16.28515625" style="336" customWidth="1"/>
    <col min="2" max="2" width="10.85546875" style="336" customWidth="1"/>
    <col min="3" max="3" width="14.28515625" style="336" customWidth="1"/>
    <col min="4" max="4" width="10.85546875" style="336" customWidth="1"/>
    <col min="5" max="5" width="8.85546875" style="336"/>
    <col min="6" max="6" width="9.85546875" style="336" customWidth="1"/>
    <col min="7" max="7" width="11.42578125" style="336" customWidth="1"/>
    <col min="8" max="8" width="0" style="336" hidden="1" customWidth="1"/>
    <col min="9" max="10" width="8.85546875" style="372"/>
    <col min="11" max="11" width="8.85546875" style="336"/>
    <col min="12" max="12" width="13.140625" style="377" customWidth="1"/>
    <col min="13" max="13" width="11.140625" style="336" customWidth="1"/>
    <col min="14" max="14" width="12.7109375" style="336" customWidth="1"/>
    <col min="15" max="15" width="13.28515625" style="336" customWidth="1"/>
    <col min="16" max="16" width="12.28515625" style="336" customWidth="1"/>
    <col min="17" max="17" width="11.28515625" style="336" customWidth="1"/>
    <col min="18" max="18" width="13.28515625" style="336" customWidth="1"/>
    <col min="19" max="19" width="13.85546875" style="336" customWidth="1"/>
    <col min="20" max="20" width="11.28515625" style="336" customWidth="1"/>
    <col min="21" max="21" width="11.85546875" style="336" customWidth="1"/>
    <col min="22" max="24" width="8.85546875" style="336"/>
    <col min="25" max="25" width="11.28515625" style="336" customWidth="1"/>
    <col min="26" max="16384" width="8.85546875" style="336"/>
  </cols>
  <sheetData>
    <row r="2" spans="1:26" ht="15.75" thickBot="1">
      <c r="A2" s="1338" t="s">
        <v>929</v>
      </c>
      <c r="B2" s="1339" t="s">
        <v>1365</v>
      </c>
      <c r="C2" s="1339" t="s">
        <v>1230</v>
      </c>
      <c r="D2" s="1339" t="s">
        <v>1366</v>
      </c>
      <c r="E2" s="1339" t="s">
        <v>922</v>
      </c>
      <c r="F2" s="1339" t="s">
        <v>396</v>
      </c>
      <c r="G2" s="1339" t="s">
        <v>167</v>
      </c>
      <c r="H2" s="1340" t="s">
        <v>1364</v>
      </c>
      <c r="I2" s="1339" t="s">
        <v>231</v>
      </c>
      <c r="J2" s="1342" t="s">
        <v>1568</v>
      </c>
      <c r="K2" s="1511"/>
      <c r="L2" s="373" t="s">
        <v>882</v>
      </c>
      <c r="M2" s="320"/>
      <c r="N2" s="371"/>
      <c r="O2" s="320"/>
      <c r="P2" s="320"/>
      <c r="Q2" s="320"/>
      <c r="R2" s="320"/>
      <c r="S2" s="320"/>
      <c r="T2" s="320"/>
      <c r="U2" s="320"/>
      <c r="V2" s="320"/>
      <c r="W2" s="320"/>
    </row>
    <row r="3" spans="1:26">
      <c r="A3" s="1241" t="s">
        <v>1115</v>
      </c>
      <c r="B3" s="378">
        <v>1</v>
      </c>
      <c r="C3" s="1241" t="s">
        <v>695</v>
      </c>
      <c r="D3" s="378"/>
      <c r="E3" s="527">
        <v>68</v>
      </c>
      <c r="F3" s="378">
        <v>5.8853357825785027E-4</v>
      </c>
      <c r="G3" s="1241">
        <v>15.426068539147039</v>
      </c>
      <c r="H3" s="336">
        <f t="shared" ref="H3:H34" ca="1" si="0">OFFSET($N$5,(ROW(H3)-3)*15,0)</f>
        <v>101100.19457207517</v>
      </c>
      <c r="I3" s="1241">
        <v>707.09999999999991</v>
      </c>
      <c r="J3" s="336">
        <v>101100.19457207517</v>
      </c>
      <c r="L3" s="335" t="s">
        <v>838</v>
      </c>
      <c r="M3" s="320">
        <v>134</v>
      </c>
      <c r="N3" s="371" t="s">
        <v>839</v>
      </c>
      <c r="O3" s="320">
        <v>80</v>
      </c>
      <c r="P3" s="320">
        <v>180</v>
      </c>
      <c r="Q3" s="320">
        <v>290</v>
      </c>
      <c r="R3" s="320">
        <v>340</v>
      </c>
      <c r="S3" s="320">
        <v>400</v>
      </c>
      <c r="T3" s="320">
        <v>450</v>
      </c>
      <c r="U3" s="320">
        <v>525</v>
      </c>
      <c r="V3" s="320">
        <v>525</v>
      </c>
      <c r="W3" s="320">
        <v>400</v>
      </c>
    </row>
    <row r="4" spans="1:26">
      <c r="A4" s="378" t="s">
        <v>1117</v>
      </c>
      <c r="B4" s="378">
        <v>2</v>
      </c>
      <c r="C4" s="1241" t="s">
        <v>696</v>
      </c>
      <c r="D4" s="378"/>
      <c r="E4" s="527">
        <v>30</v>
      </c>
      <c r="F4" s="378">
        <v>0.31277727282604417</v>
      </c>
      <c r="G4" s="1241">
        <v>12.811028740425982</v>
      </c>
      <c r="H4" s="336">
        <f t="shared" ca="1" si="0"/>
        <v>100509.94159570691</v>
      </c>
      <c r="I4" s="1241">
        <v>876.7</v>
      </c>
      <c r="J4" s="336">
        <v>100509.94159570691</v>
      </c>
      <c r="L4" s="335" t="s">
        <v>840</v>
      </c>
      <c r="M4" s="320" t="s">
        <v>143</v>
      </c>
      <c r="N4" s="371" t="s">
        <v>841</v>
      </c>
      <c r="O4" s="320" t="s">
        <v>842</v>
      </c>
      <c r="P4" s="320" t="s">
        <v>843</v>
      </c>
      <c r="Q4" s="320" t="s">
        <v>659</v>
      </c>
      <c r="R4" s="320" t="s">
        <v>435</v>
      </c>
      <c r="S4" s="320" t="s">
        <v>844</v>
      </c>
      <c r="T4" s="320" t="s">
        <v>845</v>
      </c>
      <c r="U4" s="320" t="s">
        <v>846</v>
      </c>
      <c r="V4" s="320" t="s">
        <v>847</v>
      </c>
      <c r="W4" s="320" t="s">
        <v>848</v>
      </c>
      <c r="Z4" s="382"/>
    </row>
    <row r="5" spans="1:26">
      <c r="A5" s="378" t="s">
        <v>1118</v>
      </c>
      <c r="B5" s="378">
        <v>3</v>
      </c>
      <c r="C5" s="1241" t="s">
        <v>697</v>
      </c>
      <c r="D5" s="378"/>
      <c r="E5" s="527">
        <v>22</v>
      </c>
      <c r="F5" s="378">
        <v>0.87115722530567952</v>
      </c>
      <c r="G5" s="1241">
        <v>9.0441184307512064</v>
      </c>
      <c r="H5" s="336">
        <f t="shared" ca="1" si="0"/>
        <v>96240.387983486871</v>
      </c>
      <c r="I5" s="1241">
        <v>920.61623229739951</v>
      </c>
      <c r="J5" s="336">
        <v>96240.387983486871</v>
      </c>
      <c r="L5" s="335" t="s">
        <v>849</v>
      </c>
      <c r="M5" s="320" t="s">
        <v>850</v>
      </c>
      <c r="N5" s="371">
        <v>101100.19457207517</v>
      </c>
      <c r="O5" s="320">
        <v>40657.404851028063</v>
      </c>
      <c r="P5" s="320">
        <v>51980.824864001508</v>
      </c>
      <c r="Q5" s="320">
        <v>7790.5609287840489</v>
      </c>
      <c r="R5" s="320">
        <v>424.03915187676023</v>
      </c>
      <c r="S5" s="320">
        <v>166.2935112066404</v>
      </c>
      <c r="T5" s="320">
        <v>49.139540004270806</v>
      </c>
      <c r="U5" s="320">
        <v>24.103849814809159</v>
      </c>
      <c r="V5" s="320">
        <v>7.8278753590867733</v>
      </c>
      <c r="W5" s="320">
        <v>79.521956521672678</v>
      </c>
    </row>
    <row r="6" spans="1:26">
      <c r="A6" s="378" t="s">
        <v>1116</v>
      </c>
      <c r="B6" s="378">
        <v>4</v>
      </c>
      <c r="C6" s="1241" t="s">
        <v>1540</v>
      </c>
      <c r="D6" s="378"/>
      <c r="E6" s="527">
        <v>32</v>
      </c>
      <c r="F6" s="378">
        <v>0.31365132997148065</v>
      </c>
      <c r="G6" s="1241">
        <v>13.142064876389879</v>
      </c>
      <c r="H6" s="336">
        <f t="shared" ca="1" si="0"/>
        <v>101173.34773724803</v>
      </c>
      <c r="I6" s="1241">
        <v>867</v>
      </c>
      <c r="J6" s="336">
        <v>101173.34773724803</v>
      </c>
      <c r="L6" s="335" t="s">
        <v>849</v>
      </c>
      <c r="M6" s="320" t="s">
        <v>851</v>
      </c>
      <c r="N6" s="371">
        <v>16074.930936959952</v>
      </c>
      <c r="O6" s="320">
        <v>6464.527371313462</v>
      </c>
      <c r="P6" s="320">
        <v>8264.9511533762397</v>
      </c>
      <c r="Q6" s="320">
        <v>1238.6991876766638</v>
      </c>
      <c r="R6" s="320">
        <v>67.422225148404877</v>
      </c>
      <c r="S6" s="320">
        <v>26.440668281855825</v>
      </c>
      <c r="T6" s="320">
        <v>7.8131868606790578</v>
      </c>
      <c r="U6" s="320">
        <v>3.8325121205546564</v>
      </c>
      <c r="V6" s="320">
        <v>1.244632182094797</v>
      </c>
      <c r="W6" s="320">
        <v>12.643991086945956</v>
      </c>
    </row>
    <row r="7" spans="1:26">
      <c r="A7" s="378" t="s">
        <v>1119</v>
      </c>
      <c r="B7" s="378">
        <v>5</v>
      </c>
      <c r="C7" s="1241" t="s">
        <v>698</v>
      </c>
      <c r="D7" s="378"/>
      <c r="E7" s="527">
        <v>47</v>
      </c>
      <c r="F7" s="378">
        <v>5.9015296707146607E-2</v>
      </c>
      <c r="G7" s="1241">
        <v>13.718187129070357</v>
      </c>
      <c r="H7" s="336">
        <f t="shared" ca="1" si="0"/>
        <v>97185.259010990092</v>
      </c>
      <c r="I7" s="1241">
        <v>790.67873322147636</v>
      </c>
      <c r="J7" s="336">
        <v>97185.259010990092</v>
      </c>
      <c r="L7" s="335" t="s">
        <v>852</v>
      </c>
      <c r="M7" s="320" t="s">
        <v>5</v>
      </c>
      <c r="N7" s="371">
        <v>11242889.999999998</v>
      </c>
      <c r="O7" s="320">
        <v>4272298.1999999993</v>
      </c>
      <c r="P7" s="320">
        <v>5919381.584999999</v>
      </c>
      <c r="Q7" s="320">
        <v>961267.09499999997</v>
      </c>
      <c r="R7" s="320">
        <v>56214.44999999999</v>
      </c>
      <c r="S7" s="320">
        <v>22485.779999999995</v>
      </c>
      <c r="T7" s="320">
        <v>6745.7339999999986</v>
      </c>
      <c r="U7" s="320">
        <v>3372.8669999999993</v>
      </c>
      <c r="V7" s="320">
        <v>1124.2889999999998</v>
      </c>
      <c r="W7" s="320">
        <v>11242.889999999998</v>
      </c>
    </row>
    <row r="8" spans="1:26">
      <c r="A8" s="378" t="s">
        <v>1120</v>
      </c>
      <c r="B8" s="378">
        <v>6</v>
      </c>
      <c r="C8" s="1241" t="s">
        <v>699</v>
      </c>
      <c r="D8" s="378"/>
      <c r="E8" s="527">
        <v>35</v>
      </c>
      <c r="F8" s="378">
        <v>0.15048254662568319</v>
      </c>
      <c r="G8" s="1241">
        <v>12.721383063412913</v>
      </c>
      <c r="H8" s="336">
        <f t="shared" ca="1" si="0"/>
        <v>98714.999534473944</v>
      </c>
      <c r="I8" s="1241">
        <v>843.54057022369091</v>
      </c>
      <c r="J8" s="336">
        <v>97602.818625260712</v>
      </c>
      <c r="L8" s="335" t="s">
        <v>396</v>
      </c>
      <c r="M8" s="320" t="s">
        <v>853</v>
      </c>
      <c r="N8" s="371">
        <v>5.8853357825785027E-4</v>
      </c>
      <c r="O8" s="320">
        <v>5.1147360146223898E-4</v>
      </c>
      <c r="P8" s="320">
        <v>0</v>
      </c>
      <c r="Q8" s="320">
        <v>3.6808438732565101E-3</v>
      </c>
      <c r="R8" s="320">
        <v>8.3401354415892082E-3</v>
      </c>
      <c r="S8" s="320">
        <v>1.0564310003993195E-2</v>
      </c>
      <c r="T8" s="320">
        <v>1.2615588601334781E-2</v>
      </c>
      <c r="U8" s="320">
        <v>1.5325106554005374E-2</v>
      </c>
      <c r="V8" s="320">
        <v>4.4652761958328763E-2</v>
      </c>
      <c r="W8" s="320">
        <v>1.6632161322835359E-2</v>
      </c>
    </row>
    <row r="9" spans="1:26">
      <c r="A9" s="378" t="s">
        <v>1121</v>
      </c>
      <c r="B9" s="378">
        <v>7</v>
      </c>
      <c r="C9" s="1241" t="s">
        <v>700</v>
      </c>
      <c r="D9" s="378"/>
      <c r="E9" s="527">
        <v>20</v>
      </c>
      <c r="F9" s="378">
        <v>0.80039122516622274</v>
      </c>
      <c r="G9" s="1241">
        <v>7.9543546365414155</v>
      </c>
      <c r="H9" s="336">
        <f t="shared" ca="1" si="0"/>
        <v>97816.559662112719</v>
      </c>
      <c r="I9" s="1241">
        <v>934.23544070403648</v>
      </c>
      <c r="J9" s="336">
        <v>97816.559662112719</v>
      </c>
      <c r="L9" s="335" t="s">
        <v>854</v>
      </c>
      <c r="M9" s="320" t="s">
        <v>855</v>
      </c>
      <c r="N9" s="371">
        <v>2.3247018972488549</v>
      </c>
      <c r="O9" s="320">
        <v>0</v>
      </c>
      <c r="P9" s="320">
        <v>0</v>
      </c>
      <c r="Q9" s="320">
        <v>0</v>
      </c>
      <c r="R9" s="320">
        <v>0</v>
      </c>
      <c r="S9" s="320">
        <v>11.520313657383667</v>
      </c>
      <c r="T9" s="320">
        <v>343.77443807854615</v>
      </c>
      <c r="U9" s="320">
        <v>1418.5528548285693</v>
      </c>
      <c r="V9" s="320">
        <v>16698.307506383891</v>
      </c>
      <c r="W9" s="320">
        <v>2301.6612699340876</v>
      </c>
    </row>
    <row r="10" spans="1:26">
      <c r="A10" s="378" t="s">
        <v>1122</v>
      </c>
      <c r="B10" s="378">
        <v>8</v>
      </c>
      <c r="C10" s="1241" t="s">
        <v>701</v>
      </c>
      <c r="D10" s="378"/>
      <c r="E10" s="527">
        <v>29</v>
      </c>
      <c r="F10" s="378">
        <v>0.2679025928066005</v>
      </c>
      <c r="G10" s="1241">
        <v>12.74005473124851</v>
      </c>
      <c r="H10" s="336">
        <f t="shared" ca="1" si="0"/>
        <v>102091.83870296778</v>
      </c>
      <c r="I10" s="1241">
        <v>880.19999999999993</v>
      </c>
      <c r="J10" s="336">
        <v>102091.83870296778</v>
      </c>
      <c r="L10" s="335" t="s">
        <v>856</v>
      </c>
      <c r="M10" s="320" t="s">
        <v>857</v>
      </c>
      <c r="N10" s="371">
        <v>68.434036911328008</v>
      </c>
      <c r="O10" s="320">
        <v>82.39649565593524</v>
      </c>
      <c r="P10" s="320">
        <v>65.875118193762873</v>
      </c>
      <c r="Q10" s="320">
        <v>50.658828873901598</v>
      </c>
      <c r="R10" s="320">
        <v>38.04444484138277</v>
      </c>
      <c r="S10" s="320">
        <v>34.723690156140719</v>
      </c>
      <c r="T10" s="320">
        <v>32.229693215654891</v>
      </c>
      <c r="U10" s="320">
        <v>29.124862794886752</v>
      </c>
      <c r="V10" s="320">
        <v>24.991773951763207</v>
      </c>
      <c r="W10" s="320">
        <v>27.477135855205603</v>
      </c>
    </row>
    <row r="11" spans="1:26">
      <c r="A11" s="378" t="s">
        <v>1124</v>
      </c>
      <c r="B11" s="378">
        <v>9</v>
      </c>
      <c r="C11" s="1241" t="s">
        <v>702</v>
      </c>
      <c r="D11" s="378"/>
      <c r="E11" s="527">
        <v>35</v>
      </c>
      <c r="F11" s="378">
        <v>0.61973098403988591</v>
      </c>
      <c r="G11" s="1241">
        <v>11.791169888155723</v>
      </c>
      <c r="H11" s="336">
        <f t="shared" ca="1" si="0"/>
        <v>100312.44103505144</v>
      </c>
      <c r="I11" s="1241">
        <v>851.05732992173398</v>
      </c>
      <c r="J11" s="336">
        <v>100312.44103505144</v>
      </c>
      <c r="L11" s="335" t="s">
        <v>231</v>
      </c>
      <c r="M11" s="320" t="s">
        <v>858</v>
      </c>
      <c r="N11" s="371">
        <v>707.09999999999991</v>
      </c>
      <c r="O11" s="320">
        <v>660.88330276989052</v>
      </c>
      <c r="P11" s="320">
        <v>716.20285167468001</v>
      </c>
      <c r="Q11" s="320">
        <v>776.02948687080141</v>
      </c>
      <c r="R11" s="320">
        <v>833.76735010250479</v>
      </c>
      <c r="S11" s="320">
        <v>850.42404224821496</v>
      </c>
      <c r="T11" s="320">
        <v>863.37804538489115</v>
      </c>
      <c r="U11" s="320">
        <v>880.06688404467843</v>
      </c>
      <c r="V11" s="320">
        <v>903.31024392101779</v>
      </c>
      <c r="W11" s="320">
        <v>889.18838384879132</v>
      </c>
    </row>
    <row r="12" spans="1:26">
      <c r="A12" s="378" t="s">
        <v>1125</v>
      </c>
      <c r="B12" s="378">
        <v>10</v>
      </c>
      <c r="C12" s="1241" t="s">
        <v>703</v>
      </c>
      <c r="D12" s="378"/>
      <c r="E12" s="527">
        <v>17</v>
      </c>
      <c r="F12" s="378">
        <v>0.28213400729391436</v>
      </c>
      <c r="G12" s="1241">
        <v>9.571023889085323</v>
      </c>
      <c r="H12" s="336">
        <f t="shared" ca="1" si="0"/>
        <v>100263.999270402</v>
      </c>
      <c r="I12" s="1241">
        <v>952.58521993405202</v>
      </c>
      <c r="J12" s="336">
        <v>100263.999270402</v>
      </c>
      <c r="L12" s="335" t="s">
        <v>167</v>
      </c>
      <c r="M12" s="320" t="s">
        <v>853</v>
      </c>
      <c r="N12" s="371">
        <v>15.426068539147039</v>
      </c>
      <c r="O12" s="320">
        <v>16.121920172279371</v>
      </c>
      <c r="P12" s="320">
        <v>15.1452666902687</v>
      </c>
      <c r="Q12" s="320">
        <v>14.206638768099896</v>
      </c>
      <c r="R12" s="320">
        <v>14.094127707100746</v>
      </c>
      <c r="S12" s="320">
        <v>13.773458434041892</v>
      </c>
      <c r="T12" s="320">
        <v>13.538380579517433</v>
      </c>
      <c r="U12" s="320">
        <v>13.240266628456219</v>
      </c>
      <c r="V12" s="320">
        <v>9.756828420325105</v>
      </c>
      <c r="W12" s="320">
        <v>13.070791178279837</v>
      </c>
    </row>
    <row r="13" spans="1:26">
      <c r="A13" s="378" t="s">
        <v>1126</v>
      </c>
      <c r="B13" s="378">
        <v>11</v>
      </c>
      <c r="C13" s="1241" t="s">
        <v>704</v>
      </c>
      <c r="D13" s="378"/>
      <c r="E13" s="527">
        <v>40</v>
      </c>
      <c r="F13" s="378">
        <v>4.7176244836914474E-2</v>
      </c>
      <c r="G13" s="1241">
        <v>13.738831007037168</v>
      </c>
      <c r="H13" s="336">
        <f t="shared" ca="1" si="0"/>
        <v>99857.756286474614</v>
      </c>
      <c r="I13" s="1241">
        <v>826.65916368427258</v>
      </c>
      <c r="J13" s="336">
        <v>99857.756286474614</v>
      </c>
      <c r="L13" s="335" t="s">
        <v>859</v>
      </c>
      <c r="M13" s="320" t="s">
        <v>853</v>
      </c>
      <c r="N13" s="371">
        <v>0.251</v>
      </c>
      <c r="O13" s="320"/>
      <c r="P13" s="320"/>
      <c r="Q13" s="320"/>
      <c r="R13" s="320"/>
      <c r="S13" s="320"/>
      <c r="T13" s="320"/>
      <c r="U13" s="320"/>
      <c r="V13" s="320">
        <v>2507.4900000000002</v>
      </c>
      <c r="W13" s="320">
        <v>251.00000000000003</v>
      </c>
    </row>
    <row r="14" spans="1:26">
      <c r="A14" s="378" t="s">
        <v>1127</v>
      </c>
      <c r="B14" s="378">
        <v>12</v>
      </c>
      <c r="C14" s="1241" t="s">
        <v>705</v>
      </c>
      <c r="D14" s="378"/>
      <c r="E14" s="527">
        <v>16</v>
      </c>
      <c r="F14" s="378">
        <v>0.28662049273627493</v>
      </c>
      <c r="G14" s="1241">
        <v>9.8036732197775933</v>
      </c>
      <c r="H14" s="336">
        <f t="shared" ca="1" si="0"/>
        <v>101109.90982351791</v>
      </c>
      <c r="I14" s="1241">
        <v>955.2429205452753</v>
      </c>
      <c r="J14" s="336">
        <v>101109.90982351791</v>
      </c>
      <c r="L14" s="335" t="s">
        <v>860</v>
      </c>
      <c r="M14" s="320" t="s">
        <v>861</v>
      </c>
      <c r="N14" s="371">
        <v>14.797739851876498</v>
      </c>
      <c r="O14" s="320">
        <v>12.772751784068991</v>
      </c>
      <c r="P14" s="320">
        <v>12.637545065286805</v>
      </c>
      <c r="Q14" s="320">
        <v>12.658154203843159</v>
      </c>
      <c r="R14" s="320">
        <v>12.280649284588307</v>
      </c>
      <c r="S14" s="320">
        <v>12.302732251839652</v>
      </c>
      <c r="T14" s="320">
        <v>12.48661603659407</v>
      </c>
      <c r="U14" s="320">
        <v>12.591154258331089</v>
      </c>
      <c r="V14" s="320">
        <v>12.759521083000228</v>
      </c>
      <c r="W14" s="320">
        <v>12.782428589880887</v>
      </c>
    </row>
    <row r="15" spans="1:26">
      <c r="A15" s="378" t="s">
        <v>1128</v>
      </c>
      <c r="B15" s="378">
        <v>13</v>
      </c>
      <c r="C15" s="1241" t="s">
        <v>1541</v>
      </c>
      <c r="D15" s="378"/>
      <c r="E15" s="527">
        <v>29</v>
      </c>
      <c r="F15" s="378">
        <v>0.64117087221145885</v>
      </c>
      <c r="G15" s="1241">
        <v>12.99506601021279</v>
      </c>
      <c r="H15" s="336">
        <f t="shared" ca="1" si="0"/>
        <v>102166.47552778179</v>
      </c>
      <c r="I15" s="1241">
        <v>880</v>
      </c>
      <c r="J15" s="336">
        <v>102166.47552778179</v>
      </c>
      <c r="L15" s="335" t="s">
        <v>862</v>
      </c>
      <c r="M15" s="320" t="s">
        <v>863</v>
      </c>
      <c r="N15" s="371">
        <v>365</v>
      </c>
      <c r="O15" s="320">
        <v>62</v>
      </c>
      <c r="P15" s="320">
        <v>140</v>
      </c>
      <c r="Q15" s="320">
        <v>255</v>
      </c>
      <c r="R15" s="320">
        <v>325</v>
      </c>
      <c r="S15" s="320">
        <v>365</v>
      </c>
      <c r="T15" s="320">
        <v>425</v>
      </c>
      <c r="U15" s="320">
        <v>485</v>
      </c>
      <c r="V15" s="320">
        <v>580</v>
      </c>
      <c r="W15" s="320">
        <v>545</v>
      </c>
    </row>
    <row r="16" spans="1:26">
      <c r="A16" s="378" t="s">
        <v>1129</v>
      </c>
      <c r="B16" s="378">
        <v>14</v>
      </c>
      <c r="C16" s="1241" t="s">
        <v>706</v>
      </c>
      <c r="D16" s="378"/>
      <c r="E16" s="527">
        <v>36</v>
      </c>
      <c r="F16" s="378">
        <v>0.97402134098989424</v>
      </c>
      <c r="G16" s="1241">
        <v>13.229496491576905</v>
      </c>
      <c r="H16" s="336">
        <f t="shared" ca="1" si="0"/>
        <v>101446.00721669404</v>
      </c>
      <c r="I16" s="1241">
        <v>843.1</v>
      </c>
      <c r="J16" s="336">
        <v>101446.00721669404</v>
      </c>
      <c r="L16" s="383"/>
      <c r="M16" s="384"/>
      <c r="N16" s="494"/>
      <c r="O16" s="384"/>
      <c r="P16" s="384"/>
      <c r="Q16" s="384"/>
      <c r="R16" s="384"/>
      <c r="S16" s="384"/>
      <c r="T16" s="384"/>
      <c r="U16" s="384"/>
      <c r="V16" s="384"/>
      <c r="W16" s="384"/>
    </row>
    <row r="17" spans="1:36" s="385" customFormat="1">
      <c r="A17" s="378" t="s">
        <v>1130</v>
      </c>
      <c r="B17" s="378">
        <v>15</v>
      </c>
      <c r="C17" s="1241" t="s">
        <v>1542</v>
      </c>
      <c r="D17" s="379"/>
      <c r="E17" s="527">
        <v>29</v>
      </c>
      <c r="F17" s="378">
        <v>0.94908828738069062</v>
      </c>
      <c r="G17" s="1241">
        <v>12.643278419001426</v>
      </c>
      <c r="H17" s="336">
        <f t="shared" ca="1" si="0"/>
        <v>101332.39690763774</v>
      </c>
      <c r="I17" s="1241">
        <v>881</v>
      </c>
      <c r="J17" s="336">
        <v>101332.39690763774</v>
      </c>
      <c r="K17" s="336"/>
      <c r="L17" s="405" t="s">
        <v>884</v>
      </c>
      <c r="M17" s="468"/>
      <c r="N17" s="495"/>
      <c r="O17" s="468"/>
      <c r="P17" s="468"/>
      <c r="Q17" s="468"/>
      <c r="R17" s="468"/>
      <c r="S17" s="468"/>
      <c r="T17" s="468"/>
      <c r="U17" s="468"/>
      <c r="V17" s="468"/>
      <c r="W17" s="469"/>
    </row>
    <row r="18" spans="1:36">
      <c r="A18" s="378" t="s">
        <v>1220</v>
      </c>
      <c r="B18" s="378">
        <v>16</v>
      </c>
      <c r="C18" s="1241" t="s">
        <v>1207</v>
      </c>
      <c r="D18" s="378"/>
      <c r="E18" s="527">
        <v>38</v>
      </c>
      <c r="F18" s="378">
        <v>0.14500765777996358</v>
      </c>
      <c r="G18" s="1241">
        <v>13.441362072260231</v>
      </c>
      <c r="H18" s="336">
        <f t="shared" ca="1" si="0"/>
        <v>100997.4008131164</v>
      </c>
      <c r="I18" s="1241">
        <v>835.3</v>
      </c>
      <c r="J18" s="336">
        <v>100997.4008131164</v>
      </c>
      <c r="L18" s="405" t="s">
        <v>838</v>
      </c>
      <c r="M18" s="406">
        <v>24</v>
      </c>
      <c r="N18" s="495" t="s">
        <v>839</v>
      </c>
      <c r="O18" s="406">
        <v>80</v>
      </c>
      <c r="P18" s="406">
        <v>175</v>
      </c>
      <c r="Q18" s="406">
        <v>287</v>
      </c>
      <c r="R18" s="406">
        <v>340</v>
      </c>
      <c r="S18" s="406">
        <v>392</v>
      </c>
      <c r="T18" s="406">
        <v>450</v>
      </c>
      <c r="U18" s="406">
        <v>520</v>
      </c>
      <c r="V18" s="406">
        <v>523</v>
      </c>
      <c r="W18" s="407">
        <v>399</v>
      </c>
      <c r="Y18" s="386" t="s">
        <v>883</v>
      </c>
      <c r="Z18" s="387"/>
      <c r="AA18" s="387"/>
      <c r="AB18" s="387"/>
      <c r="AC18" s="387"/>
      <c r="AD18" s="387"/>
      <c r="AE18" s="387"/>
      <c r="AF18" s="387"/>
      <c r="AG18" s="387"/>
      <c r="AH18" s="387"/>
      <c r="AI18" s="387"/>
      <c r="AJ18" s="388"/>
    </row>
    <row r="19" spans="1:36" s="1243" customFormat="1">
      <c r="A19" s="1242" t="s">
        <v>1131</v>
      </c>
      <c r="B19" s="378">
        <v>17</v>
      </c>
      <c r="C19" s="1241" t="s">
        <v>708</v>
      </c>
      <c r="D19" s="1242"/>
      <c r="E19" s="527">
        <v>20</v>
      </c>
      <c r="F19" s="378">
        <v>0.2385576781397836</v>
      </c>
      <c r="G19" s="1241">
        <v>8.1652950926983809</v>
      </c>
      <c r="H19" s="336">
        <f t="shared" ca="1" si="0"/>
        <v>98075.786471751519</v>
      </c>
      <c r="I19" s="1241">
        <v>931.28660105148435</v>
      </c>
      <c r="J19" s="336">
        <v>98075.786471751519</v>
      </c>
      <c r="K19" s="336"/>
      <c r="L19" s="408" t="s">
        <v>840</v>
      </c>
      <c r="M19" s="409" t="s">
        <v>143</v>
      </c>
      <c r="N19" s="495" t="s">
        <v>841</v>
      </c>
      <c r="O19" s="410" t="s">
        <v>842</v>
      </c>
      <c r="P19" s="410" t="s">
        <v>843</v>
      </c>
      <c r="Q19" s="410" t="s">
        <v>659</v>
      </c>
      <c r="R19" s="410" t="s">
        <v>435</v>
      </c>
      <c r="S19" s="410" t="s">
        <v>844</v>
      </c>
      <c r="T19" s="410" t="s">
        <v>845</v>
      </c>
      <c r="U19" s="410" t="s">
        <v>846</v>
      </c>
      <c r="V19" s="410" t="s">
        <v>847</v>
      </c>
      <c r="W19" s="411" t="s">
        <v>848</v>
      </c>
      <c r="Y19" s="386" t="s">
        <v>838</v>
      </c>
      <c r="Z19" s="389">
        <v>61</v>
      </c>
      <c r="AA19" s="393" t="s">
        <v>839</v>
      </c>
      <c r="AB19" s="389">
        <v>80</v>
      </c>
      <c r="AC19" s="389">
        <v>180</v>
      </c>
      <c r="AD19" s="389">
        <v>290</v>
      </c>
      <c r="AE19" s="389">
        <v>340</v>
      </c>
      <c r="AF19" s="389">
        <v>400</v>
      </c>
      <c r="AG19" s="389">
        <v>450</v>
      </c>
      <c r="AH19" s="389">
        <v>525</v>
      </c>
      <c r="AI19" s="389">
        <v>525</v>
      </c>
      <c r="AJ19" s="390">
        <v>400</v>
      </c>
    </row>
    <row r="20" spans="1:36">
      <c r="A20" s="378" t="s">
        <v>1132</v>
      </c>
      <c r="B20" s="378">
        <v>18</v>
      </c>
      <c r="C20" s="1241" t="s">
        <v>709</v>
      </c>
      <c r="D20" s="378"/>
      <c r="E20" s="527">
        <v>34</v>
      </c>
      <c r="F20" s="378">
        <v>8.7656346305252278E-2</v>
      </c>
      <c r="G20" s="1241">
        <v>12.146757990910967</v>
      </c>
      <c r="H20" s="336">
        <f t="shared" ca="1" si="0"/>
        <v>100204.26884769501</v>
      </c>
      <c r="I20" s="1241">
        <v>854.45249631960792</v>
      </c>
      <c r="J20" s="336">
        <v>100204.26884769501</v>
      </c>
      <c r="L20" s="408" t="s">
        <v>849</v>
      </c>
      <c r="M20" s="409" t="s">
        <v>850</v>
      </c>
      <c r="N20" s="415">
        <v>100509.94159570691</v>
      </c>
      <c r="O20" s="412">
        <v>3978.2675778232388</v>
      </c>
      <c r="P20" s="412">
        <v>10413.539876407764</v>
      </c>
      <c r="Q20" s="412">
        <v>17815.917545217868</v>
      </c>
      <c r="R20" s="412">
        <v>11038.984807281448</v>
      </c>
      <c r="S20" s="412">
        <v>7878.1273975506801</v>
      </c>
      <c r="T20" s="412">
        <v>6801.1248181490073</v>
      </c>
      <c r="U20" s="412">
        <v>15388.16959129215</v>
      </c>
      <c r="V20" s="412">
        <v>27195.809981984763</v>
      </c>
      <c r="W20" s="413">
        <v>49816.905231938385</v>
      </c>
      <c r="Y20" s="391" t="s">
        <v>840</v>
      </c>
      <c r="Z20" s="392" t="s">
        <v>143</v>
      </c>
      <c r="AA20" s="393" t="s">
        <v>841</v>
      </c>
      <c r="AB20" s="393" t="s">
        <v>842</v>
      </c>
      <c r="AC20" s="393" t="s">
        <v>843</v>
      </c>
      <c r="AD20" s="393" t="s">
        <v>659</v>
      </c>
      <c r="AE20" s="393" t="s">
        <v>435</v>
      </c>
      <c r="AF20" s="393" t="s">
        <v>844</v>
      </c>
      <c r="AG20" s="393" t="s">
        <v>845</v>
      </c>
      <c r="AH20" s="393" t="s">
        <v>846</v>
      </c>
      <c r="AI20" s="393" t="s">
        <v>847</v>
      </c>
      <c r="AJ20" s="394" t="s">
        <v>848</v>
      </c>
    </row>
    <row r="21" spans="1:36">
      <c r="A21" s="1341" t="s">
        <v>1376</v>
      </c>
      <c r="B21" s="378">
        <v>19</v>
      </c>
      <c r="C21" s="1241" t="s">
        <v>710</v>
      </c>
      <c r="D21" s="378"/>
      <c r="E21" s="527">
        <v>27</v>
      </c>
      <c r="F21" s="378">
        <v>2.5474487306345299</v>
      </c>
      <c r="G21" s="1241">
        <v>12.158536238231507</v>
      </c>
      <c r="H21" s="336">
        <f t="shared" ca="1" si="0"/>
        <v>100398.19465326896</v>
      </c>
      <c r="I21" s="1241">
        <v>893.3</v>
      </c>
      <c r="J21" s="336">
        <v>100398.19465326896</v>
      </c>
      <c r="L21" s="408" t="s">
        <v>849</v>
      </c>
      <c r="M21" s="409" t="s">
        <v>851</v>
      </c>
      <c r="N21" s="415">
        <v>15981.0807137174</v>
      </c>
      <c r="O21" s="412">
        <v>632.54454487389501</v>
      </c>
      <c r="P21" s="412">
        <v>1655.7528403488345</v>
      </c>
      <c r="Q21" s="412">
        <v>2832.7308896896411</v>
      </c>
      <c r="R21" s="412">
        <v>1755.1985843577502</v>
      </c>
      <c r="S21" s="412">
        <v>1252.6222562105581</v>
      </c>
      <c r="T21" s="412">
        <v>1081.3788460856922</v>
      </c>
      <c r="U21" s="412">
        <v>2446.7189650154519</v>
      </c>
      <c r="V21" s="412">
        <v>4324.1337871355772</v>
      </c>
      <c r="W21" s="413">
        <v>7920.8879318782037</v>
      </c>
      <c r="Y21" s="391" t="s">
        <v>849</v>
      </c>
      <c r="Z21" s="392" t="s">
        <v>850</v>
      </c>
      <c r="AA21" s="395">
        <v>97906.025386399589</v>
      </c>
      <c r="AB21" s="395">
        <v>2948.5255421780666</v>
      </c>
      <c r="AC21" s="395">
        <v>12411.978405987509</v>
      </c>
      <c r="AD21" s="395">
        <v>20656.871726253605</v>
      </c>
      <c r="AE21" s="395">
        <v>8218.6312136369561</v>
      </c>
      <c r="AF21" s="395">
        <v>10944.002081560835</v>
      </c>
      <c r="AG21" s="395">
        <v>7885.6239414815736</v>
      </c>
      <c r="AH21" s="395">
        <v>12122.714289150819</v>
      </c>
      <c r="AI21" s="395">
        <v>22717.678186150239</v>
      </c>
      <c r="AJ21" s="396">
        <v>42810.927490561793</v>
      </c>
    </row>
    <row r="22" spans="1:36">
      <c r="A22" s="378" t="s">
        <v>1134</v>
      </c>
      <c r="B22" s="378">
        <v>20</v>
      </c>
      <c r="C22" s="1241" t="s">
        <v>694</v>
      </c>
      <c r="D22" s="378"/>
      <c r="E22" s="527">
        <v>31</v>
      </c>
      <c r="F22" s="378">
        <v>1.469999538209545</v>
      </c>
      <c r="G22" s="1241">
        <v>12.8575990931379</v>
      </c>
      <c r="H22" s="336">
        <f t="shared" ca="1" si="0"/>
        <v>101141.63763410808</v>
      </c>
      <c r="I22" s="1241">
        <v>870.8</v>
      </c>
      <c r="J22" s="336">
        <v>101141.63763410808</v>
      </c>
      <c r="L22" s="408" t="s">
        <v>852</v>
      </c>
      <c r="M22" s="409" t="s">
        <v>5</v>
      </c>
      <c r="N22" s="415">
        <v>13939530</v>
      </c>
      <c r="O22" s="412">
        <v>418185.89999999997</v>
      </c>
      <c r="P22" s="412">
        <v>1254557.7</v>
      </c>
      <c r="Q22" s="412">
        <v>2369720.1</v>
      </c>
      <c r="R22" s="412">
        <v>1533348.3</v>
      </c>
      <c r="S22" s="412">
        <v>1115162.3999999999</v>
      </c>
      <c r="T22" s="412">
        <v>975767.10000000009</v>
      </c>
      <c r="U22" s="412">
        <v>2230324.7999999998</v>
      </c>
      <c r="V22" s="412">
        <v>4042463.6999999997</v>
      </c>
      <c r="W22" s="413">
        <v>7248555.6000000006</v>
      </c>
      <c r="Y22" s="391" t="s">
        <v>849</v>
      </c>
      <c r="Z22" s="392" t="s">
        <v>851</v>
      </c>
      <c r="AA22" s="397">
        <v>15567.058036437535</v>
      </c>
      <c r="AB22" s="395">
        <v>468.81556120631262</v>
      </c>
      <c r="AC22" s="395">
        <v>1973.504566552014</v>
      </c>
      <c r="AD22" s="395">
        <v>3284.4426044743232</v>
      </c>
      <c r="AE22" s="395">
        <v>1306.762362968276</v>
      </c>
      <c r="AF22" s="395">
        <v>1740.0963309681727</v>
      </c>
      <c r="AG22" s="395">
        <v>1253.8142066955702</v>
      </c>
      <c r="AH22" s="395">
        <v>1927.5115719749804</v>
      </c>
      <c r="AI22" s="395">
        <v>3612.1108315978881</v>
      </c>
      <c r="AJ22" s="396">
        <v>6806.9374709993253</v>
      </c>
    </row>
    <row r="23" spans="1:36">
      <c r="A23" s="378" t="s">
        <v>1138</v>
      </c>
      <c r="B23" s="378">
        <v>21</v>
      </c>
      <c r="C23" s="1241" t="s">
        <v>735</v>
      </c>
      <c r="D23" s="378"/>
      <c r="E23" s="527">
        <v>39</v>
      </c>
      <c r="F23" s="378">
        <v>1.9737379728618876</v>
      </c>
      <c r="G23" s="1241">
        <v>12.332783822606997</v>
      </c>
      <c r="H23" s="336">
        <f t="shared" ca="1" si="0"/>
        <v>97829.946275858005</v>
      </c>
      <c r="I23" s="1241">
        <v>857</v>
      </c>
      <c r="J23" s="336">
        <v>97829.946275858005</v>
      </c>
      <c r="L23" s="414" t="s">
        <v>864</v>
      </c>
      <c r="M23" s="409" t="s">
        <v>853</v>
      </c>
      <c r="N23" s="415">
        <v>0.31277727282604417</v>
      </c>
      <c r="O23" s="415">
        <v>0</v>
      </c>
      <c r="P23" s="415">
        <v>0</v>
      </c>
      <c r="Q23" s="415">
        <v>9.1573197285033048E-2</v>
      </c>
      <c r="R23" s="415">
        <v>0.20145391395739445</v>
      </c>
      <c r="S23" s="415">
        <v>0.28414579678119994</v>
      </c>
      <c r="T23" s="415">
        <v>0.36849362103742306</v>
      </c>
      <c r="U23" s="415">
        <v>0.45066369890829022</v>
      </c>
      <c r="V23" s="415">
        <v>0.53247410245459692</v>
      </c>
      <c r="W23" s="416">
        <v>0.48522737501880597</v>
      </c>
      <c r="Y23" s="391" t="s">
        <v>852</v>
      </c>
      <c r="Z23" s="392" t="s">
        <v>5</v>
      </c>
      <c r="AA23" s="395">
        <v>13939530</v>
      </c>
      <c r="AB23" s="395">
        <v>362427.77999999997</v>
      </c>
      <c r="AC23" s="395">
        <v>1603045.95</v>
      </c>
      <c r="AD23" s="395">
        <v>2815785.06</v>
      </c>
      <c r="AE23" s="395">
        <v>1141647.507</v>
      </c>
      <c r="AF23" s="395">
        <v>1547287.83</v>
      </c>
      <c r="AG23" s="395">
        <v>1138859.601</v>
      </c>
      <c r="AH23" s="395">
        <v>1784259.84</v>
      </c>
      <c r="AI23" s="395">
        <v>3484882.5</v>
      </c>
      <c r="AJ23" s="396">
        <v>6408001.9409999996</v>
      </c>
    </row>
    <row r="24" spans="1:36">
      <c r="A24" s="378" t="s">
        <v>1135</v>
      </c>
      <c r="B24" s="378">
        <v>22</v>
      </c>
      <c r="C24" s="1241" t="s">
        <v>732</v>
      </c>
      <c r="D24" s="378"/>
      <c r="E24" s="527">
        <v>30</v>
      </c>
      <c r="F24" s="378">
        <v>2.6750922925098455</v>
      </c>
      <c r="G24" s="1241">
        <v>12.444590373524031</v>
      </c>
      <c r="H24" s="336">
        <f t="shared" ca="1" si="0"/>
        <v>100558.38583794692</v>
      </c>
      <c r="I24" s="1241">
        <v>878.3</v>
      </c>
      <c r="J24" s="336">
        <v>100558.38583794692</v>
      </c>
      <c r="L24" s="414" t="s">
        <v>865</v>
      </c>
      <c r="M24" s="406" t="s">
        <v>855</v>
      </c>
      <c r="N24" s="415">
        <v>1409.1198168524577</v>
      </c>
      <c r="O24" s="417">
        <v>0</v>
      </c>
      <c r="P24" s="417">
        <v>0</v>
      </c>
      <c r="Q24" s="417">
        <v>0</v>
      </c>
      <c r="R24" s="417">
        <v>0</v>
      </c>
      <c r="S24" s="417">
        <v>0</v>
      </c>
      <c r="T24" s="417">
        <v>223.512170651411</v>
      </c>
      <c r="U24" s="417">
        <v>1769.0392952012417</v>
      </c>
      <c r="V24" s="415">
        <v>3829.0609574988293</v>
      </c>
      <c r="W24" s="418">
        <v>2709.8458016393415</v>
      </c>
      <c r="Y24" s="398" t="s">
        <v>864</v>
      </c>
      <c r="Z24" s="392" t="s">
        <v>853</v>
      </c>
      <c r="AA24" s="399">
        <v>0.35295816452791506</v>
      </c>
      <c r="AB24" s="399">
        <v>1.0789978727117726E-3</v>
      </c>
      <c r="AC24" s="399">
        <v>0</v>
      </c>
      <c r="AD24" s="399">
        <v>0.17016695591072792</v>
      </c>
      <c r="AE24" s="399">
        <v>0.23033975459436554</v>
      </c>
      <c r="AF24" s="399">
        <v>0.29945618100299354</v>
      </c>
      <c r="AG24" s="399">
        <v>0.39903923388027351</v>
      </c>
      <c r="AH24" s="399">
        <v>0.49597168758215338</v>
      </c>
      <c r="AI24" s="399">
        <v>0.68146416831245071</v>
      </c>
      <c r="AJ24" s="400">
        <v>0.57962132585739978</v>
      </c>
    </row>
    <row r="25" spans="1:36">
      <c r="A25" s="378" t="s">
        <v>1136</v>
      </c>
      <c r="B25" s="378">
        <v>23</v>
      </c>
      <c r="C25" s="1241" t="s">
        <v>733</v>
      </c>
      <c r="D25" s="378"/>
      <c r="E25" s="527">
        <v>25</v>
      </c>
      <c r="F25" s="378">
        <v>8.1333862383715907</v>
      </c>
      <c r="G25" s="1241">
        <v>11.259744760952795</v>
      </c>
      <c r="H25" s="336">
        <f t="shared" ca="1" si="0"/>
        <v>97134.291488996125</v>
      </c>
      <c r="I25" s="1241">
        <v>905.07911331626121</v>
      </c>
      <c r="J25" s="336">
        <v>97134.291488996125</v>
      </c>
      <c r="L25" s="408" t="s">
        <v>856</v>
      </c>
      <c r="M25" s="409" t="s">
        <v>857</v>
      </c>
      <c r="N25" s="415">
        <v>29.9</v>
      </c>
      <c r="O25" s="415">
        <v>82.320912236287711</v>
      </c>
      <c r="P25" s="415">
        <v>55.066351007892564</v>
      </c>
      <c r="Q25" s="415">
        <v>37.480548353160543</v>
      </c>
      <c r="R25" s="415">
        <v>30.313180016523518</v>
      </c>
      <c r="S25" s="415">
        <v>27.285358881611302</v>
      </c>
      <c r="T25" s="415">
        <v>25.160730661041072</v>
      </c>
      <c r="U25" s="415">
        <v>23.575940498504991</v>
      </c>
      <c r="V25" s="415">
        <v>19.710323526904574</v>
      </c>
      <c r="W25" s="416">
        <v>22.972381891233681</v>
      </c>
      <c r="Y25" s="398" t="s">
        <v>865</v>
      </c>
      <c r="Z25" s="389" t="s">
        <v>855</v>
      </c>
      <c r="AA25" s="399">
        <v>1378.2822605424956</v>
      </c>
      <c r="AB25" s="401">
        <v>0</v>
      </c>
      <c r="AC25" s="401">
        <v>232.91301855272673</v>
      </c>
      <c r="AD25" s="401">
        <v>164.82564615407409</v>
      </c>
      <c r="AE25" s="401">
        <v>148.63369584969814</v>
      </c>
      <c r="AF25" s="401">
        <v>242.57486824427087</v>
      </c>
      <c r="AG25" s="401">
        <v>683.29415749230884</v>
      </c>
      <c r="AH25" s="401">
        <v>1565.5243359446913</v>
      </c>
      <c r="AI25" s="399">
        <v>4091.5653006102498</v>
      </c>
      <c r="AJ25" s="402">
        <v>2782.4745982610502</v>
      </c>
    </row>
    <row r="26" spans="1:36">
      <c r="A26" s="378" t="s">
        <v>1137</v>
      </c>
      <c r="B26" s="378">
        <v>24</v>
      </c>
      <c r="C26" s="1241" t="s">
        <v>734</v>
      </c>
      <c r="D26" s="378"/>
      <c r="E26" s="527">
        <v>30</v>
      </c>
      <c r="F26" s="378">
        <v>2.6586814587080059</v>
      </c>
      <c r="G26" s="1241">
        <v>12.521971326171739</v>
      </c>
      <c r="H26" s="336">
        <f t="shared" ca="1" si="0"/>
        <v>101030.99016751231</v>
      </c>
      <c r="I26" s="1241">
        <v>874.5</v>
      </c>
      <c r="J26" s="336">
        <v>101030.99016751231</v>
      </c>
      <c r="L26" s="408" t="s">
        <v>231</v>
      </c>
      <c r="M26" s="409" t="s">
        <v>858</v>
      </c>
      <c r="N26" s="415">
        <v>876.7</v>
      </c>
      <c r="O26" s="415">
        <v>661.11691799250298</v>
      </c>
      <c r="P26" s="415">
        <v>757.69623909308189</v>
      </c>
      <c r="Q26" s="415">
        <v>836.54967318820422</v>
      </c>
      <c r="R26" s="415">
        <v>873.60388372297598</v>
      </c>
      <c r="S26" s="415">
        <v>890.26232327501293</v>
      </c>
      <c r="T26" s="415">
        <v>902.33603471347817</v>
      </c>
      <c r="U26" s="415">
        <v>911.55740887712227</v>
      </c>
      <c r="V26" s="415">
        <v>934.86092220977207</v>
      </c>
      <c r="W26" s="416">
        <v>915.11907027842778</v>
      </c>
      <c r="Y26" s="391" t="s">
        <v>856</v>
      </c>
      <c r="Z26" s="392" t="s">
        <v>857</v>
      </c>
      <c r="AA26" s="389">
        <v>29.8057656049759</v>
      </c>
      <c r="AB26" s="399">
        <v>51.35590461584156</v>
      </c>
      <c r="AC26" s="399">
        <v>42.528594772586167</v>
      </c>
      <c r="AD26" s="399">
        <v>33.388598114094556</v>
      </c>
      <c r="AE26" s="399">
        <v>30.305408373537858</v>
      </c>
      <c r="AF26" s="399">
        <v>27.475657784128572</v>
      </c>
      <c r="AG26" s="399">
        <v>24.129330079142449</v>
      </c>
      <c r="AH26" s="399">
        <v>21.209952654842461</v>
      </c>
      <c r="AI26" s="399">
        <v>15.021507021734649</v>
      </c>
      <c r="AJ26" s="400">
        <v>18.66114649754293</v>
      </c>
    </row>
    <row r="27" spans="1:36">
      <c r="A27" s="378" t="s">
        <v>1139</v>
      </c>
      <c r="B27" s="378">
        <v>25</v>
      </c>
      <c r="C27" s="1241" t="s">
        <v>410</v>
      </c>
      <c r="D27" s="378"/>
      <c r="E27" s="527">
        <v>46</v>
      </c>
      <c r="F27" s="378">
        <v>0.70595502129498922</v>
      </c>
      <c r="G27" s="1241">
        <v>12.864501237806998</v>
      </c>
      <c r="H27" s="336">
        <f t="shared" ca="1" si="0"/>
        <v>95119.027493766931</v>
      </c>
      <c r="I27" s="1241">
        <v>794.49975151740739</v>
      </c>
      <c r="J27" s="336">
        <v>95119.027493766931</v>
      </c>
      <c r="L27" s="408" t="s">
        <v>167</v>
      </c>
      <c r="M27" s="409" t="s">
        <v>853</v>
      </c>
      <c r="N27" s="415">
        <v>12.811028740425982</v>
      </c>
      <c r="O27" s="415">
        <v>15.763253334283633</v>
      </c>
      <c r="P27" s="415">
        <v>14.352974998499825</v>
      </c>
      <c r="Q27" s="415">
        <v>13.602160680941262</v>
      </c>
      <c r="R27" s="415">
        <v>13.343110326005394</v>
      </c>
      <c r="S27" s="415">
        <v>13.141173238608218</v>
      </c>
      <c r="T27" s="415">
        <v>12.811406205775846</v>
      </c>
      <c r="U27" s="415">
        <v>12.273233734525304</v>
      </c>
      <c r="V27" s="415">
        <v>11.567049130671949</v>
      </c>
      <c r="W27" s="416">
        <v>11.951846307352351</v>
      </c>
      <c r="Y27" s="391" t="s">
        <v>231</v>
      </c>
      <c r="Z27" s="392" t="s">
        <v>858</v>
      </c>
      <c r="AA27" s="389">
        <v>876.7</v>
      </c>
      <c r="AB27" s="399">
        <v>773.07113925022986</v>
      </c>
      <c r="AC27" s="399">
        <v>812.28388176508929</v>
      </c>
      <c r="AD27" s="399">
        <v>857.30986931058521</v>
      </c>
      <c r="AE27" s="399">
        <v>873.6458436151911</v>
      </c>
      <c r="AF27" s="399">
        <v>889.19665104925787</v>
      </c>
      <c r="AG27" s="399">
        <v>908.31607659117753</v>
      </c>
      <c r="AH27" s="399">
        <v>925.68048147788772</v>
      </c>
      <c r="AI27" s="399">
        <v>964.77729019693277</v>
      </c>
      <c r="AJ27" s="400">
        <v>941.39280231396663</v>
      </c>
    </row>
    <row r="28" spans="1:36">
      <c r="A28" s="378" t="s">
        <v>1140</v>
      </c>
      <c r="B28" s="378">
        <v>26</v>
      </c>
      <c r="C28" s="1241" t="s">
        <v>736</v>
      </c>
      <c r="D28" s="378"/>
      <c r="E28" s="527">
        <v>23</v>
      </c>
      <c r="F28" s="378">
        <v>3.4339134807177172</v>
      </c>
      <c r="G28" s="1241">
        <v>11.527310926550536</v>
      </c>
      <c r="H28" s="336">
        <f t="shared" ca="1" si="0"/>
        <v>98587.773718987519</v>
      </c>
      <c r="I28" s="1241">
        <v>913.26458333333312</v>
      </c>
      <c r="J28" s="336">
        <v>98587.773718987519</v>
      </c>
      <c r="L28" s="408" t="s">
        <v>859</v>
      </c>
      <c r="M28" s="409" t="s">
        <v>853</v>
      </c>
      <c r="N28" s="415">
        <v>3.03</v>
      </c>
      <c r="O28" s="406"/>
      <c r="P28" s="406"/>
      <c r="Q28" s="406"/>
      <c r="R28" s="406"/>
      <c r="S28" s="406"/>
      <c r="T28" s="406"/>
      <c r="U28" s="406"/>
      <c r="V28" s="415">
        <v>10.437827586206897</v>
      </c>
      <c r="W28" s="416">
        <v>5.8269230769230766</v>
      </c>
      <c r="Y28" s="391" t="s">
        <v>167</v>
      </c>
      <c r="Z28" s="392" t="s">
        <v>853</v>
      </c>
      <c r="AA28" s="399">
        <v>12.140710675227428</v>
      </c>
      <c r="AB28" s="399">
        <v>12.122302558615299</v>
      </c>
      <c r="AC28" s="399">
        <v>12.426877570589387</v>
      </c>
      <c r="AD28" s="399">
        <v>12.443133603307059</v>
      </c>
      <c r="AE28" s="399">
        <v>12.983105127451775</v>
      </c>
      <c r="AF28" s="399">
        <v>12.696173950298029</v>
      </c>
      <c r="AG28" s="399">
        <v>12.357594185754561</v>
      </c>
      <c r="AH28" s="399">
        <v>12.053429136404809</v>
      </c>
      <c r="AI28" s="399">
        <v>11.431523629441124</v>
      </c>
      <c r="AJ28" s="400">
        <v>11.769274052199794</v>
      </c>
    </row>
    <row r="29" spans="1:36">
      <c r="A29" s="378" t="s">
        <v>1141</v>
      </c>
      <c r="B29" s="378">
        <v>27</v>
      </c>
      <c r="C29" s="1241" t="s">
        <v>737</v>
      </c>
      <c r="D29" s="378"/>
      <c r="E29" s="527">
        <v>24</v>
      </c>
      <c r="F29" s="378">
        <v>5.0170490621742205</v>
      </c>
      <c r="G29" s="1241">
        <v>8.6344472676101827</v>
      </c>
      <c r="H29" s="336">
        <f t="shared" ca="1" si="0"/>
        <v>96515.909807448974</v>
      </c>
      <c r="I29" s="1241">
        <v>907.90341302293427</v>
      </c>
      <c r="J29" s="336">
        <v>96515.909807448974</v>
      </c>
      <c r="L29" s="408" t="s">
        <v>860</v>
      </c>
      <c r="M29" s="409" t="s">
        <v>861</v>
      </c>
      <c r="N29" s="415">
        <v>12.099716186906543</v>
      </c>
      <c r="O29" s="415">
        <v>12.415721547799624</v>
      </c>
      <c r="P29" s="415">
        <v>11.779339326507086</v>
      </c>
      <c r="Q29" s="415">
        <v>11.569410462968142</v>
      </c>
      <c r="R29" s="415">
        <v>11.654965398667528</v>
      </c>
      <c r="S29" s="415">
        <v>11.78281181220625</v>
      </c>
      <c r="T29" s="415">
        <v>11.941804402312272</v>
      </c>
      <c r="U29" s="415">
        <v>12.113273510577178</v>
      </c>
      <c r="V29" s="415">
        <v>12.518644460614411</v>
      </c>
      <c r="W29" s="416">
        <v>12.188207101566677</v>
      </c>
      <c r="Y29" s="391" t="s">
        <v>859</v>
      </c>
      <c r="Z29" s="392" t="s">
        <v>853</v>
      </c>
      <c r="AA29" s="389">
        <v>3.2</v>
      </c>
      <c r="AB29" s="389"/>
      <c r="AC29" s="389"/>
      <c r="AD29" s="389"/>
      <c r="AE29" s="389"/>
      <c r="AF29" s="389"/>
      <c r="AG29" s="389"/>
      <c r="AH29" s="389"/>
      <c r="AI29" s="399">
        <v>12.7872</v>
      </c>
      <c r="AJ29" s="400">
        <v>6.9610615618881884</v>
      </c>
    </row>
    <row r="30" spans="1:36">
      <c r="A30" s="378" t="s">
        <v>1142</v>
      </c>
      <c r="B30" s="378">
        <v>28</v>
      </c>
      <c r="C30" s="1241" t="s">
        <v>738</v>
      </c>
      <c r="D30" s="378"/>
      <c r="E30" s="527">
        <v>37</v>
      </c>
      <c r="F30" s="378">
        <v>0.52468841586315895</v>
      </c>
      <c r="G30" s="1241">
        <v>13.355538199917245</v>
      </c>
      <c r="H30" s="336">
        <f t="shared" ca="1" si="0"/>
        <v>98474.013189416335</v>
      </c>
      <c r="I30" s="1241">
        <v>840.8</v>
      </c>
      <c r="J30" s="336">
        <v>98474.013189416335</v>
      </c>
      <c r="L30" s="414" t="s">
        <v>866</v>
      </c>
      <c r="M30" s="409" t="s">
        <v>863</v>
      </c>
      <c r="N30" s="415">
        <v>390</v>
      </c>
      <c r="O30" s="406">
        <v>35</v>
      </c>
      <c r="P30" s="406">
        <v>123</v>
      </c>
      <c r="Q30" s="406">
        <v>232</v>
      </c>
      <c r="R30" s="406">
        <v>315</v>
      </c>
      <c r="S30" s="406">
        <v>370</v>
      </c>
      <c r="T30" s="406">
        <v>424</v>
      </c>
      <c r="U30" s="406">
        <v>477</v>
      </c>
      <c r="V30" s="406">
        <v>620</v>
      </c>
      <c r="W30" s="407">
        <v>500</v>
      </c>
      <c r="Y30" s="391" t="s">
        <v>860</v>
      </c>
      <c r="Z30" s="392" t="s">
        <v>861</v>
      </c>
      <c r="AA30" s="399">
        <v>12.00077963584458</v>
      </c>
      <c r="AB30" s="399">
        <v>10.897410807522187</v>
      </c>
      <c r="AC30" s="399">
        <v>11.124703379452791</v>
      </c>
      <c r="AD30" s="399">
        <v>11.414497086817853</v>
      </c>
      <c r="AE30" s="399">
        <v>11.541019002584584</v>
      </c>
      <c r="AF30" s="399">
        <v>11.67336035232027</v>
      </c>
      <c r="AG30" s="399">
        <v>11.84045120404098</v>
      </c>
      <c r="AH30" s="399">
        <v>11.970715723598225</v>
      </c>
      <c r="AI30" s="399">
        <v>12.085016929732802</v>
      </c>
      <c r="AJ30" s="400">
        <v>12.048940492019218</v>
      </c>
    </row>
    <row r="31" spans="1:36">
      <c r="A31" s="378" t="s">
        <v>1143</v>
      </c>
      <c r="B31" s="378">
        <v>29</v>
      </c>
      <c r="C31" s="1241" t="s">
        <v>1543</v>
      </c>
      <c r="D31" s="378"/>
      <c r="E31" s="527">
        <v>33</v>
      </c>
      <c r="F31" s="378">
        <v>1.3316692939872448</v>
      </c>
      <c r="G31" s="1241">
        <v>13.143072151997297</v>
      </c>
      <c r="H31" s="336">
        <f t="shared" ca="1" si="0"/>
        <v>101889.29480440839</v>
      </c>
      <c r="I31" s="1241">
        <v>859</v>
      </c>
      <c r="J31" s="336">
        <v>101889.29480440839</v>
      </c>
      <c r="L31" s="372"/>
      <c r="N31" s="377"/>
      <c r="Y31" s="398" t="s">
        <v>866</v>
      </c>
      <c r="Z31" s="392" t="s">
        <v>863</v>
      </c>
      <c r="AA31" s="389">
        <v>375</v>
      </c>
      <c r="AB31" s="389">
        <v>60</v>
      </c>
      <c r="AC31" s="389">
        <v>138</v>
      </c>
      <c r="AD31" s="389">
        <v>249</v>
      </c>
      <c r="AE31" s="389">
        <v>298</v>
      </c>
      <c r="AF31" s="389">
        <v>350</v>
      </c>
      <c r="AG31" s="389">
        <v>420</v>
      </c>
      <c r="AH31" s="389">
        <v>485</v>
      </c>
      <c r="AI31" s="389">
        <v>610</v>
      </c>
      <c r="AJ31" s="390">
        <v>540</v>
      </c>
    </row>
    <row r="32" spans="1:36">
      <c r="A32" s="378" t="s">
        <v>1145</v>
      </c>
      <c r="B32" s="378">
        <v>30</v>
      </c>
      <c r="C32" s="1241" t="s">
        <v>739</v>
      </c>
      <c r="D32" s="378"/>
      <c r="E32" s="527">
        <v>48</v>
      </c>
      <c r="F32" s="378">
        <v>8.1672024040305338E-2</v>
      </c>
      <c r="G32" s="1241">
        <v>13.268760763740422</v>
      </c>
      <c r="H32" s="336">
        <f t="shared" ca="1" si="0"/>
        <v>95429.629389577603</v>
      </c>
      <c r="I32" s="1241">
        <v>788.06790114766204</v>
      </c>
      <c r="J32" s="336">
        <v>95429.629389577603</v>
      </c>
      <c r="L32" s="403" t="s">
        <v>885</v>
      </c>
      <c r="M32" s="404"/>
      <c r="N32" s="497"/>
      <c r="O32" s="404"/>
      <c r="P32" s="404"/>
      <c r="Q32" s="404"/>
      <c r="R32" s="404"/>
      <c r="S32" s="404"/>
      <c r="T32" s="404"/>
      <c r="U32" s="404"/>
      <c r="V32" s="404"/>
      <c r="W32" s="404"/>
    </row>
    <row r="33" spans="1:27" ht="30">
      <c r="A33" s="378" t="s">
        <v>1146</v>
      </c>
      <c r="B33" s="378">
        <v>31</v>
      </c>
      <c r="C33" s="1241" t="s">
        <v>740</v>
      </c>
      <c r="D33" s="378"/>
      <c r="E33" s="527">
        <v>31</v>
      </c>
      <c r="F33" s="378">
        <v>0.18495173011556273</v>
      </c>
      <c r="G33" s="1241">
        <v>12.289208140160852</v>
      </c>
      <c r="H33" s="336">
        <f t="shared" ca="1" si="0"/>
        <v>104358.17803046171</v>
      </c>
      <c r="I33" s="1241">
        <v>872.05812769895135</v>
      </c>
      <c r="J33" s="336">
        <v>104358.17803046171</v>
      </c>
      <c r="L33" s="405" t="s">
        <v>838</v>
      </c>
      <c r="M33" s="406">
        <v>36</v>
      </c>
      <c r="N33" s="496" t="s">
        <v>839</v>
      </c>
      <c r="O33" s="406">
        <v>80</v>
      </c>
      <c r="P33" s="406">
        <v>180</v>
      </c>
      <c r="Q33" s="406">
        <v>290</v>
      </c>
      <c r="R33" s="406">
        <v>340</v>
      </c>
      <c r="S33" s="406">
        <v>400</v>
      </c>
      <c r="T33" s="406">
        <v>450</v>
      </c>
      <c r="U33" s="406">
        <v>525</v>
      </c>
      <c r="V33" s="406">
        <v>525</v>
      </c>
      <c r="W33" s="407">
        <v>400</v>
      </c>
      <c r="AA33" s="1488"/>
    </row>
    <row r="34" spans="1:27" ht="18" customHeight="1">
      <c r="A34" s="378" t="s">
        <v>1147</v>
      </c>
      <c r="B34" s="378">
        <v>32</v>
      </c>
      <c r="C34" s="1241" t="s">
        <v>391</v>
      </c>
      <c r="D34" s="378"/>
      <c r="E34" s="527">
        <v>33</v>
      </c>
      <c r="F34" s="378">
        <v>0.16980000000000001</v>
      </c>
      <c r="G34" s="1241">
        <v>12.931648905131908</v>
      </c>
      <c r="H34" s="336">
        <f t="shared" ca="1" si="0"/>
        <v>99177.64135868111</v>
      </c>
      <c r="I34" s="1241">
        <v>860.83830000000012</v>
      </c>
      <c r="J34" s="336">
        <v>99177.64135868111</v>
      </c>
      <c r="L34" s="408" t="s">
        <v>840</v>
      </c>
      <c r="M34" s="409" t="s">
        <v>143</v>
      </c>
      <c r="N34" s="495" t="s">
        <v>841</v>
      </c>
      <c r="O34" s="410" t="s">
        <v>842</v>
      </c>
      <c r="P34" s="410" t="s">
        <v>843</v>
      </c>
      <c r="Q34" s="410" t="s">
        <v>659</v>
      </c>
      <c r="R34" s="410" t="s">
        <v>435</v>
      </c>
      <c r="S34" s="410" t="s">
        <v>844</v>
      </c>
      <c r="T34" s="410" t="s">
        <v>845</v>
      </c>
      <c r="U34" s="410" t="s">
        <v>846</v>
      </c>
      <c r="V34" s="410" t="s">
        <v>847</v>
      </c>
      <c r="W34" s="411" t="s">
        <v>848</v>
      </c>
    </row>
    <row r="35" spans="1:27">
      <c r="A35" s="378" t="s">
        <v>1148</v>
      </c>
      <c r="B35" s="378">
        <v>33</v>
      </c>
      <c r="C35" s="1241" t="s">
        <v>741</v>
      </c>
      <c r="D35" s="378"/>
      <c r="E35" s="527">
        <v>34</v>
      </c>
      <c r="F35" s="378">
        <v>0.23538302057496277</v>
      </c>
      <c r="G35" s="1241">
        <v>11.447433961659138</v>
      </c>
      <c r="H35" s="336">
        <f t="shared" ref="H35:H66" ca="1" si="1">OFFSET($N$5,(ROW(H35)-3)*15,0)</f>
        <v>96561.256605731993</v>
      </c>
      <c r="I35" s="1241">
        <v>856.69352930795981</v>
      </c>
      <c r="J35" s="336">
        <v>96561.256605731993</v>
      </c>
      <c r="L35" s="408" t="s">
        <v>849</v>
      </c>
      <c r="M35" s="409" t="s">
        <v>850</v>
      </c>
      <c r="N35" s="415">
        <v>96240.387983486871</v>
      </c>
      <c r="O35" s="412">
        <v>2740.4302406555221</v>
      </c>
      <c r="P35" s="412">
        <v>6871.8901732998365</v>
      </c>
      <c r="Q35" s="412">
        <v>9644.7915428382894</v>
      </c>
      <c r="R35" s="412">
        <v>6137.8328509569765</v>
      </c>
      <c r="S35" s="412">
        <v>7036.5788513165598</v>
      </c>
      <c r="T35" s="412">
        <v>6940.9534320316607</v>
      </c>
      <c r="U35" s="412">
        <v>11719.61720188395</v>
      </c>
      <c r="V35" s="412">
        <v>45148.29369050407</v>
      </c>
      <c r="W35" s="413">
        <v>66033.131890663964</v>
      </c>
    </row>
    <row r="36" spans="1:27">
      <c r="A36" s="378" t="s">
        <v>1149</v>
      </c>
      <c r="B36" s="378">
        <v>34</v>
      </c>
      <c r="C36" s="1241" t="s">
        <v>742</v>
      </c>
      <c r="D36" s="378"/>
      <c r="E36" s="527">
        <v>33</v>
      </c>
      <c r="F36" s="378">
        <v>0.16980000000000001</v>
      </c>
      <c r="G36" s="1241">
        <v>12.931648905131908</v>
      </c>
      <c r="H36" s="336">
        <f t="shared" ca="1" si="1"/>
        <v>99177.64135868111</v>
      </c>
      <c r="I36" s="1241">
        <v>860.83830000000012</v>
      </c>
      <c r="J36" s="336">
        <v>99177.64135868111</v>
      </c>
      <c r="L36" s="408" t="s">
        <v>849</v>
      </c>
      <c r="M36" s="409" t="s">
        <v>851</v>
      </c>
      <c r="N36" s="415">
        <v>15302.221689374413</v>
      </c>
      <c r="O36" s="412">
        <v>435.72840826422799</v>
      </c>
      <c r="P36" s="412">
        <v>1092.630537554674</v>
      </c>
      <c r="Q36" s="412">
        <v>1533.5218553112879</v>
      </c>
      <c r="R36" s="412">
        <v>975.9154233021593</v>
      </c>
      <c r="S36" s="412">
        <v>1118.816037359333</v>
      </c>
      <c r="T36" s="412">
        <v>1103.6115956930341</v>
      </c>
      <c r="U36" s="412">
        <v>1863.4191350995482</v>
      </c>
      <c r="V36" s="412">
        <v>7178.5786967901477</v>
      </c>
      <c r="W36" s="413">
        <v>10499.26797061557</v>
      </c>
    </row>
    <row r="37" spans="1:27">
      <c r="A37" s="378" t="s">
        <v>1150</v>
      </c>
      <c r="B37" s="378">
        <v>35</v>
      </c>
      <c r="C37" s="1241" t="s">
        <v>743</v>
      </c>
      <c r="D37" s="378"/>
      <c r="E37" s="527">
        <v>35</v>
      </c>
      <c r="F37" s="378">
        <v>0.14637009016903879</v>
      </c>
      <c r="G37" s="1241">
        <v>12.53710408568578</v>
      </c>
      <c r="H37" s="336">
        <f t="shared" ca="1" si="1"/>
        <v>96201.082987782851</v>
      </c>
      <c r="I37" s="1241">
        <v>846.89725081314873</v>
      </c>
      <c r="J37" s="336">
        <v>96201.082987782851</v>
      </c>
      <c r="L37" s="408" t="s">
        <v>852</v>
      </c>
      <c r="M37" s="409" t="s">
        <v>5</v>
      </c>
      <c r="N37" s="415">
        <v>14637798.093528653</v>
      </c>
      <c r="O37" s="412">
        <v>292755.96187057305</v>
      </c>
      <c r="P37" s="412">
        <v>878267.8856117191</v>
      </c>
      <c r="Q37" s="412">
        <v>1317401.8284175787</v>
      </c>
      <c r="R37" s="412">
        <v>878267.8856117191</v>
      </c>
      <c r="S37" s="412">
        <v>1024645.8665470058</v>
      </c>
      <c r="T37" s="412">
        <v>1024645.8665470058</v>
      </c>
      <c r="U37" s="412">
        <v>1756535.7712234382</v>
      </c>
      <c r="V37" s="412">
        <v>7465277.027699613</v>
      </c>
      <c r="W37" s="413">
        <v>10246458.665470056</v>
      </c>
    </row>
    <row r="38" spans="1:27">
      <c r="A38" s="378" t="s">
        <v>1151</v>
      </c>
      <c r="B38" s="378">
        <v>36</v>
      </c>
      <c r="C38" s="1241" t="s">
        <v>744</v>
      </c>
      <c r="D38" s="378"/>
      <c r="E38" s="527">
        <v>38</v>
      </c>
      <c r="F38" s="378">
        <v>0.24297896246601475</v>
      </c>
      <c r="G38" s="1241">
        <v>12.439294517766413</v>
      </c>
      <c r="H38" s="336">
        <f t="shared" ca="1" si="1"/>
        <v>96711.420667401486</v>
      </c>
      <c r="I38" s="1241">
        <v>832.40042846168342</v>
      </c>
      <c r="J38" s="336">
        <v>96711.420667401486</v>
      </c>
      <c r="L38" s="414" t="s">
        <v>864</v>
      </c>
      <c r="M38" s="409" t="s">
        <v>853</v>
      </c>
      <c r="N38" s="415">
        <v>0.87115722530567952</v>
      </c>
      <c r="O38" s="415">
        <v>0</v>
      </c>
      <c r="P38" s="415">
        <v>0</v>
      </c>
      <c r="Q38" s="415">
        <v>0.21863459877012467</v>
      </c>
      <c r="R38" s="415">
        <v>0.41787129664685896</v>
      </c>
      <c r="S38" s="415">
        <v>0.5573699822523458</v>
      </c>
      <c r="T38" s="415">
        <v>0.71582420222208243</v>
      </c>
      <c r="U38" s="415">
        <v>0.89954809850688533</v>
      </c>
      <c r="V38" s="415">
        <v>1.2339969978108245</v>
      </c>
      <c r="W38" s="416">
        <v>1.1248456212284179</v>
      </c>
    </row>
    <row r="39" spans="1:27">
      <c r="A39" s="1341" t="s">
        <v>1221</v>
      </c>
      <c r="B39" s="378">
        <v>37</v>
      </c>
      <c r="C39" s="1241" t="s">
        <v>1208</v>
      </c>
      <c r="D39" s="378"/>
      <c r="E39" s="527">
        <v>40</v>
      </c>
      <c r="F39" s="378">
        <v>0.20394785022694598</v>
      </c>
      <c r="G39" s="1241">
        <v>13.100395673486185</v>
      </c>
      <c r="H39" s="336">
        <f t="shared" ca="1" si="1"/>
        <v>99452.392664586747</v>
      </c>
      <c r="I39" s="1241">
        <v>826</v>
      </c>
      <c r="J39" s="336">
        <v>99452.392664586747</v>
      </c>
      <c r="L39" s="414" t="s">
        <v>865</v>
      </c>
      <c r="M39" s="406" t="s">
        <v>855</v>
      </c>
      <c r="N39" s="415">
        <v>5003.1705300159529</v>
      </c>
      <c r="O39" s="417">
        <v>0</v>
      </c>
      <c r="P39" s="417">
        <v>0</v>
      </c>
      <c r="Q39" s="417">
        <v>60.233511760701091</v>
      </c>
      <c r="R39" s="417">
        <v>568.12038077247166</v>
      </c>
      <c r="S39" s="417">
        <v>1156.1821530609971</v>
      </c>
      <c r="T39" s="417">
        <v>2105.4198996363684</v>
      </c>
      <c r="U39" s="417">
        <v>3712.4971469787656</v>
      </c>
      <c r="V39" s="415">
        <v>8411.4715485977922</v>
      </c>
      <c r="W39" s="418">
        <v>6975.3279148526744</v>
      </c>
    </row>
    <row r="40" spans="1:27">
      <c r="A40" s="1341" t="s">
        <v>1323</v>
      </c>
      <c r="B40" s="378">
        <v>38</v>
      </c>
      <c r="C40" s="1241" t="s">
        <v>745</v>
      </c>
      <c r="D40" s="378"/>
      <c r="E40" s="527">
        <v>36</v>
      </c>
      <c r="F40" s="378">
        <v>0.37132890236966448</v>
      </c>
      <c r="G40" s="1241">
        <v>12.972865483318774</v>
      </c>
      <c r="H40" s="336">
        <f t="shared" ca="1" si="1"/>
        <v>100078.59452031655</v>
      </c>
      <c r="I40" s="1241">
        <v>844.09999999999991</v>
      </c>
      <c r="J40" s="336">
        <v>100078.59452031655</v>
      </c>
      <c r="L40" s="408" t="s">
        <v>856</v>
      </c>
      <c r="M40" s="409" t="s">
        <v>857</v>
      </c>
      <c r="N40" s="415">
        <v>22.050000033384492</v>
      </c>
      <c r="O40" s="415">
        <v>78.89653177207164</v>
      </c>
      <c r="P40" s="415">
        <v>44.363122723267409</v>
      </c>
      <c r="Q40" s="415">
        <v>33.050860191645086</v>
      </c>
      <c r="R40" s="415">
        <v>25.577372411558713</v>
      </c>
      <c r="S40" s="415">
        <v>22.852383264938624</v>
      </c>
      <c r="T40" s="415">
        <v>20.754771388597376</v>
      </c>
      <c r="U40" s="415">
        <v>18.462268478377837</v>
      </c>
      <c r="V40" s="415">
        <v>4.4317744643951471</v>
      </c>
      <c r="W40" s="416">
        <v>13.348391485941903</v>
      </c>
    </row>
    <row r="41" spans="1:27">
      <c r="A41" s="1341" t="s">
        <v>1154</v>
      </c>
      <c r="B41" s="378">
        <v>39</v>
      </c>
      <c r="C41" s="1241" t="s">
        <v>747</v>
      </c>
      <c r="D41" s="378"/>
      <c r="E41" s="527">
        <v>33</v>
      </c>
      <c r="F41" s="378">
        <v>2.0998001650797735</v>
      </c>
      <c r="G41" s="1241">
        <v>13.214251173797441</v>
      </c>
      <c r="H41" s="336">
        <f t="shared" ca="1" si="1"/>
        <v>97697.948377317254</v>
      </c>
      <c r="I41" s="1241">
        <v>816.5</v>
      </c>
      <c r="J41" s="336">
        <v>97697.948377317254</v>
      </c>
      <c r="L41" s="408" t="s">
        <v>231</v>
      </c>
      <c r="M41" s="409" t="s">
        <v>858</v>
      </c>
      <c r="N41" s="415">
        <v>920.61623229739951</v>
      </c>
      <c r="O41" s="415">
        <v>671.8771517257702</v>
      </c>
      <c r="P41" s="415">
        <v>803.81048801482143</v>
      </c>
      <c r="Q41" s="415">
        <v>859.06948365607786</v>
      </c>
      <c r="R41" s="415">
        <v>899.94262273257777</v>
      </c>
      <c r="S41" s="415">
        <v>915.83051398280736</v>
      </c>
      <c r="T41" s="415">
        <v>928.44789828758519</v>
      </c>
      <c r="U41" s="415">
        <v>942.64126526188113</v>
      </c>
      <c r="V41" s="415">
        <v>1039.9380355107983</v>
      </c>
      <c r="W41" s="416">
        <v>975.92124461885783</v>
      </c>
    </row>
    <row r="42" spans="1:27">
      <c r="A42" s="378" t="s">
        <v>1153</v>
      </c>
      <c r="B42" s="378">
        <v>40</v>
      </c>
      <c r="C42" s="1241" t="s">
        <v>746</v>
      </c>
      <c r="D42" s="378"/>
      <c r="E42" s="527">
        <v>42</v>
      </c>
      <c r="F42" s="378">
        <v>1.6386120359657328</v>
      </c>
      <c r="G42" s="1241">
        <v>12.745288310220184</v>
      </c>
      <c r="H42" s="336">
        <f t="shared" ca="1" si="1"/>
        <v>98259.053896587851</v>
      </c>
      <c r="I42" s="1241">
        <v>861.6</v>
      </c>
      <c r="J42" s="336">
        <v>98259.053896587851</v>
      </c>
      <c r="L42" s="408" t="s">
        <v>167</v>
      </c>
      <c r="M42" s="409" t="s">
        <v>853</v>
      </c>
      <c r="N42" s="415">
        <v>9.0441184307512064</v>
      </c>
      <c r="O42" s="415">
        <v>16.409110329193773</v>
      </c>
      <c r="P42" s="415">
        <v>13.361442947882271</v>
      </c>
      <c r="Q42" s="415">
        <v>13.071079724574359</v>
      </c>
      <c r="R42" s="415">
        <v>13.200933669218511</v>
      </c>
      <c r="S42" s="415">
        <v>13.178949348860506</v>
      </c>
      <c r="T42" s="415">
        <v>12.7728346676139</v>
      </c>
      <c r="U42" s="415">
        <v>11.416731005535631</v>
      </c>
      <c r="V42" s="415">
        <v>5.4101251962982486</v>
      </c>
      <c r="W42" s="416">
        <v>7.1760999964419376</v>
      </c>
    </row>
    <row r="43" spans="1:27">
      <c r="A43" s="378" t="s">
        <v>1155</v>
      </c>
      <c r="B43" s="378">
        <v>41</v>
      </c>
      <c r="C43" s="1241" t="s">
        <v>1544</v>
      </c>
      <c r="D43" s="378"/>
      <c r="E43" s="527">
        <v>32</v>
      </c>
      <c r="F43" s="378">
        <v>1.3317311697819783</v>
      </c>
      <c r="G43" s="1241">
        <v>12.799041279599114</v>
      </c>
      <c r="H43" s="336">
        <f t="shared" ca="1" si="1"/>
        <v>100717.80110083365</v>
      </c>
      <c r="I43" s="1241">
        <v>867</v>
      </c>
      <c r="J43" s="336">
        <v>100717.80110083365</v>
      </c>
      <c r="L43" s="408" t="s">
        <v>859</v>
      </c>
      <c r="M43" s="409" t="s">
        <v>853</v>
      </c>
      <c r="N43" s="415">
        <v>6.14</v>
      </c>
      <c r="O43" s="406"/>
      <c r="P43" s="406"/>
      <c r="Q43" s="406"/>
      <c r="R43" s="406"/>
      <c r="S43" s="406"/>
      <c r="T43" s="406"/>
      <c r="U43" s="406"/>
      <c r="V43" s="415">
        <v>12.027176470588234</v>
      </c>
      <c r="W43" s="416">
        <v>8.7714285714285722</v>
      </c>
    </row>
    <row r="44" spans="1:27">
      <c r="A44" s="378" t="s">
        <v>1156</v>
      </c>
      <c r="B44" s="378">
        <v>42</v>
      </c>
      <c r="C44" s="1241" t="s">
        <v>749</v>
      </c>
      <c r="D44" s="378"/>
      <c r="E44" s="527">
        <v>36</v>
      </c>
      <c r="F44" s="378">
        <v>0.47346839741646768</v>
      </c>
      <c r="G44" s="1241">
        <v>13.091146172962434</v>
      </c>
      <c r="H44" s="336">
        <f t="shared" ca="1" si="1"/>
        <v>100064.01585722576</v>
      </c>
      <c r="I44" s="1241">
        <v>843.8</v>
      </c>
      <c r="J44" s="336">
        <v>100064.01585722576</v>
      </c>
      <c r="L44" s="408" t="s">
        <v>860</v>
      </c>
      <c r="M44" s="409" t="s">
        <v>861</v>
      </c>
      <c r="N44" s="415">
        <v>12.371163411337561</v>
      </c>
      <c r="O44" s="415">
        <v>12.411978799770564</v>
      </c>
      <c r="P44" s="415">
        <v>11.526375407106283</v>
      </c>
      <c r="Q44" s="415">
        <v>11.325289955356128</v>
      </c>
      <c r="R44" s="415">
        <v>11.345828149606445</v>
      </c>
      <c r="S44" s="415">
        <v>11.453858829215559</v>
      </c>
      <c r="T44" s="415">
        <v>11.611497173971662</v>
      </c>
      <c r="U44" s="415">
        <v>11.781114206159156</v>
      </c>
      <c r="V44" s="415">
        <v>11.419292610534736</v>
      </c>
      <c r="W44" s="416">
        <v>11.810180550277559</v>
      </c>
    </row>
    <row r="45" spans="1:27">
      <c r="A45" s="378" t="s">
        <v>1157</v>
      </c>
      <c r="B45" s="378">
        <v>43</v>
      </c>
      <c r="C45" s="1241" t="s">
        <v>1545</v>
      </c>
      <c r="D45" s="378"/>
      <c r="E45" s="527">
        <v>33</v>
      </c>
      <c r="F45" s="378">
        <v>1.6280560945570124</v>
      </c>
      <c r="G45" s="1241">
        <v>13.011884157688351</v>
      </c>
      <c r="H45" s="336">
        <f t="shared" ca="1" si="1"/>
        <v>101078.82949735578</v>
      </c>
      <c r="I45" s="1241">
        <v>858</v>
      </c>
      <c r="J45" s="336">
        <v>101078.82949735578</v>
      </c>
      <c r="L45" s="414" t="s">
        <v>866</v>
      </c>
      <c r="M45" s="409" t="s">
        <v>863</v>
      </c>
      <c r="N45" s="415">
        <v>550</v>
      </c>
      <c r="O45" s="406">
        <v>50</v>
      </c>
      <c r="P45" s="406">
        <v>170</v>
      </c>
      <c r="Q45" s="406">
        <v>240</v>
      </c>
      <c r="R45" s="406">
        <v>320</v>
      </c>
      <c r="S45" s="406">
        <v>370</v>
      </c>
      <c r="T45" s="406">
        <v>425</v>
      </c>
      <c r="U45" s="406">
        <v>490</v>
      </c>
      <c r="V45" s="406">
        <v>660</v>
      </c>
      <c r="W45" s="407">
        <v>580</v>
      </c>
    </row>
    <row r="46" spans="1:27">
      <c r="A46" s="1341" t="s">
        <v>1324</v>
      </c>
      <c r="B46" s="378">
        <v>44</v>
      </c>
      <c r="C46" s="1241" t="s">
        <v>1546</v>
      </c>
      <c r="D46" s="378"/>
      <c r="E46" s="527">
        <v>27</v>
      </c>
      <c r="F46" s="378">
        <v>2.3281770100390475</v>
      </c>
      <c r="G46" s="1241">
        <v>12.622761654498948</v>
      </c>
      <c r="H46" s="336">
        <f t="shared" ca="1" si="1"/>
        <v>101947.61983925849</v>
      </c>
      <c r="I46" s="1241">
        <v>890</v>
      </c>
      <c r="J46" s="336">
        <v>101947.61983925849</v>
      </c>
      <c r="L46" s="372"/>
      <c r="N46" s="377"/>
    </row>
    <row r="47" spans="1:27">
      <c r="A47" s="378" t="s">
        <v>1159</v>
      </c>
      <c r="B47" s="378">
        <v>45</v>
      </c>
      <c r="C47" s="1241" t="s">
        <v>1547</v>
      </c>
      <c r="D47" s="378"/>
      <c r="E47" s="527">
        <v>29</v>
      </c>
      <c r="F47" s="378">
        <v>2.4016444961042933</v>
      </c>
      <c r="G47" s="1241">
        <v>12.667423429903597</v>
      </c>
      <c r="H47" s="336">
        <f t="shared" ca="1" si="1"/>
        <v>101977.46733193999</v>
      </c>
      <c r="I47" s="1241">
        <v>884</v>
      </c>
      <c r="J47" s="336">
        <v>101977.46733193999</v>
      </c>
      <c r="L47" s="373" t="s">
        <v>1552</v>
      </c>
      <c r="M47" s="320"/>
      <c r="N47" s="371"/>
      <c r="O47" s="320"/>
      <c r="P47" s="320"/>
      <c r="Q47" s="320"/>
      <c r="R47" s="320"/>
      <c r="S47" s="320"/>
      <c r="T47" s="320"/>
      <c r="U47" s="320"/>
      <c r="V47" s="320"/>
      <c r="W47" s="320"/>
    </row>
    <row r="48" spans="1:27">
      <c r="A48" s="378" t="s">
        <v>1160</v>
      </c>
      <c r="B48" s="378">
        <v>46</v>
      </c>
      <c r="C48" s="1241" t="s">
        <v>770</v>
      </c>
      <c r="D48" s="378"/>
      <c r="E48" s="527">
        <v>31</v>
      </c>
      <c r="F48" s="378">
        <v>1.9307954327671384</v>
      </c>
      <c r="G48" s="1241">
        <v>12.623745570992837</v>
      </c>
      <c r="H48" s="336">
        <f t="shared" ca="1" si="1"/>
        <v>99238.492458879482</v>
      </c>
      <c r="I48" s="1241">
        <v>870.5</v>
      </c>
      <c r="J48" s="336">
        <v>99238.492458879482</v>
      </c>
      <c r="L48" s="335" t="s">
        <v>838</v>
      </c>
      <c r="M48" s="320">
        <v>83</v>
      </c>
      <c r="N48" s="371" t="s">
        <v>839</v>
      </c>
      <c r="O48" s="320">
        <v>80</v>
      </c>
      <c r="P48" s="320">
        <v>180</v>
      </c>
      <c r="Q48" s="320">
        <v>290</v>
      </c>
      <c r="R48" s="320">
        <v>340</v>
      </c>
      <c r="S48" s="320">
        <v>400</v>
      </c>
      <c r="T48" s="320">
        <v>450</v>
      </c>
      <c r="U48" s="320">
        <v>525</v>
      </c>
      <c r="V48" s="320">
        <v>525</v>
      </c>
      <c r="W48" s="320">
        <v>400</v>
      </c>
    </row>
    <row r="49" spans="1:23" ht="14.25" customHeight="1">
      <c r="A49" s="378" t="s">
        <v>1161</v>
      </c>
      <c r="B49" s="378">
        <v>47</v>
      </c>
      <c r="C49" s="1241" t="s">
        <v>771</v>
      </c>
      <c r="D49" s="378"/>
      <c r="E49" s="527">
        <v>40</v>
      </c>
      <c r="F49" s="378">
        <v>0.87808459345048662</v>
      </c>
      <c r="G49" s="1241">
        <v>13.307027312553796</v>
      </c>
      <c r="H49" s="336">
        <f t="shared" ca="1" si="1"/>
        <v>99802.524617321033</v>
      </c>
      <c r="I49" s="1241">
        <v>824</v>
      </c>
      <c r="J49" s="336">
        <v>99802.524617321033</v>
      </c>
      <c r="L49" s="335" t="s">
        <v>840</v>
      </c>
      <c r="M49" s="320" t="s">
        <v>143</v>
      </c>
      <c r="N49" s="371" t="s">
        <v>841</v>
      </c>
      <c r="O49" s="320" t="s">
        <v>842</v>
      </c>
      <c r="P49" s="320" t="s">
        <v>843</v>
      </c>
      <c r="Q49" s="320" t="s">
        <v>659</v>
      </c>
      <c r="R49" s="320" t="s">
        <v>435</v>
      </c>
      <c r="S49" s="320" t="s">
        <v>844</v>
      </c>
      <c r="T49" s="320" t="s">
        <v>845</v>
      </c>
      <c r="U49" s="320" t="s">
        <v>846</v>
      </c>
      <c r="V49" s="320" t="s">
        <v>847</v>
      </c>
      <c r="W49" s="320" t="s">
        <v>848</v>
      </c>
    </row>
    <row r="50" spans="1:23">
      <c r="A50" s="378" t="s">
        <v>1162</v>
      </c>
      <c r="B50" s="378">
        <v>48</v>
      </c>
      <c r="C50" s="1241" t="s">
        <v>390</v>
      </c>
      <c r="D50" s="378"/>
      <c r="E50" s="527">
        <v>31</v>
      </c>
      <c r="F50" s="378">
        <v>0.84631586034517803</v>
      </c>
      <c r="G50" s="1241">
        <v>12.814320041969328</v>
      </c>
      <c r="H50" s="378">
        <f t="shared" ca="1" si="1"/>
        <v>101196.77561176036</v>
      </c>
      <c r="I50" s="1241">
        <v>868.6</v>
      </c>
      <c r="J50" s="336">
        <v>101196.77561176036</v>
      </c>
      <c r="L50" s="335" t="s">
        <v>849</v>
      </c>
      <c r="M50" s="320" t="s">
        <v>850</v>
      </c>
      <c r="N50" s="371">
        <v>101173.34773724803</v>
      </c>
      <c r="O50" s="320">
        <v>5053.6442684709746</v>
      </c>
      <c r="P50" s="320">
        <v>12770.526847725181</v>
      </c>
      <c r="Q50" s="320">
        <v>15901.150847402298</v>
      </c>
      <c r="R50" s="320">
        <v>9133.157971119881</v>
      </c>
      <c r="S50" s="320">
        <v>9943.3805948855952</v>
      </c>
      <c r="T50" s="320">
        <v>7833.9455740430203</v>
      </c>
      <c r="U50" s="320">
        <v>13516.846482525671</v>
      </c>
      <c r="V50" s="320">
        <v>27020.695151075408</v>
      </c>
      <c r="W50" s="320">
        <v>48496.438535432215</v>
      </c>
    </row>
    <row r="51" spans="1:23">
      <c r="A51" s="378" t="s">
        <v>1163</v>
      </c>
      <c r="B51" s="378">
        <v>49</v>
      </c>
      <c r="C51" s="1241" t="s">
        <v>773</v>
      </c>
      <c r="D51" s="378"/>
      <c r="E51" s="527">
        <v>38</v>
      </c>
      <c r="F51" s="378">
        <v>7.2870615056124563E-2</v>
      </c>
      <c r="G51" s="1241">
        <v>13.317376026277426</v>
      </c>
      <c r="H51" s="378">
        <f t="shared" ca="1" si="1"/>
        <v>100082.60181110604</v>
      </c>
      <c r="I51" s="1241">
        <v>832.09745438493223</v>
      </c>
      <c r="J51" s="336">
        <v>100082.60181110604</v>
      </c>
      <c r="L51" s="335" t="s">
        <v>849</v>
      </c>
      <c r="M51" s="320" t="s">
        <v>851</v>
      </c>
      <c r="N51" s="371">
        <v>16086.562290222437</v>
      </c>
      <c r="O51" s="320">
        <v>803.52943868688499</v>
      </c>
      <c r="P51" s="320">
        <v>2030.5137687883039</v>
      </c>
      <c r="Q51" s="320">
        <v>2528.2829847369653</v>
      </c>
      <c r="R51" s="320">
        <v>1452.172117408061</v>
      </c>
      <c r="S51" s="320">
        <v>1580.9975145868095</v>
      </c>
      <c r="T51" s="320">
        <v>1245.5973462728402</v>
      </c>
      <c r="U51" s="320">
        <v>2149.1785907215817</v>
      </c>
      <c r="V51" s="320">
        <v>4296.2905290209901</v>
      </c>
      <c r="W51" s="320">
        <v>7710.9337271337226</v>
      </c>
    </row>
    <row r="52" spans="1:23">
      <c r="A52" s="378" t="s">
        <v>1164</v>
      </c>
      <c r="B52" s="378">
        <v>50</v>
      </c>
      <c r="C52" s="1241" t="s">
        <v>773</v>
      </c>
      <c r="D52" s="378"/>
      <c r="E52" s="527">
        <v>38</v>
      </c>
      <c r="F52" s="378">
        <v>7.2870615056124563E-2</v>
      </c>
      <c r="G52" s="1241">
        <v>13.317376026277426</v>
      </c>
      <c r="H52" s="378">
        <f t="shared" ca="1" si="1"/>
        <v>100082.60181110604</v>
      </c>
      <c r="I52" s="1241">
        <v>832.09745438493223</v>
      </c>
      <c r="J52" s="336">
        <v>100082.60181110604</v>
      </c>
      <c r="L52" s="335" t="s">
        <v>852</v>
      </c>
      <c r="M52" s="320" t="s">
        <v>5</v>
      </c>
      <c r="N52" s="371">
        <v>13785300</v>
      </c>
      <c r="O52" s="320">
        <v>551412</v>
      </c>
      <c r="P52" s="320">
        <v>1516383</v>
      </c>
      <c r="Q52" s="320">
        <v>2067795</v>
      </c>
      <c r="R52" s="320">
        <v>1240677</v>
      </c>
      <c r="S52" s="320">
        <v>1378530</v>
      </c>
      <c r="T52" s="320">
        <v>1102824</v>
      </c>
      <c r="U52" s="320">
        <v>1929942.0000000002</v>
      </c>
      <c r="V52" s="320">
        <v>3997736.9999999995</v>
      </c>
      <c r="W52" s="320">
        <v>7030503</v>
      </c>
    </row>
    <row r="53" spans="1:23">
      <c r="A53" s="1341" t="s">
        <v>1377</v>
      </c>
      <c r="B53" s="378">
        <v>51</v>
      </c>
      <c r="C53" s="1241" t="s">
        <v>1553</v>
      </c>
      <c r="D53" s="378"/>
      <c r="E53" s="527">
        <v>41</v>
      </c>
      <c r="F53" s="378">
        <v>0.30833945461742673</v>
      </c>
      <c r="G53" s="1241">
        <v>14.154757358759417</v>
      </c>
      <c r="H53" s="378">
        <f t="shared" ca="1" si="1"/>
        <v>100000</v>
      </c>
      <c r="I53" s="1241">
        <v>809.61298754463417</v>
      </c>
      <c r="J53" s="336">
        <v>99745.023630239841</v>
      </c>
      <c r="L53" s="335" t="s">
        <v>864</v>
      </c>
      <c r="M53" s="320" t="s">
        <v>853</v>
      </c>
      <c r="N53" s="371">
        <v>0.31365132997148065</v>
      </c>
      <c r="O53" s="320">
        <v>0</v>
      </c>
      <c r="P53" s="320">
        <v>0</v>
      </c>
      <c r="Q53" s="320">
        <v>0.35709917349145259</v>
      </c>
      <c r="R53" s="320">
        <v>0.20848602042291109</v>
      </c>
      <c r="S53" s="320">
        <v>8.4245233031931654E-2</v>
      </c>
      <c r="T53" s="320">
        <v>2.3771249659652938E-2</v>
      </c>
      <c r="U53" s="320">
        <v>0.11394581220727851</v>
      </c>
      <c r="V53" s="320">
        <v>0.74153129353350478</v>
      </c>
      <c r="W53" s="320">
        <v>0.45666311530687764</v>
      </c>
    </row>
    <row r="54" spans="1:23">
      <c r="A54" s="1341" t="s">
        <v>1378</v>
      </c>
      <c r="B54" s="378">
        <v>52</v>
      </c>
      <c r="C54" s="1241" t="s">
        <v>796</v>
      </c>
      <c r="D54" s="378"/>
      <c r="E54" s="527">
        <v>50</v>
      </c>
      <c r="F54" s="378">
        <v>0.13347565905343897</v>
      </c>
      <c r="G54" s="1241">
        <v>13.913653158123891</v>
      </c>
      <c r="H54" s="378">
        <f t="shared" ca="1" si="1"/>
        <v>100000</v>
      </c>
      <c r="I54" s="1241">
        <v>777.43289061211033</v>
      </c>
      <c r="J54" s="336">
        <v>100000</v>
      </c>
      <c r="L54" s="335" t="s">
        <v>865</v>
      </c>
      <c r="M54" s="320" t="s">
        <v>855</v>
      </c>
      <c r="N54" s="371">
        <v>1570.8229327921538</v>
      </c>
      <c r="O54" s="320">
        <v>0</v>
      </c>
      <c r="P54" s="320">
        <v>0</v>
      </c>
      <c r="Q54" s="320">
        <v>737.41139883527921</v>
      </c>
      <c r="R54" s="320">
        <v>1119.4554584803795</v>
      </c>
      <c r="S54" s="320">
        <v>1352.5689379476598</v>
      </c>
      <c r="T54" s="320">
        <v>1604.5647513643426</v>
      </c>
      <c r="U54" s="320">
        <v>1944.8360645777875</v>
      </c>
      <c r="V54" s="320">
        <v>2839.8658922718073</v>
      </c>
      <c r="W54" s="320">
        <v>2400.3987017820818</v>
      </c>
    </row>
    <row r="55" spans="1:23">
      <c r="A55" s="1341" t="s">
        <v>1379</v>
      </c>
      <c r="B55" s="378">
        <v>53</v>
      </c>
      <c r="C55" s="1241" t="s">
        <v>917</v>
      </c>
      <c r="D55" s="378"/>
      <c r="E55" s="527">
        <v>61</v>
      </c>
      <c r="F55" s="378">
        <v>1.6455699220775426E-2</v>
      </c>
      <c r="G55" s="1241">
        <v>14.744994248918738</v>
      </c>
      <c r="H55" s="378">
        <f t="shared" ca="1" si="1"/>
        <v>100000</v>
      </c>
      <c r="I55" s="1241">
        <v>733.90038688641869</v>
      </c>
      <c r="J55" s="336">
        <v>100000</v>
      </c>
      <c r="L55" s="335" t="s">
        <v>856</v>
      </c>
      <c r="M55" s="320" t="s">
        <v>857</v>
      </c>
      <c r="N55" s="371">
        <v>31.7</v>
      </c>
      <c r="O55" s="320">
        <v>74.493742700292415</v>
      </c>
      <c r="P55" s="320">
        <v>57.789045281261878</v>
      </c>
      <c r="Q55" s="320">
        <v>41.340952114970499</v>
      </c>
      <c r="R55" s="320">
        <v>33.958015659149488</v>
      </c>
      <c r="S55" s="320">
        <v>30.622545634077028</v>
      </c>
      <c r="T55" s="320">
        <v>28.16139316289518</v>
      </c>
      <c r="U55" s="320">
        <v>25.918836135011048</v>
      </c>
      <c r="V55" s="320">
        <v>20.417523244591024</v>
      </c>
      <c r="W55" s="320">
        <v>23.541878472119009</v>
      </c>
    </row>
    <row r="56" spans="1:23">
      <c r="A56" s="378" t="s">
        <v>1168</v>
      </c>
      <c r="B56" s="378">
        <v>54</v>
      </c>
      <c r="C56" s="1241" t="s">
        <v>774</v>
      </c>
      <c r="D56" s="378"/>
      <c r="E56" s="527">
        <v>37</v>
      </c>
      <c r="F56" s="378">
        <v>0.28928644816627597</v>
      </c>
      <c r="G56" s="1241">
        <v>13.227632032592778</v>
      </c>
      <c r="H56" s="378">
        <f t="shared" ca="1" si="1"/>
        <v>99933.109740622574</v>
      </c>
      <c r="I56" s="1241">
        <v>839.8</v>
      </c>
      <c r="J56" s="336">
        <v>99933.109740622574</v>
      </c>
      <c r="L56" s="335" t="s">
        <v>231</v>
      </c>
      <c r="M56" s="320" t="s">
        <v>858</v>
      </c>
      <c r="N56" s="371">
        <v>867</v>
      </c>
      <c r="O56" s="320">
        <v>686.23745870606649</v>
      </c>
      <c r="P56" s="320">
        <v>746.7976939180727</v>
      </c>
      <c r="Q56" s="320">
        <v>817.86533093135017</v>
      </c>
      <c r="R56" s="320">
        <v>854.35946960230001</v>
      </c>
      <c r="S56" s="320">
        <v>871.9368546004805</v>
      </c>
      <c r="T56" s="320">
        <v>885.37760882354462</v>
      </c>
      <c r="U56" s="320">
        <v>897.99051988137785</v>
      </c>
      <c r="V56" s="320">
        <v>930.50899909950385</v>
      </c>
      <c r="W56" s="320">
        <v>911.75767407527053</v>
      </c>
    </row>
    <row r="57" spans="1:23">
      <c r="A57" s="378" t="s">
        <v>1169</v>
      </c>
      <c r="B57" s="378">
        <v>55</v>
      </c>
      <c r="C57" s="1241" t="s">
        <v>1548</v>
      </c>
      <c r="D57" s="378"/>
      <c r="E57" s="527">
        <v>36</v>
      </c>
      <c r="F57" s="378">
        <v>0.3036960329751085</v>
      </c>
      <c r="G57" s="1241">
        <v>13.241988503372715</v>
      </c>
      <c r="H57" s="378">
        <f t="shared" ca="1" si="1"/>
        <v>100581.8056292429</v>
      </c>
      <c r="I57" s="1241">
        <v>844</v>
      </c>
      <c r="J57" s="336">
        <v>100581.8056292429</v>
      </c>
      <c r="L57" s="335" t="s">
        <v>167</v>
      </c>
      <c r="M57" s="320" t="s">
        <v>853</v>
      </c>
      <c r="N57" s="371">
        <v>13.142064876389879</v>
      </c>
      <c r="O57" s="320">
        <v>15.301504338756462</v>
      </c>
      <c r="P57" s="320">
        <v>14.331596774333299</v>
      </c>
      <c r="Q57" s="320">
        <v>13.350621068456004</v>
      </c>
      <c r="R57" s="320">
        <v>13.541351610275747</v>
      </c>
      <c r="S57" s="320">
        <v>13.208190320703281</v>
      </c>
      <c r="T57" s="320">
        <v>12.983722652194366</v>
      </c>
      <c r="U57" s="320">
        <v>12.792707292797239</v>
      </c>
      <c r="V57" s="320">
        <v>12.350753059421548</v>
      </c>
      <c r="W57" s="320">
        <v>12.571363177253748</v>
      </c>
    </row>
    <row r="58" spans="1:23">
      <c r="A58" s="378" t="s">
        <v>1170</v>
      </c>
      <c r="B58" s="378">
        <v>56</v>
      </c>
      <c r="C58" s="1241" t="s">
        <v>407</v>
      </c>
      <c r="D58" s="378"/>
      <c r="E58" s="527">
        <v>29</v>
      </c>
      <c r="F58" s="378">
        <v>1.5554725960974727</v>
      </c>
      <c r="G58" s="1241">
        <v>12.55690893360226</v>
      </c>
      <c r="H58" s="378">
        <f t="shared" ca="1" si="1"/>
        <v>101195.57451133372</v>
      </c>
      <c r="I58" s="1241">
        <v>882.2</v>
      </c>
      <c r="J58" s="336">
        <v>101195.57451133372</v>
      </c>
      <c r="L58" s="335" t="s">
        <v>859</v>
      </c>
      <c r="M58" s="320" t="s">
        <v>853</v>
      </c>
      <c r="N58" s="371">
        <v>3.6</v>
      </c>
      <c r="O58" s="320"/>
      <c r="P58" s="320"/>
      <c r="Q58" s="320"/>
      <c r="R58" s="320"/>
      <c r="S58" s="320"/>
      <c r="T58" s="320"/>
      <c r="U58" s="320"/>
      <c r="V58" s="320">
        <v>12.401379310344829</v>
      </c>
      <c r="W58" s="320">
        <v>7.0588235294117645</v>
      </c>
    </row>
    <row r="59" spans="1:23">
      <c r="A59" s="378" t="s">
        <v>1171</v>
      </c>
      <c r="B59" s="378">
        <v>57</v>
      </c>
      <c r="C59" s="1241" t="s">
        <v>775</v>
      </c>
      <c r="D59" s="378"/>
      <c r="E59" s="527">
        <v>23</v>
      </c>
      <c r="F59" s="378">
        <v>1.1855</v>
      </c>
      <c r="G59" s="1241">
        <v>11.948169620342028</v>
      </c>
      <c r="H59" s="378">
        <f t="shared" ca="1" si="1"/>
        <v>100366.32586188609</v>
      </c>
      <c r="I59" s="1241">
        <v>918</v>
      </c>
      <c r="J59" s="336">
        <v>100366.32586188609</v>
      </c>
      <c r="L59" s="335" t="s">
        <v>860</v>
      </c>
      <c r="M59" s="320" t="s">
        <v>861</v>
      </c>
      <c r="N59" s="371">
        <v>12.356436466348207</v>
      </c>
      <c r="O59" s="320">
        <v>12.337435280339371</v>
      </c>
      <c r="P59" s="320">
        <v>12.070719083577439</v>
      </c>
      <c r="Q59" s="320">
        <v>11.895859411382485</v>
      </c>
      <c r="R59" s="320">
        <v>11.95116892282228</v>
      </c>
      <c r="S59" s="320">
        <v>12.061546199912758</v>
      </c>
      <c r="T59" s="320">
        <v>12.205351844317509</v>
      </c>
      <c r="U59" s="320">
        <v>12.366906059270622</v>
      </c>
      <c r="V59" s="320">
        <v>12.530077513205091</v>
      </c>
      <c r="W59" s="320">
        <v>12.491360558530159</v>
      </c>
    </row>
    <row r="60" spans="1:23">
      <c r="A60" s="378" t="s">
        <v>1172</v>
      </c>
      <c r="B60" s="378">
        <v>58</v>
      </c>
      <c r="C60" s="1241" t="s">
        <v>776</v>
      </c>
      <c r="D60" s="378"/>
      <c r="E60" s="527">
        <v>37</v>
      </c>
      <c r="F60" s="378">
        <v>0.30471640498647923</v>
      </c>
      <c r="G60" s="1241">
        <v>13.020167014657039</v>
      </c>
      <c r="H60" s="378">
        <f t="shared" ca="1" si="1"/>
        <v>98750.452832114359</v>
      </c>
      <c r="I60" s="1241">
        <v>838.8</v>
      </c>
      <c r="J60" s="336">
        <v>98750.452832114359</v>
      </c>
      <c r="L60" s="335" t="s">
        <v>866</v>
      </c>
      <c r="M60" s="320" t="s">
        <v>863</v>
      </c>
      <c r="N60" s="371">
        <v>410</v>
      </c>
      <c r="O60" s="320">
        <v>65</v>
      </c>
      <c r="P60" s="320">
        <v>135</v>
      </c>
      <c r="Q60" s="320">
        <v>240</v>
      </c>
      <c r="R60" s="320">
        <v>320</v>
      </c>
      <c r="S60" s="320">
        <v>375</v>
      </c>
      <c r="T60" s="320">
        <v>430</v>
      </c>
      <c r="U60" s="320">
        <v>490</v>
      </c>
      <c r="V60" s="320">
        <v>610</v>
      </c>
      <c r="W60" s="320">
        <v>550</v>
      </c>
    </row>
    <row r="61" spans="1:23">
      <c r="A61" s="378" t="s">
        <v>1174</v>
      </c>
      <c r="B61" s="378">
        <v>59</v>
      </c>
      <c r="C61" s="1241" t="s">
        <v>412</v>
      </c>
      <c r="D61" s="378"/>
      <c r="E61" s="527">
        <v>15</v>
      </c>
      <c r="F61" s="378">
        <v>0.24700729827970283</v>
      </c>
      <c r="G61" s="1241">
        <v>10.622077158025604</v>
      </c>
      <c r="H61" s="378">
        <f t="shared" ca="1" si="1"/>
        <v>99407.133588249271</v>
      </c>
      <c r="I61" s="1241">
        <v>966</v>
      </c>
      <c r="J61" s="336">
        <v>98750.452832114359</v>
      </c>
      <c r="L61" s="383"/>
      <c r="M61" s="384"/>
      <c r="N61" s="494"/>
      <c r="O61" s="384"/>
      <c r="P61" s="384"/>
      <c r="Q61" s="384"/>
      <c r="R61" s="384"/>
      <c r="S61" s="384"/>
      <c r="T61" s="384"/>
      <c r="U61" s="384"/>
      <c r="V61" s="384"/>
      <c r="W61" s="384"/>
    </row>
    <row r="62" spans="1:23">
      <c r="A62" s="1341" t="s">
        <v>1318</v>
      </c>
      <c r="B62" s="378">
        <v>60</v>
      </c>
      <c r="C62" s="1241" t="s">
        <v>1539</v>
      </c>
      <c r="D62" s="378"/>
      <c r="E62" s="527">
        <v>41</v>
      </c>
      <c r="F62" s="378">
        <v>0.30833945461742673</v>
      </c>
      <c r="G62" s="1241">
        <v>12.856779245517032</v>
      </c>
      <c r="H62" s="378">
        <f t="shared" ca="1" si="1"/>
        <v>100818.8476208295</v>
      </c>
      <c r="I62" s="1241">
        <v>857</v>
      </c>
      <c r="J62" s="336">
        <v>99407.133588249271</v>
      </c>
      <c r="L62" s="419" t="s">
        <v>886</v>
      </c>
      <c r="M62" s="404"/>
      <c r="N62" s="497"/>
      <c r="O62" s="404"/>
      <c r="P62" s="404"/>
      <c r="Q62" s="404"/>
      <c r="R62" s="404"/>
      <c r="S62" s="404"/>
      <c r="T62" s="404"/>
      <c r="U62" s="404"/>
      <c r="V62" s="404"/>
      <c r="W62" s="404"/>
    </row>
    <row r="63" spans="1:23">
      <c r="A63" s="378" t="s">
        <v>1175</v>
      </c>
      <c r="B63" s="378">
        <v>61</v>
      </c>
      <c r="C63" s="1241" t="s">
        <v>781</v>
      </c>
      <c r="D63" s="378"/>
      <c r="E63" s="527">
        <v>33</v>
      </c>
      <c r="F63" s="378">
        <v>0.67270040469200465</v>
      </c>
      <c r="G63" s="1241">
        <v>13.020167014657039</v>
      </c>
      <c r="H63" s="378">
        <f t="shared" ca="1" si="1"/>
        <v>98750.452832114359</v>
      </c>
      <c r="I63" s="1241">
        <v>838.8</v>
      </c>
      <c r="J63" s="336">
        <v>100818.8476208295</v>
      </c>
      <c r="L63" s="420" t="s">
        <v>838</v>
      </c>
      <c r="M63" s="404">
        <v>130</v>
      </c>
      <c r="N63" s="497" t="s">
        <v>839</v>
      </c>
      <c r="O63" s="404">
        <v>80</v>
      </c>
      <c r="P63" s="404">
        <v>180</v>
      </c>
      <c r="Q63" s="404">
        <v>290</v>
      </c>
      <c r="R63" s="404">
        <v>340</v>
      </c>
      <c r="S63" s="404">
        <v>400</v>
      </c>
      <c r="T63" s="404">
        <v>450</v>
      </c>
      <c r="U63" s="404">
        <v>525</v>
      </c>
      <c r="V63" s="404">
        <v>525</v>
      </c>
      <c r="W63" s="404">
        <v>400</v>
      </c>
    </row>
    <row r="64" spans="1:23">
      <c r="A64" s="378" t="s">
        <v>1173</v>
      </c>
      <c r="B64" s="378">
        <v>62</v>
      </c>
      <c r="C64" s="1241" t="s">
        <v>776</v>
      </c>
      <c r="D64" s="378"/>
      <c r="E64" s="527">
        <v>37</v>
      </c>
      <c r="F64" s="378">
        <v>0.30471640498647923</v>
      </c>
      <c r="G64" s="1241">
        <v>11.553032308141574</v>
      </c>
      <c r="H64" s="378">
        <f t="shared" ca="1" si="1"/>
        <v>100764.68809649546</v>
      </c>
      <c r="I64" s="1241">
        <v>937.16048999999998</v>
      </c>
      <c r="J64" s="336">
        <v>99745.023630239841</v>
      </c>
      <c r="L64" s="420" t="s">
        <v>840</v>
      </c>
      <c r="M64" s="404" t="s">
        <v>143</v>
      </c>
      <c r="N64" s="497" t="s">
        <v>841</v>
      </c>
      <c r="O64" s="404" t="s">
        <v>842</v>
      </c>
      <c r="P64" s="404" t="s">
        <v>843</v>
      </c>
      <c r="Q64" s="404" t="s">
        <v>659</v>
      </c>
      <c r="R64" s="404" t="s">
        <v>435</v>
      </c>
      <c r="S64" s="404" t="s">
        <v>844</v>
      </c>
      <c r="T64" s="404" t="s">
        <v>845</v>
      </c>
      <c r="U64" s="404" t="s">
        <v>846</v>
      </c>
      <c r="V64" s="404" t="s">
        <v>847</v>
      </c>
      <c r="W64" s="404" t="s">
        <v>848</v>
      </c>
    </row>
    <row r="65" spans="1:23">
      <c r="A65" s="1341" t="s">
        <v>1367</v>
      </c>
      <c r="B65" s="378">
        <v>63</v>
      </c>
      <c r="C65" s="1241" t="s">
        <v>411</v>
      </c>
      <c r="D65" s="378"/>
      <c r="E65" s="527">
        <v>19</v>
      </c>
      <c r="F65" s="378">
        <v>1.56</v>
      </c>
      <c r="G65" s="1241">
        <v>13.454997081864912</v>
      </c>
      <c r="H65" s="378">
        <f t="shared" ca="1" si="1"/>
        <v>99745.023630239841</v>
      </c>
      <c r="I65" s="1241">
        <v>821</v>
      </c>
      <c r="J65" s="336">
        <v>100805.85895243363</v>
      </c>
      <c r="L65" s="420" t="s">
        <v>849</v>
      </c>
      <c r="M65" s="404" t="s">
        <v>850</v>
      </c>
      <c r="N65" s="497">
        <v>97185.259010990092</v>
      </c>
      <c r="O65" s="404">
        <v>9547.4020661100512</v>
      </c>
      <c r="P65" s="404">
        <v>24945.94608999493</v>
      </c>
      <c r="Q65" s="404">
        <v>18856.074958221801</v>
      </c>
      <c r="R65" s="404">
        <v>6434.1229982481491</v>
      </c>
      <c r="S65" s="404">
        <v>9625.7941953255176</v>
      </c>
      <c r="T65" s="404">
        <v>9156.4651758503533</v>
      </c>
      <c r="U65" s="404">
        <v>9974.4698454859827</v>
      </c>
      <c r="V65" s="404">
        <v>8644.9836817532996</v>
      </c>
      <c r="W65" s="404">
        <v>28017.403037555268</v>
      </c>
    </row>
    <row r="66" spans="1:23">
      <c r="A66" s="378" t="s">
        <v>1176</v>
      </c>
      <c r="B66" s="378">
        <v>64</v>
      </c>
      <c r="C66" s="1241" t="s">
        <v>1549</v>
      </c>
      <c r="D66" s="378"/>
      <c r="E66" s="527">
        <v>34</v>
      </c>
      <c r="F66" s="378">
        <v>1.3133100514447711</v>
      </c>
      <c r="G66" s="1241">
        <v>12.952013887195767</v>
      </c>
      <c r="H66" s="378">
        <f t="shared" ca="1" si="1"/>
        <v>100805.85895243363</v>
      </c>
      <c r="I66" s="1241">
        <v>854</v>
      </c>
      <c r="J66" s="336">
        <v>100764.68809649546</v>
      </c>
      <c r="L66" s="420" t="s">
        <v>849</v>
      </c>
      <c r="M66" s="404" t="s">
        <v>851</v>
      </c>
      <c r="N66" s="497">
        <v>15452.456182747424</v>
      </c>
      <c r="O66" s="404">
        <v>1518.0369285114982</v>
      </c>
      <c r="P66" s="404">
        <v>3966.4054283091941</v>
      </c>
      <c r="Q66" s="404">
        <v>2998.1159183572663</v>
      </c>
      <c r="R66" s="404">
        <v>1023.0255567214557</v>
      </c>
      <c r="S66" s="404">
        <v>1530.5012770567573</v>
      </c>
      <c r="T66" s="404">
        <v>1455.8779629602061</v>
      </c>
      <c r="U66" s="404">
        <v>1585.9407054322712</v>
      </c>
      <c r="V66" s="404">
        <v>1374.5524053987747</v>
      </c>
      <c r="W66" s="404">
        <v>4454.7670829712879</v>
      </c>
    </row>
    <row r="67" spans="1:23">
      <c r="A67" s="378" t="s">
        <v>1180</v>
      </c>
      <c r="B67" s="378">
        <v>65</v>
      </c>
      <c r="C67" s="1241" t="s">
        <v>1550</v>
      </c>
      <c r="D67" s="378"/>
      <c r="E67" s="527">
        <v>12</v>
      </c>
      <c r="F67" s="378">
        <v>2.4921773489163406</v>
      </c>
      <c r="G67" s="1241">
        <v>11.053276255865519</v>
      </c>
      <c r="H67" s="378">
        <f t="shared" ref="H67:H77" ca="1" si="2">OFFSET($N$5,(ROW(H67)-3)*15,0)</f>
        <v>102779.44106437522</v>
      </c>
      <c r="I67" s="1241">
        <v>985</v>
      </c>
      <c r="J67" s="336">
        <v>102779.44106437522</v>
      </c>
      <c r="L67" s="420" t="s">
        <v>852</v>
      </c>
      <c r="M67" s="404" t="s">
        <v>5</v>
      </c>
      <c r="N67" s="497">
        <v>12571791.858221475</v>
      </c>
      <c r="O67" s="404">
        <v>1005743.348657718</v>
      </c>
      <c r="P67" s="404">
        <v>2954371.0866820463</v>
      </c>
      <c r="Q67" s="404">
        <v>2514358.3716442953</v>
      </c>
      <c r="R67" s="404">
        <v>880025.4300755033</v>
      </c>
      <c r="S67" s="404">
        <v>1320038.1451132549</v>
      </c>
      <c r="T67" s="404">
        <v>1257179.1858221476</v>
      </c>
      <c r="U67" s="404">
        <v>1382897.1044043622</v>
      </c>
      <c r="V67" s="404">
        <v>1257179.1858221476</v>
      </c>
      <c r="W67" s="404">
        <v>3897255.4760486581</v>
      </c>
    </row>
    <row r="68" spans="1:23">
      <c r="A68" s="336" t="s">
        <v>1372</v>
      </c>
      <c r="B68" s="378">
        <v>66</v>
      </c>
      <c r="C68" s="1241" t="s">
        <v>392</v>
      </c>
      <c r="D68" s="378"/>
      <c r="E68" s="527">
        <v>21</v>
      </c>
      <c r="F68" s="378">
        <v>3.8852208896990201</v>
      </c>
      <c r="G68" s="1241">
        <v>11.192295103916821</v>
      </c>
      <c r="H68" s="378">
        <f t="shared" ca="1" si="2"/>
        <v>101434.81108361563</v>
      </c>
      <c r="I68" s="1241">
        <v>928.59850195915431</v>
      </c>
      <c r="J68" s="336">
        <v>101434.81108361563</v>
      </c>
      <c r="L68" s="420" t="s">
        <v>396</v>
      </c>
      <c r="M68" s="404" t="s">
        <v>853</v>
      </c>
      <c r="N68" s="497">
        <v>5.9015296707146607E-2</v>
      </c>
      <c r="O68" s="404">
        <v>1.3145280627072931E-2</v>
      </c>
      <c r="P68" s="404">
        <v>0</v>
      </c>
      <c r="Q68" s="404">
        <v>2.2772016292148756E-2</v>
      </c>
      <c r="R68" s="404">
        <v>5.2802981443537386E-2</v>
      </c>
      <c r="S68" s="404">
        <v>7.2974746914081692E-2</v>
      </c>
      <c r="T68" s="404">
        <v>0.10375591133873792</v>
      </c>
      <c r="U68" s="404">
        <v>0.13132261722968458</v>
      </c>
      <c r="V68" s="404">
        <v>0.17229634842385733</v>
      </c>
      <c r="W68" s="404">
        <v>0.13564746410169298</v>
      </c>
    </row>
    <row r="69" spans="1:23">
      <c r="A69" s="336" t="s">
        <v>1373</v>
      </c>
      <c r="B69" s="378">
        <v>67</v>
      </c>
      <c r="C69" s="1241" t="s">
        <v>1209</v>
      </c>
      <c r="D69" s="378"/>
      <c r="E69" s="527">
        <v>22</v>
      </c>
      <c r="F69" s="378">
        <v>3.5203248991966261</v>
      </c>
      <c r="G69" s="1241">
        <v>12.094419380462675</v>
      </c>
      <c r="H69" s="378">
        <f t="shared" ca="1" si="2"/>
        <v>102767.10018397556</v>
      </c>
      <c r="I69" s="1241">
        <v>919.6</v>
      </c>
      <c r="J69" s="336">
        <v>102767.10018397556</v>
      </c>
      <c r="L69" s="420" t="s">
        <v>854</v>
      </c>
      <c r="M69" s="404" t="s">
        <v>855</v>
      </c>
      <c r="N69" s="497">
        <v>153.4312286463778</v>
      </c>
      <c r="O69" s="404">
        <v>15.565557923885137</v>
      </c>
      <c r="P69" s="404">
        <v>120.83956323210361</v>
      </c>
      <c r="Q69" s="404">
        <v>197.79093923054069</v>
      </c>
      <c r="R69" s="404">
        <v>196.03513747007537</v>
      </c>
      <c r="S69" s="404">
        <v>185.63778171202614</v>
      </c>
      <c r="T69" s="404">
        <v>169.61240463892489</v>
      </c>
      <c r="U69" s="404">
        <v>163.91593338491441</v>
      </c>
      <c r="V69" s="404">
        <v>160.24078967913422</v>
      </c>
      <c r="W69" s="404">
        <v>164.5679745295048</v>
      </c>
    </row>
    <row r="70" spans="1:23">
      <c r="A70" s="336" t="s">
        <v>1374</v>
      </c>
      <c r="B70" s="378">
        <v>68</v>
      </c>
      <c r="C70" s="1241" t="s">
        <v>408</v>
      </c>
      <c r="D70" s="378"/>
      <c r="E70" s="527">
        <v>33</v>
      </c>
      <c r="F70" s="378">
        <v>0.16476723334187848</v>
      </c>
      <c r="G70" s="1241">
        <v>13.009699029097545</v>
      </c>
      <c r="H70" s="378">
        <f t="shared" ca="1" si="2"/>
        <v>100000</v>
      </c>
      <c r="I70" s="1241">
        <v>856.73104545454532</v>
      </c>
      <c r="J70" s="336">
        <v>99885.294469620421</v>
      </c>
      <c r="L70" s="420" t="s">
        <v>856</v>
      </c>
      <c r="M70" s="404" t="s">
        <v>857</v>
      </c>
      <c r="N70" s="497">
        <v>47.3</v>
      </c>
      <c r="O70" s="404">
        <v>81.865214374790185</v>
      </c>
      <c r="P70" s="404">
        <v>58.284398771266986</v>
      </c>
      <c r="Q70" s="404">
        <v>37.058124937847666</v>
      </c>
      <c r="R70" s="404">
        <v>32.831080204291922</v>
      </c>
      <c r="S70" s="404">
        <v>32.398758579605925</v>
      </c>
      <c r="T70" s="404">
        <v>32.202849561177516</v>
      </c>
      <c r="U70" s="404">
        <v>30.615868674522488</v>
      </c>
      <c r="V70" s="404">
        <v>23.058384260055448</v>
      </c>
      <c r="W70" s="404">
        <v>30.082593651211823</v>
      </c>
    </row>
    <row r="71" spans="1:23">
      <c r="A71" s="336" t="s">
        <v>1375</v>
      </c>
      <c r="B71" s="378">
        <v>69</v>
      </c>
      <c r="C71" s="1241" t="s">
        <v>409</v>
      </c>
      <c r="D71" s="378"/>
      <c r="E71" s="527">
        <v>32</v>
      </c>
      <c r="F71" s="378">
        <v>0.13972038961580199</v>
      </c>
      <c r="G71" s="1241">
        <v>12.98</v>
      </c>
      <c r="H71" s="378">
        <f t="shared" ca="1" si="2"/>
        <v>100000</v>
      </c>
      <c r="I71" s="1241">
        <v>856.16</v>
      </c>
      <c r="J71" s="336">
        <v>99796.22930692439</v>
      </c>
      <c r="L71" s="420" t="s">
        <v>231</v>
      </c>
      <c r="M71" s="404" t="s">
        <v>858</v>
      </c>
      <c r="N71" s="497">
        <v>790.67873322147636</v>
      </c>
      <c r="O71" s="404">
        <v>662.5289080706973</v>
      </c>
      <c r="P71" s="404">
        <v>744.84848815403132</v>
      </c>
      <c r="Q71" s="404">
        <v>838.64614981997352</v>
      </c>
      <c r="R71" s="404">
        <v>860.21842200674587</v>
      </c>
      <c r="S71" s="404">
        <v>862.48745094271646</v>
      </c>
      <c r="T71" s="404">
        <v>863.51962032995652</v>
      </c>
      <c r="U71" s="404">
        <v>871.97276648967363</v>
      </c>
      <c r="V71" s="404">
        <v>914.60986200626121</v>
      </c>
      <c r="W71" s="404">
        <v>874.85055973997748</v>
      </c>
    </row>
    <row r="72" spans="1:23">
      <c r="A72" s="378" t="s">
        <v>797</v>
      </c>
      <c r="B72" s="378">
        <v>70</v>
      </c>
      <c r="C72" s="1241" t="s">
        <v>707</v>
      </c>
      <c r="D72" s="378"/>
      <c r="E72" s="527">
        <v>33</v>
      </c>
      <c r="F72" s="378">
        <v>0.32149463495277603</v>
      </c>
      <c r="G72" s="1241">
        <v>10.907532421355301</v>
      </c>
      <c r="H72" s="378">
        <f t="shared" ca="1" si="2"/>
        <v>96545.526079303891</v>
      </c>
      <c r="I72" s="1241">
        <v>856.74806808383369</v>
      </c>
      <c r="J72" s="336">
        <v>96545.526079303891</v>
      </c>
      <c r="L72" s="420" t="s">
        <v>167</v>
      </c>
      <c r="M72" s="404" t="s">
        <v>853</v>
      </c>
      <c r="N72" s="497">
        <v>13.718187129070357</v>
      </c>
      <c r="O72" s="404">
        <v>16.194878282069883</v>
      </c>
      <c r="P72" s="404">
        <v>14.255826133254532</v>
      </c>
      <c r="Q72" s="404">
        <v>12.817028120325828</v>
      </c>
      <c r="R72" s="404">
        <v>13.387402469755635</v>
      </c>
      <c r="S72" s="404">
        <v>13.433081733761451</v>
      </c>
      <c r="T72" s="404">
        <v>13.558060573003051</v>
      </c>
      <c r="U72" s="404">
        <v>13.476346704149655</v>
      </c>
      <c r="V72" s="404">
        <v>13.232761514401718</v>
      </c>
      <c r="W72" s="404">
        <v>13.424130149022382</v>
      </c>
    </row>
    <row r="73" spans="1:23">
      <c r="A73" s="378" t="s">
        <v>1144</v>
      </c>
      <c r="B73" s="378">
        <v>71</v>
      </c>
      <c r="C73" s="1241" t="s">
        <v>1551</v>
      </c>
      <c r="D73" s="378"/>
      <c r="E73" s="527">
        <v>22</v>
      </c>
      <c r="F73" s="378">
        <v>3.2746476488488221</v>
      </c>
      <c r="G73" s="1241">
        <v>11.832108714767084</v>
      </c>
      <c r="H73" s="378">
        <f t="shared" ca="1" si="2"/>
        <v>100675.3967804334</v>
      </c>
      <c r="I73" s="1241">
        <v>921</v>
      </c>
      <c r="J73" s="336">
        <v>100675.3967804334</v>
      </c>
      <c r="L73" s="420" t="s">
        <v>859</v>
      </c>
      <c r="M73" s="404" t="s">
        <v>853</v>
      </c>
      <c r="N73" s="497">
        <v>2.33</v>
      </c>
      <c r="O73" s="404"/>
      <c r="P73" s="404"/>
      <c r="Q73" s="404"/>
      <c r="R73" s="404"/>
      <c r="S73" s="404"/>
      <c r="T73" s="404"/>
      <c r="U73" s="404"/>
      <c r="V73" s="404">
        <v>23.276699999999998</v>
      </c>
      <c r="W73" s="404">
        <v>7.5161290322580623</v>
      </c>
    </row>
    <row r="74" spans="1:23">
      <c r="A74" s="378" t="s">
        <v>1182</v>
      </c>
      <c r="B74" s="378">
        <v>72</v>
      </c>
      <c r="C74" s="1241" t="s">
        <v>748</v>
      </c>
      <c r="D74" s="378"/>
      <c r="E74" s="527">
        <v>36</v>
      </c>
      <c r="F74" s="378">
        <v>0.37280969870589242</v>
      </c>
      <c r="G74" s="1241">
        <v>12.123786589045871</v>
      </c>
      <c r="H74" s="378">
        <f t="shared" ca="1" si="2"/>
        <v>98746.335197400651</v>
      </c>
      <c r="I74" s="1241">
        <v>841.93342763549731</v>
      </c>
      <c r="J74" s="336">
        <v>98746.335197400651</v>
      </c>
      <c r="L74" s="420" t="s">
        <v>860</v>
      </c>
      <c r="M74" s="404" t="s">
        <v>861</v>
      </c>
      <c r="N74" s="497">
        <v>13.233544054777239</v>
      </c>
      <c r="O74" s="404">
        <v>12.741026514747594</v>
      </c>
      <c r="P74" s="404">
        <v>12.151526059154699</v>
      </c>
      <c r="Q74" s="404">
        <v>11.713045977315396</v>
      </c>
      <c r="R74" s="404">
        <v>11.903028521131947</v>
      </c>
      <c r="S74" s="404">
        <v>12.130656835495044</v>
      </c>
      <c r="T74" s="404">
        <v>12.484568842832847</v>
      </c>
      <c r="U74" s="404">
        <v>12.708032085984367</v>
      </c>
      <c r="V74" s="404">
        <v>12.601882595621303</v>
      </c>
      <c r="W74" s="404">
        <v>12.99191832588752</v>
      </c>
    </row>
    <row r="75" spans="1:23">
      <c r="A75" s="1341" t="s">
        <v>1368</v>
      </c>
      <c r="B75" s="378">
        <v>73</v>
      </c>
      <c r="C75" s="1241" t="s">
        <v>772</v>
      </c>
      <c r="D75" s="378"/>
      <c r="E75" s="527">
        <v>39</v>
      </c>
      <c r="F75" s="431">
        <v>0.7471881913150451</v>
      </c>
      <c r="G75" s="1241">
        <v>12.94060840904438</v>
      </c>
      <c r="H75" s="378">
        <f t="shared" ca="1" si="2"/>
        <v>99466.940895709209</v>
      </c>
      <c r="I75" s="1241">
        <v>831.00090076607455</v>
      </c>
      <c r="J75" s="336">
        <v>99466.940895709209</v>
      </c>
      <c r="L75" s="420" t="s">
        <v>862</v>
      </c>
      <c r="M75" s="404" t="s">
        <v>863</v>
      </c>
      <c r="N75" s="497">
        <v>365</v>
      </c>
      <c r="O75" s="404">
        <v>62</v>
      </c>
      <c r="P75" s="404">
        <v>140</v>
      </c>
      <c r="Q75" s="404">
        <v>255</v>
      </c>
      <c r="R75" s="404">
        <v>325</v>
      </c>
      <c r="S75" s="404">
        <v>365</v>
      </c>
      <c r="T75" s="404">
        <v>425</v>
      </c>
      <c r="U75" s="404">
        <v>485</v>
      </c>
      <c r="V75" s="404">
        <v>580</v>
      </c>
      <c r="W75" s="404">
        <v>545</v>
      </c>
    </row>
    <row r="76" spans="1:23">
      <c r="A76" s="378" t="s">
        <v>1226</v>
      </c>
      <c r="B76" s="378">
        <v>74</v>
      </c>
      <c r="C76" s="1241" t="s">
        <v>782</v>
      </c>
      <c r="D76" s="378"/>
      <c r="E76" s="527">
        <v>15</v>
      </c>
      <c r="F76" s="378">
        <v>2.1534915164910311</v>
      </c>
      <c r="G76" s="1241">
        <v>12.957076937729687</v>
      </c>
      <c r="H76" s="336">
        <f t="shared" ca="1" si="2"/>
        <v>104885.7172863194</v>
      </c>
      <c r="I76" s="1241">
        <v>966.98602941176466</v>
      </c>
      <c r="J76" s="336">
        <v>104885.7172863194</v>
      </c>
      <c r="L76" s="372"/>
      <c r="N76" s="377"/>
    </row>
    <row r="77" spans="1:23">
      <c r="A77" s="1341" t="s">
        <v>1343</v>
      </c>
      <c r="B77" s="378">
        <v>75</v>
      </c>
      <c r="C77" s="1241" t="s">
        <v>406</v>
      </c>
      <c r="D77" s="378"/>
      <c r="E77" s="527">
        <v>26</v>
      </c>
      <c r="F77" s="378">
        <v>1.6304670657799283</v>
      </c>
      <c r="G77" s="1241">
        <v>13.829368552475078</v>
      </c>
      <c r="H77" s="336">
        <f t="shared" ca="1" si="2"/>
        <v>102806.38055693613</v>
      </c>
      <c r="I77" s="1241">
        <v>898.4</v>
      </c>
      <c r="J77" s="336">
        <v>102806.38055693613</v>
      </c>
      <c r="L77" s="1492" t="s">
        <v>1567</v>
      </c>
      <c r="M77" s="1493"/>
      <c r="N77" s="1494"/>
      <c r="O77" s="1493"/>
      <c r="P77" s="1493"/>
      <c r="Q77" s="1493"/>
      <c r="R77" s="1493"/>
      <c r="S77" s="1493"/>
      <c r="T77" s="1493"/>
      <c r="U77" s="1493"/>
      <c r="V77" s="1493"/>
      <c r="W77" s="1495"/>
    </row>
    <row r="78" spans="1:23" ht="30">
      <c r="I78" s="336"/>
      <c r="J78" s="336"/>
      <c r="L78" s="1492" t="s">
        <v>838</v>
      </c>
      <c r="M78" s="1496">
        <v>64</v>
      </c>
      <c r="N78" s="1497" t="s">
        <v>839</v>
      </c>
      <c r="O78" s="1496">
        <v>80</v>
      </c>
      <c r="P78" s="1496">
        <v>180</v>
      </c>
      <c r="Q78" s="1496">
        <v>290</v>
      </c>
      <c r="R78" s="1496">
        <v>340</v>
      </c>
      <c r="S78" s="1496">
        <v>400</v>
      </c>
      <c r="T78" s="1496">
        <v>450</v>
      </c>
      <c r="U78" s="1496">
        <v>525</v>
      </c>
      <c r="V78" s="1496">
        <v>525</v>
      </c>
      <c r="W78" s="1498">
        <v>400</v>
      </c>
    </row>
    <row r="79" spans="1:23">
      <c r="I79" s="336"/>
      <c r="J79" s="336"/>
      <c r="L79" s="1499" t="s">
        <v>840</v>
      </c>
      <c r="M79" s="1500" t="s">
        <v>143</v>
      </c>
      <c r="N79" s="1494" t="s">
        <v>841</v>
      </c>
      <c r="O79" s="1501" t="s">
        <v>842</v>
      </c>
      <c r="P79" s="1501" t="s">
        <v>843</v>
      </c>
      <c r="Q79" s="1501" t="s">
        <v>659</v>
      </c>
      <c r="R79" s="1501" t="s">
        <v>435</v>
      </c>
      <c r="S79" s="1501" t="s">
        <v>844</v>
      </c>
      <c r="T79" s="1501" t="s">
        <v>845</v>
      </c>
      <c r="U79" s="1501" t="s">
        <v>846</v>
      </c>
      <c r="V79" s="1501" t="s">
        <v>847</v>
      </c>
      <c r="W79" s="1502" t="s">
        <v>848</v>
      </c>
    </row>
    <row r="80" spans="1:23">
      <c r="I80" s="336"/>
      <c r="J80" s="336"/>
      <c r="L80" s="1499" t="s">
        <v>849</v>
      </c>
      <c r="M80" s="1500" t="s">
        <v>850</v>
      </c>
      <c r="N80" s="1503">
        <v>98714.999534473944</v>
      </c>
      <c r="O80" s="1504">
        <v>4426.9179600753978</v>
      </c>
      <c r="P80" s="1504">
        <v>15824.089609395462</v>
      </c>
      <c r="Q80" s="1504">
        <v>23420.89342796912</v>
      </c>
      <c r="R80" s="1504">
        <v>10791.924896960578</v>
      </c>
      <c r="S80" s="1504">
        <v>11607.176150511195</v>
      </c>
      <c r="T80" s="1504">
        <v>8624.3910409934851</v>
      </c>
      <c r="U80" s="1504">
        <v>9448.9136149770493</v>
      </c>
      <c r="V80" s="1504">
        <v>14570.692833591642</v>
      </c>
      <c r="W80" s="1505">
        <v>33456.231739926276</v>
      </c>
    </row>
    <row r="81" spans="9:23">
      <c r="I81" s="336"/>
      <c r="J81" s="336"/>
      <c r="L81" s="1499" t="s">
        <v>849</v>
      </c>
      <c r="M81" s="1500" t="s">
        <v>851</v>
      </c>
      <c r="N81" s="1503">
        <v>15695.684925981357</v>
      </c>
      <c r="O81" s="1504">
        <v>703.87995565198821</v>
      </c>
      <c r="P81" s="1504">
        <v>2516.0302478938784</v>
      </c>
      <c r="Q81" s="1504">
        <v>3723.9220550470905</v>
      </c>
      <c r="R81" s="1504">
        <v>1715.9160586167318</v>
      </c>
      <c r="S81" s="1504">
        <v>1845.5410079312801</v>
      </c>
      <c r="T81" s="1504">
        <v>1371.2781755179642</v>
      </c>
      <c r="U81" s="1504">
        <v>1502.377264781351</v>
      </c>
      <c r="V81" s="1504">
        <v>2316.740160541071</v>
      </c>
      <c r="W81" s="1505">
        <v>5319.5408466482777</v>
      </c>
    </row>
    <row r="82" spans="9:23">
      <c r="I82" s="336"/>
      <c r="J82" s="336"/>
      <c r="L82" s="1499" t="s">
        <v>852</v>
      </c>
      <c r="M82" s="1500" t="s">
        <v>5</v>
      </c>
      <c r="N82" s="1503">
        <v>13412295.066556685</v>
      </c>
      <c r="O82" s="1504">
        <v>469430.32732948399</v>
      </c>
      <c r="P82" s="1504">
        <v>1877721.309317936</v>
      </c>
      <c r="Q82" s="1504">
        <v>3084827.8653080375</v>
      </c>
      <c r="R82" s="1504">
        <v>1475352.4573212352</v>
      </c>
      <c r="S82" s="1504">
        <v>1609475.407986802</v>
      </c>
      <c r="T82" s="1504">
        <v>1207106.5559901015</v>
      </c>
      <c r="U82" s="1504">
        <v>1341229.5066556686</v>
      </c>
      <c r="V82" s="1504">
        <v>2280090.1613146365</v>
      </c>
      <c r="W82" s="1505">
        <v>4828426.2239604061</v>
      </c>
    </row>
    <row r="83" spans="9:23">
      <c r="I83" s="336"/>
      <c r="J83" s="336"/>
      <c r="L83" s="1506" t="s">
        <v>864</v>
      </c>
      <c r="M83" s="1500" t="s">
        <v>853</v>
      </c>
      <c r="N83" s="1503">
        <v>0.1480912169868249</v>
      </c>
      <c r="O83" s="1503">
        <v>1.2067430662740276E-3</v>
      </c>
      <c r="P83" s="1503">
        <v>0</v>
      </c>
      <c r="Q83" s="1503">
        <v>5.3176248611467719E-2</v>
      </c>
      <c r="R83" s="1503">
        <v>9.6988764137366471E-2</v>
      </c>
      <c r="S83" s="1503">
        <v>0.14143366094406912</v>
      </c>
      <c r="T83" s="1503">
        <v>0.18737099717540201</v>
      </c>
      <c r="U83" s="1503">
        <v>0.24844530229625689</v>
      </c>
      <c r="V83" s="1503">
        <v>0.39099835561798379</v>
      </c>
      <c r="W83" s="1507">
        <v>0.30049344564019204</v>
      </c>
    </row>
    <row r="84" spans="9:23">
      <c r="I84" s="336"/>
      <c r="J84" s="336"/>
      <c r="L84" s="1506" t="s">
        <v>865</v>
      </c>
      <c r="M84" s="1496" t="s">
        <v>855</v>
      </c>
      <c r="N84" s="1503">
        <v>909.64645544219479</v>
      </c>
      <c r="O84" s="1508">
        <v>0</v>
      </c>
      <c r="P84" s="1508">
        <v>0</v>
      </c>
      <c r="Q84" s="1508">
        <v>0</v>
      </c>
      <c r="R84" s="1508">
        <v>0</v>
      </c>
      <c r="S84" s="1508">
        <v>202.08236132457023</v>
      </c>
      <c r="T84" s="1508">
        <v>642.42295256582929</v>
      </c>
      <c r="U84" s="1508">
        <v>1512.6544897617387</v>
      </c>
      <c r="V84" s="1503">
        <v>3978.3121022126343</v>
      </c>
      <c r="W84" s="1509">
        <v>2459.4349224534626</v>
      </c>
    </row>
    <row r="85" spans="9:23">
      <c r="I85" s="336"/>
      <c r="J85" s="336"/>
      <c r="L85" s="1499" t="s">
        <v>856</v>
      </c>
      <c r="M85" s="1500" t="s">
        <v>857</v>
      </c>
      <c r="N85" s="1503">
        <v>36.080111129111259</v>
      </c>
      <c r="O85" s="1503">
        <v>80.460972488255351</v>
      </c>
      <c r="P85" s="1503">
        <v>57.914478232821864</v>
      </c>
      <c r="Q85" s="1503">
        <v>39.14677927835379</v>
      </c>
      <c r="R85" s="1503">
        <v>32.910179411788732</v>
      </c>
      <c r="S85" s="1503">
        <v>30.594322433152996</v>
      </c>
      <c r="T85" s="1503">
        <v>29.086267674511106</v>
      </c>
      <c r="U85" s="1503">
        <v>26.844999364722639</v>
      </c>
      <c r="V85" s="1503">
        <v>12.132842604790142</v>
      </c>
      <c r="W85" s="1507">
        <v>24.238862026059593</v>
      </c>
    </row>
    <row r="86" spans="9:23">
      <c r="I86" s="336"/>
      <c r="J86" s="336"/>
      <c r="L86" s="1499" t="s">
        <v>231</v>
      </c>
      <c r="M86" s="1500" t="s">
        <v>858</v>
      </c>
      <c r="N86" s="1503">
        <v>843.54057022369091</v>
      </c>
      <c r="O86" s="1503">
        <v>666.91816347385713</v>
      </c>
      <c r="P86" s="1503">
        <v>746.30315390275655</v>
      </c>
      <c r="Q86" s="1503">
        <v>828.38142681507566</v>
      </c>
      <c r="R86" s="1503">
        <v>859.80456323170938</v>
      </c>
      <c r="S86" s="1503">
        <v>872.08867268189795</v>
      </c>
      <c r="T86" s="1503">
        <v>880.27839831560721</v>
      </c>
      <c r="U86" s="1503">
        <v>892.73815445474338</v>
      </c>
      <c r="V86" s="1503">
        <v>984.18035831093164</v>
      </c>
      <c r="W86" s="1507">
        <v>907.67725319802514</v>
      </c>
    </row>
    <row r="87" spans="9:23">
      <c r="I87" s="336"/>
      <c r="J87" s="336"/>
      <c r="L87" s="1499" t="s">
        <v>167</v>
      </c>
      <c r="M87" s="1500" t="s">
        <v>853</v>
      </c>
      <c r="N87" s="1503">
        <v>12.721383063412913</v>
      </c>
      <c r="O87" s="1503">
        <v>16.853739738478808</v>
      </c>
      <c r="P87" s="1503">
        <v>14.003698491939705</v>
      </c>
      <c r="Q87" s="1503">
        <v>13.547435686968765</v>
      </c>
      <c r="R87" s="1503">
        <v>14.420243486004736</v>
      </c>
      <c r="S87" s="1503">
        <v>14.755769420597847</v>
      </c>
      <c r="T87" s="1503">
        <v>14.312706950908645</v>
      </c>
      <c r="U87" s="1503">
        <v>12.598082175367924</v>
      </c>
      <c r="V87" s="1503">
        <v>6.7659012861232188</v>
      </c>
      <c r="W87" s="1507">
        <v>10.272652949331995</v>
      </c>
    </row>
    <row r="88" spans="9:23">
      <c r="I88" s="336"/>
      <c r="J88" s="336"/>
      <c r="L88" s="1499" t="s">
        <v>859</v>
      </c>
      <c r="M88" s="1500" t="s">
        <v>853</v>
      </c>
      <c r="N88" s="1503">
        <v>1.3</v>
      </c>
      <c r="O88" s="1496"/>
      <c r="P88" s="1496"/>
      <c r="Q88" s="1496"/>
      <c r="R88" s="1496"/>
      <c r="S88" s="1496"/>
      <c r="T88" s="1496"/>
      <c r="U88" s="1496"/>
      <c r="V88" s="1503">
        <v>7.6394117647058817</v>
      </c>
      <c r="W88" s="1507">
        <v>3.6111111111111112</v>
      </c>
    </row>
    <row r="89" spans="9:23">
      <c r="I89" s="336"/>
      <c r="J89" s="336"/>
      <c r="L89" s="1499" t="s">
        <v>860</v>
      </c>
      <c r="M89" s="1500" t="s">
        <v>861</v>
      </c>
      <c r="N89" s="1503">
        <v>12.172094441032554</v>
      </c>
      <c r="O89" s="1503">
        <v>12.63194534089066</v>
      </c>
      <c r="P89" s="1503">
        <v>12.029191956737131</v>
      </c>
      <c r="Q89" s="1503">
        <v>11.706573632932908</v>
      </c>
      <c r="R89" s="1503">
        <v>11.842020236160282</v>
      </c>
      <c r="S89" s="1503">
        <v>12.059446458383762</v>
      </c>
      <c r="T89" s="1503">
        <v>12.246887084557333</v>
      </c>
      <c r="U89" s="1503">
        <v>12.385092122155175</v>
      </c>
      <c r="V89" s="1503">
        <v>11.869076366613038</v>
      </c>
      <c r="W89" s="1507">
        <v>12.393191725226014</v>
      </c>
    </row>
    <row r="90" spans="9:23">
      <c r="I90" s="336"/>
      <c r="J90" s="336"/>
      <c r="L90" s="1506" t="s">
        <v>866</v>
      </c>
      <c r="M90" s="1500" t="s">
        <v>863</v>
      </c>
      <c r="N90" s="1503">
        <v>330</v>
      </c>
      <c r="O90" s="1496">
        <v>60</v>
      </c>
      <c r="P90" s="1496">
        <v>130</v>
      </c>
      <c r="Q90" s="1496">
        <v>235</v>
      </c>
      <c r="R90" s="1496">
        <v>315</v>
      </c>
      <c r="S90" s="1496">
        <v>375</v>
      </c>
      <c r="T90" s="1496">
        <v>425</v>
      </c>
      <c r="U90" s="1496">
        <v>480</v>
      </c>
      <c r="V90" s="1496">
        <v>615</v>
      </c>
      <c r="W90" s="1498">
        <v>520</v>
      </c>
    </row>
    <row r="91" spans="9:23">
      <c r="I91" s="336"/>
      <c r="J91" s="336"/>
      <c r="L91" s="372"/>
      <c r="N91" s="377"/>
    </row>
    <row r="92" spans="9:23">
      <c r="I92" s="336"/>
      <c r="J92" s="336"/>
      <c r="L92" s="435" t="s">
        <v>881</v>
      </c>
      <c r="M92" s="436"/>
      <c r="N92" s="500"/>
      <c r="O92" s="436"/>
      <c r="P92" s="436"/>
      <c r="Q92" s="436"/>
      <c r="R92" s="436"/>
      <c r="S92" s="436"/>
      <c r="T92" s="436"/>
      <c r="U92" s="436"/>
      <c r="V92" s="436"/>
      <c r="W92" s="437"/>
    </row>
    <row r="93" spans="9:23" ht="30">
      <c r="I93" s="336"/>
      <c r="J93" s="336"/>
      <c r="L93" s="405" t="s">
        <v>838</v>
      </c>
      <c r="M93" s="406">
        <v>37</v>
      </c>
      <c r="N93" s="496" t="s">
        <v>839</v>
      </c>
      <c r="O93" s="406">
        <v>80</v>
      </c>
      <c r="P93" s="406">
        <v>180</v>
      </c>
      <c r="Q93" s="406">
        <v>290</v>
      </c>
      <c r="R93" s="406">
        <v>340</v>
      </c>
      <c r="S93" s="406">
        <v>400</v>
      </c>
      <c r="T93" s="406">
        <v>450</v>
      </c>
      <c r="U93" s="406">
        <v>525</v>
      </c>
      <c r="V93" s="406">
        <v>525</v>
      </c>
      <c r="W93" s="407">
        <v>400</v>
      </c>
    </row>
    <row r="94" spans="9:23">
      <c r="I94" s="336"/>
      <c r="J94" s="336"/>
      <c r="L94" s="408" t="s">
        <v>840</v>
      </c>
      <c r="M94" s="409" t="s">
        <v>143</v>
      </c>
      <c r="N94" s="495" t="s">
        <v>841</v>
      </c>
      <c r="O94" s="410" t="s">
        <v>842</v>
      </c>
      <c r="P94" s="410" t="s">
        <v>843</v>
      </c>
      <c r="Q94" s="410" t="s">
        <v>659</v>
      </c>
      <c r="R94" s="410" t="s">
        <v>435</v>
      </c>
      <c r="S94" s="410" t="s">
        <v>844</v>
      </c>
      <c r="T94" s="410" t="s">
        <v>845</v>
      </c>
      <c r="U94" s="410" t="s">
        <v>846</v>
      </c>
      <c r="V94" s="410" t="s">
        <v>847</v>
      </c>
      <c r="W94" s="411" t="s">
        <v>848</v>
      </c>
    </row>
    <row r="95" spans="9:23">
      <c r="I95" s="336"/>
      <c r="J95" s="336"/>
      <c r="L95" s="408" t="s">
        <v>849</v>
      </c>
      <c r="M95" s="409" t="s">
        <v>850</v>
      </c>
      <c r="N95" s="415">
        <v>97816.559662112719</v>
      </c>
      <c r="O95" s="412">
        <v>2787.4796239572484</v>
      </c>
      <c r="P95" s="412">
        <v>4602.678995438594</v>
      </c>
      <c r="Q95" s="412">
        <v>8499.6288896164424</v>
      </c>
      <c r="R95" s="412">
        <v>5096.6609774663975</v>
      </c>
      <c r="S95" s="412">
        <v>7013.371012475146</v>
      </c>
      <c r="T95" s="412">
        <v>5942.9738899775766</v>
      </c>
      <c r="U95" s="412">
        <v>12749.690537144525</v>
      </c>
      <c r="V95" s="412">
        <v>51124.075736036793</v>
      </c>
      <c r="W95" s="413">
        <v>70374.813504538237</v>
      </c>
    </row>
    <row r="96" spans="9:23">
      <c r="I96" s="336"/>
      <c r="J96" s="336"/>
      <c r="L96" s="408" t="s">
        <v>849</v>
      </c>
      <c r="M96" s="409" t="s">
        <v>851</v>
      </c>
      <c r="N96" s="415">
        <v>15552.832986275922</v>
      </c>
      <c r="O96" s="412">
        <v>443.20926020920251</v>
      </c>
      <c r="P96" s="412">
        <v>731.82596027473642</v>
      </c>
      <c r="Q96" s="412">
        <v>1351.4409934490143</v>
      </c>
      <c r="R96" s="412">
        <v>810.36909541715715</v>
      </c>
      <c r="S96" s="412">
        <v>1115.1259909835483</v>
      </c>
      <c r="T96" s="412">
        <v>944.93284850643477</v>
      </c>
      <c r="U96" s="412">
        <v>2027.2007954059793</v>
      </c>
      <c r="V96" s="412">
        <v>8128.7280420298503</v>
      </c>
      <c r="W96" s="413">
        <v>11189.595347221581</v>
      </c>
    </row>
    <row r="97" spans="9:23">
      <c r="I97" s="336"/>
      <c r="J97" s="336"/>
      <c r="L97" s="408" t="s">
        <v>852</v>
      </c>
      <c r="M97" s="409" t="s">
        <v>5</v>
      </c>
      <c r="N97" s="415">
        <v>14854343.50719418</v>
      </c>
      <c r="O97" s="412">
        <v>297086.87014388363</v>
      </c>
      <c r="P97" s="412">
        <v>594173.74028776726</v>
      </c>
      <c r="Q97" s="412">
        <v>1188347.4805755345</v>
      </c>
      <c r="R97" s="412">
        <v>742717.17535970907</v>
      </c>
      <c r="S97" s="412">
        <v>1039804.0455035927</v>
      </c>
      <c r="T97" s="412">
        <v>891260.61043165077</v>
      </c>
      <c r="U97" s="412">
        <v>1931064.6559352435</v>
      </c>
      <c r="V97" s="412">
        <v>8169888.9289568001</v>
      </c>
      <c r="W97" s="413">
        <v>10992214.195323693</v>
      </c>
    </row>
    <row r="98" spans="9:23">
      <c r="I98" s="336"/>
      <c r="J98" s="336"/>
      <c r="L98" s="414" t="s">
        <v>864</v>
      </c>
      <c r="M98" s="409" t="s">
        <v>853</v>
      </c>
      <c r="N98" s="415">
        <v>0.80039122516622274</v>
      </c>
      <c r="O98" s="415">
        <v>8.5384376362425282E-2</v>
      </c>
      <c r="P98" s="415">
        <v>0</v>
      </c>
      <c r="Q98" s="415">
        <v>0.20230474672634424</v>
      </c>
      <c r="R98" s="415">
        <v>0.37732556471120027</v>
      </c>
      <c r="S98" s="415">
        <v>0.51678170850393357</v>
      </c>
      <c r="T98" s="415">
        <v>0.66927662143912359</v>
      </c>
      <c r="U98" s="415">
        <v>0.82884595168631792</v>
      </c>
      <c r="V98" s="415">
        <v>1.0537301619353867</v>
      </c>
      <c r="W98" s="416">
        <v>0.98305156766220458</v>
      </c>
    </row>
    <row r="99" spans="9:23">
      <c r="I99" s="336"/>
      <c r="J99" s="336"/>
      <c r="L99" s="414" t="s">
        <v>865</v>
      </c>
      <c r="M99" s="406" t="s">
        <v>855</v>
      </c>
      <c r="N99" s="415">
        <v>5905.6700416467474</v>
      </c>
      <c r="O99" s="417">
        <v>0</v>
      </c>
      <c r="P99" s="417">
        <v>0</v>
      </c>
      <c r="Q99" s="417">
        <v>241.60916713669837</v>
      </c>
      <c r="R99" s="417">
        <v>1012.7904013169413</v>
      </c>
      <c r="S99" s="417">
        <v>1789.5646001512578</v>
      </c>
      <c r="T99" s="417">
        <v>2858.2947863452655</v>
      </c>
      <c r="U99" s="417">
        <v>4406.583066574206</v>
      </c>
      <c r="V99" s="415">
        <v>9029.2341461163887</v>
      </c>
      <c r="W99" s="418">
        <v>7716.8003597288871</v>
      </c>
    </row>
    <row r="100" spans="9:23">
      <c r="I100" s="336"/>
      <c r="J100" s="336"/>
      <c r="L100" s="408" t="s">
        <v>856</v>
      </c>
      <c r="M100" s="409" t="s">
        <v>857</v>
      </c>
      <c r="N100" s="415">
        <v>19.811560599190216</v>
      </c>
      <c r="O100" s="415">
        <v>79.388946019707603</v>
      </c>
      <c r="P100" s="415">
        <v>42.609635434231691</v>
      </c>
      <c r="Q100" s="415">
        <v>29.26151397522824</v>
      </c>
      <c r="R100" s="415">
        <v>22.736745269086967</v>
      </c>
      <c r="S100" s="415">
        <v>20.100587565533857</v>
      </c>
      <c r="T100" s="415">
        <v>18.373442315457908</v>
      </c>
      <c r="U100" s="415">
        <v>16.898120948620459</v>
      </c>
      <c r="V100" s="415">
        <v>9.1484306147440293</v>
      </c>
      <c r="W100" s="416">
        <v>12.398957543900679</v>
      </c>
    </row>
    <row r="101" spans="9:23">
      <c r="I101" s="336"/>
      <c r="J101" s="336"/>
      <c r="L101" s="408" t="s">
        <v>231</v>
      </c>
      <c r="M101" s="409" t="s">
        <v>858</v>
      </c>
      <c r="N101" s="415">
        <v>934.23544070403648</v>
      </c>
      <c r="O101" s="415">
        <v>670.30835502772084</v>
      </c>
      <c r="P101" s="415">
        <v>811.90579801884473</v>
      </c>
      <c r="Q101" s="415">
        <v>879.31880587901321</v>
      </c>
      <c r="R101" s="415">
        <v>916.5171519496032</v>
      </c>
      <c r="S101" s="415">
        <v>932.45431808694457</v>
      </c>
      <c r="T101" s="415">
        <v>943.19994467372089</v>
      </c>
      <c r="U101" s="415">
        <v>952.57690324086366</v>
      </c>
      <c r="V101" s="415">
        <v>1005.0636319377553</v>
      </c>
      <c r="W101" s="416">
        <v>982.36029581294031</v>
      </c>
    </row>
    <row r="102" spans="9:23">
      <c r="I102" s="336"/>
      <c r="J102" s="336"/>
      <c r="L102" s="408" t="s">
        <v>167</v>
      </c>
      <c r="M102" s="409" t="s">
        <v>853</v>
      </c>
      <c r="N102" s="415">
        <v>7.9543546365414155</v>
      </c>
      <c r="O102" s="415">
        <v>16.39850023553722</v>
      </c>
      <c r="P102" s="415">
        <v>13.637703968460343</v>
      </c>
      <c r="Q102" s="415">
        <v>13.215484447042501</v>
      </c>
      <c r="R102" s="415">
        <v>13.136881553747688</v>
      </c>
      <c r="S102" s="415">
        <v>12.976061618645883</v>
      </c>
      <c r="T102" s="415">
        <v>12.47028764634376</v>
      </c>
      <c r="U102" s="415">
        <v>11.129053897261471</v>
      </c>
      <c r="V102" s="415">
        <v>4.115409201657533</v>
      </c>
      <c r="W102" s="416">
        <v>6.0249585491030544</v>
      </c>
    </row>
    <row r="103" spans="9:23">
      <c r="I103" s="336"/>
      <c r="J103" s="336"/>
      <c r="L103" s="408" t="s">
        <v>859</v>
      </c>
      <c r="M103" s="409" t="s">
        <v>853</v>
      </c>
      <c r="N103" s="415">
        <v>6.04</v>
      </c>
      <c r="O103" s="406"/>
      <c r="P103" s="406"/>
      <c r="Q103" s="406"/>
      <c r="R103" s="406"/>
      <c r="S103" s="406"/>
      <c r="T103" s="406"/>
      <c r="U103" s="406"/>
      <c r="V103" s="415">
        <v>10.970836363636364</v>
      </c>
      <c r="W103" s="416">
        <v>8.1621621621621632</v>
      </c>
    </row>
    <row r="104" spans="9:23">
      <c r="I104" s="336"/>
      <c r="J104" s="336"/>
      <c r="L104" s="408" t="s">
        <v>860</v>
      </c>
      <c r="M104" s="409" t="s">
        <v>861</v>
      </c>
      <c r="N104" s="415">
        <v>12.190817595507026</v>
      </c>
      <c r="O104" s="415">
        <v>12.441027925014623</v>
      </c>
      <c r="P104" s="415">
        <v>11.411448795705104</v>
      </c>
      <c r="Q104" s="415">
        <v>11.135897527547503</v>
      </c>
      <c r="R104" s="415">
        <v>11.140647308465633</v>
      </c>
      <c r="S104" s="415">
        <v>11.249659329336609</v>
      </c>
      <c r="T104" s="415">
        <v>11.429888443086751</v>
      </c>
      <c r="U104" s="415">
        <v>11.658233958545335</v>
      </c>
      <c r="V104" s="415">
        <v>11.730503683904164</v>
      </c>
      <c r="W104" s="416">
        <v>11.823743390824731</v>
      </c>
    </row>
    <row r="105" spans="9:23">
      <c r="I105" s="336"/>
      <c r="J105" s="336"/>
      <c r="L105" s="414" t="s">
        <v>866</v>
      </c>
      <c r="M105" s="409" t="s">
        <v>863</v>
      </c>
      <c r="N105" s="415">
        <v>550</v>
      </c>
      <c r="O105" s="406">
        <v>50</v>
      </c>
      <c r="P105" s="406">
        <v>170</v>
      </c>
      <c r="Q105" s="406">
        <v>250</v>
      </c>
      <c r="R105" s="406">
        <v>320</v>
      </c>
      <c r="S105" s="406">
        <v>370</v>
      </c>
      <c r="T105" s="406">
        <v>425</v>
      </c>
      <c r="U105" s="406">
        <v>490</v>
      </c>
      <c r="V105" s="406">
        <v>640</v>
      </c>
      <c r="W105" s="407">
        <v>600</v>
      </c>
    </row>
    <row r="106" spans="9:23">
      <c r="I106" s="336"/>
      <c r="J106" s="336"/>
      <c r="L106" s="372"/>
      <c r="N106" s="377"/>
    </row>
    <row r="107" spans="9:23">
      <c r="I107" s="336"/>
      <c r="J107" s="336"/>
      <c r="L107" s="435" t="s">
        <v>880</v>
      </c>
      <c r="M107" s="438"/>
      <c r="N107" s="501"/>
      <c r="O107" s="438"/>
      <c r="P107" s="438"/>
      <c r="Q107" s="438"/>
      <c r="R107" s="438"/>
      <c r="S107" s="438"/>
      <c r="T107" s="438"/>
      <c r="U107" s="438"/>
      <c r="V107" s="438"/>
      <c r="W107" s="439"/>
    </row>
    <row r="108" spans="9:23" ht="30">
      <c r="I108" s="336"/>
      <c r="J108" s="336"/>
      <c r="L108" s="405" t="s">
        <v>838</v>
      </c>
      <c r="M108" s="406">
        <v>57</v>
      </c>
      <c r="N108" s="496" t="s">
        <v>839</v>
      </c>
      <c r="O108" s="406">
        <v>80</v>
      </c>
      <c r="P108" s="406">
        <v>180</v>
      </c>
      <c r="Q108" s="406">
        <v>290</v>
      </c>
      <c r="R108" s="406">
        <v>340</v>
      </c>
      <c r="S108" s="406">
        <v>400</v>
      </c>
      <c r="T108" s="406">
        <v>450</v>
      </c>
      <c r="U108" s="406">
        <v>525</v>
      </c>
      <c r="V108" s="406">
        <v>525</v>
      </c>
      <c r="W108" s="407">
        <v>400</v>
      </c>
    </row>
    <row r="109" spans="9:23">
      <c r="I109" s="336"/>
      <c r="J109" s="336"/>
      <c r="L109" s="408" t="s">
        <v>840</v>
      </c>
      <c r="M109" s="409" t="s">
        <v>143</v>
      </c>
      <c r="N109" s="495" t="s">
        <v>841</v>
      </c>
      <c r="O109" s="410" t="s">
        <v>842</v>
      </c>
      <c r="P109" s="410" t="s">
        <v>843</v>
      </c>
      <c r="Q109" s="410" t="s">
        <v>659</v>
      </c>
      <c r="R109" s="410" t="s">
        <v>435</v>
      </c>
      <c r="S109" s="410" t="s">
        <v>844</v>
      </c>
      <c r="T109" s="410" t="s">
        <v>845</v>
      </c>
      <c r="U109" s="410" t="s">
        <v>846</v>
      </c>
      <c r="V109" s="410" t="s">
        <v>847</v>
      </c>
      <c r="W109" s="411" t="s">
        <v>848</v>
      </c>
    </row>
    <row r="110" spans="9:23">
      <c r="I110" s="336"/>
      <c r="J110" s="336"/>
      <c r="L110" s="408" t="s">
        <v>849</v>
      </c>
      <c r="M110" s="409" t="s">
        <v>850</v>
      </c>
      <c r="N110" s="415">
        <v>102091.83870296778</v>
      </c>
      <c r="O110" s="440">
        <v>5808.7780690285281</v>
      </c>
      <c r="P110" s="440">
        <v>12643.806332856318</v>
      </c>
      <c r="Q110" s="440">
        <v>18065.783147676117</v>
      </c>
      <c r="R110" s="440">
        <v>9143.0393805265176</v>
      </c>
      <c r="S110" s="440">
        <v>15922.21692372355</v>
      </c>
      <c r="T110" s="440">
        <v>15611.102060671319</v>
      </c>
      <c r="U110" s="440">
        <v>17312.756068557646</v>
      </c>
      <c r="V110" s="440">
        <v>7584.3567199277832</v>
      </c>
      <c r="W110" s="441">
        <v>40510.096859189369</v>
      </c>
    </row>
    <row r="111" spans="9:23">
      <c r="I111" s="336"/>
      <c r="J111" s="336"/>
      <c r="L111" s="408" t="s">
        <v>849</v>
      </c>
      <c r="M111" s="409" t="s">
        <v>851</v>
      </c>
      <c r="N111" s="415">
        <v>16232.602353771877</v>
      </c>
      <c r="O111" s="440">
        <v>923.595712975536</v>
      </c>
      <c r="P111" s="440">
        <v>2010.3652069241546</v>
      </c>
      <c r="Q111" s="440">
        <v>2872.4595204805028</v>
      </c>
      <c r="R111" s="440">
        <v>1453.7432615037164</v>
      </c>
      <c r="S111" s="440">
        <v>2531.6324908720444</v>
      </c>
      <c r="T111" s="440">
        <v>2482.1652276467398</v>
      </c>
      <c r="U111" s="440">
        <v>2752.7282149006655</v>
      </c>
      <c r="V111" s="440">
        <v>1205.9127184685176</v>
      </c>
      <c r="W111" s="441">
        <v>6441.1054006111099</v>
      </c>
    </row>
    <row r="112" spans="9:23">
      <c r="I112" s="336"/>
      <c r="J112" s="336"/>
      <c r="L112" s="408" t="s">
        <v>852</v>
      </c>
      <c r="M112" s="409" t="s">
        <v>5</v>
      </c>
      <c r="N112" s="442">
        <v>13995179.999999998</v>
      </c>
      <c r="O112" s="440">
        <v>629783.09999999986</v>
      </c>
      <c r="P112" s="440">
        <v>1539469.7999999998</v>
      </c>
      <c r="Q112" s="440">
        <v>2379180.5999999996</v>
      </c>
      <c r="R112" s="440">
        <v>1259566.1999999997</v>
      </c>
      <c r="S112" s="440">
        <v>2239228.7999999998</v>
      </c>
      <c r="T112" s="440">
        <v>2239228.7999999998</v>
      </c>
      <c r="U112" s="440">
        <v>2519132.3999999994</v>
      </c>
      <c r="V112" s="440">
        <v>1119614.3999999999</v>
      </c>
      <c r="W112" s="441">
        <v>5877975.5999999987</v>
      </c>
    </row>
    <row r="113" spans="9:36">
      <c r="I113" s="336"/>
      <c r="J113" s="336"/>
      <c r="L113" s="414" t="s">
        <v>864</v>
      </c>
      <c r="M113" s="409" t="s">
        <v>853</v>
      </c>
      <c r="N113" s="442">
        <v>0.2679025928066005</v>
      </c>
      <c r="O113" s="442">
        <v>4.7101680125476088E-2</v>
      </c>
      <c r="P113" s="442">
        <v>0</v>
      </c>
      <c r="Q113" s="442">
        <v>0.11238283701786134</v>
      </c>
      <c r="R113" s="442">
        <v>0.22150163216524732</v>
      </c>
      <c r="S113" s="442">
        <v>0.29559167350651705</v>
      </c>
      <c r="T113" s="442">
        <v>0.3795373715530983</v>
      </c>
      <c r="U113" s="442">
        <v>0.43767698587342718</v>
      </c>
      <c r="V113" s="442">
        <v>0.4992535418286248</v>
      </c>
      <c r="W113" s="443">
        <v>0.42725742917143483</v>
      </c>
    </row>
    <row r="114" spans="9:36">
      <c r="I114" s="336"/>
      <c r="J114" s="336"/>
      <c r="L114" s="414" t="s">
        <v>865</v>
      </c>
      <c r="M114" s="406" t="s">
        <v>855</v>
      </c>
      <c r="N114" s="442">
        <v>1119.6302350913529</v>
      </c>
      <c r="O114" s="444">
        <v>0</v>
      </c>
      <c r="P114" s="444">
        <v>0</v>
      </c>
      <c r="Q114" s="444">
        <v>83.229470532426959</v>
      </c>
      <c r="R114" s="444">
        <v>449.21004429770892</v>
      </c>
      <c r="S114" s="444">
        <v>856.37965480833861</v>
      </c>
      <c r="T114" s="444">
        <v>1572.3634130053656</v>
      </c>
      <c r="U114" s="444">
        <v>2390.9234835609705</v>
      </c>
      <c r="V114" s="442">
        <v>3076.0900402859911</v>
      </c>
      <c r="W114" s="445">
        <v>2209.5989912969344</v>
      </c>
    </row>
    <row r="115" spans="9:36">
      <c r="I115" s="336"/>
      <c r="J115" s="336"/>
      <c r="L115" s="408" t="s">
        <v>856</v>
      </c>
      <c r="M115" s="409" t="s">
        <v>857</v>
      </c>
      <c r="N115" s="442">
        <v>29.3</v>
      </c>
      <c r="O115" s="442">
        <v>75.809572017021623</v>
      </c>
      <c r="P115" s="442">
        <v>53.100228665180595</v>
      </c>
      <c r="Q115" s="442">
        <v>39.169122773267162</v>
      </c>
      <c r="R115" s="442">
        <v>31.653038245505243</v>
      </c>
      <c r="S115" s="442">
        <v>28.319820489490759</v>
      </c>
      <c r="T115" s="442">
        <v>25.196993950773305</v>
      </c>
      <c r="U115" s="442">
        <v>22.968806018957949</v>
      </c>
      <c r="V115" s="442">
        <v>20.75650238455033</v>
      </c>
      <c r="W115" s="443">
        <v>23.403444821802012</v>
      </c>
    </row>
    <row r="116" spans="9:36">
      <c r="I116" s="336"/>
      <c r="J116" s="336"/>
      <c r="L116" s="408" t="s">
        <v>231</v>
      </c>
      <c r="M116" s="409" t="s">
        <v>858</v>
      </c>
      <c r="N116" s="442">
        <v>880.19999999999993</v>
      </c>
      <c r="O116" s="442">
        <v>681.88179216535775</v>
      </c>
      <c r="P116" s="442">
        <v>765.76623724769809</v>
      </c>
      <c r="Q116" s="442">
        <v>828.27297757777012</v>
      </c>
      <c r="R116" s="442">
        <v>866.42960511275919</v>
      </c>
      <c r="S116" s="442">
        <v>884.49994542007028</v>
      </c>
      <c r="T116" s="442">
        <v>902.12721339382381</v>
      </c>
      <c r="U116" s="442">
        <v>915.14025480750354</v>
      </c>
      <c r="V116" s="442">
        <v>928.43734281357058</v>
      </c>
      <c r="W116" s="443">
        <v>912.57249096441069</v>
      </c>
    </row>
    <row r="117" spans="9:36">
      <c r="I117" s="336"/>
      <c r="J117" s="336"/>
      <c r="L117" s="408" t="s">
        <v>167</v>
      </c>
      <c r="M117" s="409" t="s">
        <v>853</v>
      </c>
      <c r="N117" s="442">
        <v>12.74005473124851</v>
      </c>
      <c r="O117" s="442">
        <v>14.995073863213971</v>
      </c>
      <c r="P117" s="442">
        <v>13.862390355450135</v>
      </c>
      <c r="Q117" s="442">
        <v>13.082276944067482</v>
      </c>
      <c r="R117" s="442">
        <v>12.685686297358101</v>
      </c>
      <c r="S117" s="442">
        <v>12.531619767481526</v>
      </c>
      <c r="T117" s="442">
        <v>12.392276922116455</v>
      </c>
      <c r="U117" s="442">
        <v>12.286905617317403</v>
      </c>
      <c r="V117" s="442">
        <v>12.190601744973181</v>
      </c>
      <c r="W117" s="443">
        <v>12.308703472032429</v>
      </c>
    </row>
    <row r="118" spans="9:36">
      <c r="I118" s="336"/>
      <c r="J118" s="336"/>
      <c r="L118" s="408" t="s">
        <v>859</v>
      </c>
      <c r="M118" s="409" t="s">
        <v>853</v>
      </c>
      <c r="N118" s="442">
        <v>3.24</v>
      </c>
      <c r="O118" s="446"/>
      <c r="P118" s="446"/>
      <c r="Q118" s="446"/>
      <c r="R118" s="446"/>
      <c r="S118" s="446"/>
      <c r="T118" s="446"/>
      <c r="U118" s="446"/>
      <c r="V118" s="442">
        <v>40.459499999999998</v>
      </c>
      <c r="W118" s="443">
        <v>7.7142857142857153</v>
      </c>
    </row>
    <row r="119" spans="9:36">
      <c r="I119" s="336"/>
      <c r="J119" s="336"/>
      <c r="L119" s="408" t="s">
        <v>860</v>
      </c>
      <c r="M119" s="409" t="s">
        <v>861</v>
      </c>
      <c r="N119" s="442">
        <v>11.775654749934938</v>
      </c>
      <c r="O119" s="442">
        <v>12.229868958354864</v>
      </c>
      <c r="P119" s="442">
        <v>11.800490547906151</v>
      </c>
      <c r="Q119" s="442">
        <v>11.822194350647777</v>
      </c>
      <c r="R119" s="442">
        <v>11.751471760487417</v>
      </c>
      <c r="S119" s="442">
        <v>11.859574975626648</v>
      </c>
      <c r="T119" s="442">
        <v>11.921680249799476</v>
      </c>
      <c r="U119" s="442">
        <v>12.108589734134455</v>
      </c>
      <c r="V119" s="442">
        <v>12.605257205403289</v>
      </c>
      <c r="W119" s="443">
        <v>12.274687808475145</v>
      </c>
    </row>
    <row r="120" spans="9:36">
      <c r="I120" s="336"/>
      <c r="J120" s="336"/>
      <c r="L120" s="414" t="s">
        <v>866</v>
      </c>
      <c r="M120" s="409" t="s">
        <v>863</v>
      </c>
      <c r="N120" s="442">
        <v>345</v>
      </c>
      <c r="O120" s="447">
        <v>50</v>
      </c>
      <c r="P120" s="447">
        <v>138</v>
      </c>
      <c r="Q120" s="447">
        <v>250</v>
      </c>
      <c r="R120" s="447">
        <v>315</v>
      </c>
      <c r="S120" s="447">
        <v>370</v>
      </c>
      <c r="T120" s="447">
        <v>420</v>
      </c>
      <c r="U120" s="447">
        <v>485</v>
      </c>
      <c r="V120" s="447">
        <v>620</v>
      </c>
      <c r="W120" s="448">
        <v>510</v>
      </c>
    </row>
    <row r="121" spans="9:36">
      <c r="I121" s="336"/>
      <c r="J121" s="336"/>
      <c r="L121" s="372"/>
      <c r="N121" s="377"/>
    </row>
    <row r="122" spans="9:36">
      <c r="I122" s="336"/>
      <c r="J122" s="336"/>
      <c r="L122" s="405" t="s">
        <v>877</v>
      </c>
      <c r="M122" s="406"/>
      <c r="N122" s="415"/>
      <c r="O122" s="406"/>
      <c r="P122" s="406"/>
      <c r="Q122" s="406"/>
      <c r="R122" s="406"/>
      <c r="S122" s="406"/>
      <c r="T122" s="406"/>
      <c r="U122" s="406"/>
      <c r="V122" s="406"/>
      <c r="W122" s="407"/>
    </row>
    <row r="123" spans="9:36" ht="30">
      <c r="I123" s="336"/>
      <c r="J123" s="336"/>
      <c r="L123" s="405" t="s">
        <v>838</v>
      </c>
      <c r="M123" s="406">
        <v>68</v>
      </c>
      <c r="N123" s="496" t="s">
        <v>839</v>
      </c>
      <c r="O123" s="406">
        <v>80</v>
      </c>
      <c r="P123" s="406">
        <v>180</v>
      </c>
      <c r="Q123" s="406">
        <v>290</v>
      </c>
      <c r="R123" s="406">
        <v>340</v>
      </c>
      <c r="S123" s="406">
        <v>400</v>
      </c>
      <c r="T123" s="406">
        <v>450</v>
      </c>
      <c r="U123" s="406">
        <v>525</v>
      </c>
      <c r="V123" s="406">
        <v>525</v>
      </c>
      <c r="W123" s="407">
        <v>400</v>
      </c>
      <c r="Y123" s="449" t="s">
        <v>878</v>
      </c>
      <c r="Z123" s="450"/>
      <c r="AA123" s="450"/>
      <c r="AB123" s="450"/>
      <c r="AC123" s="450"/>
      <c r="AD123" s="450"/>
      <c r="AE123" s="450"/>
      <c r="AF123" s="450"/>
      <c r="AG123" s="450"/>
      <c r="AH123" s="450"/>
      <c r="AI123" s="450"/>
      <c r="AJ123" s="451"/>
    </row>
    <row r="124" spans="9:36" ht="45">
      <c r="I124" s="336"/>
      <c r="J124" s="336"/>
      <c r="L124" s="408" t="s">
        <v>840</v>
      </c>
      <c r="M124" s="409" t="s">
        <v>143</v>
      </c>
      <c r="N124" s="495" t="s">
        <v>841</v>
      </c>
      <c r="O124" s="410" t="s">
        <v>842</v>
      </c>
      <c r="P124" s="410" t="s">
        <v>843</v>
      </c>
      <c r="Q124" s="410" t="s">
        <v>659</v>
      </c>
      <c r="R124" s="410" t="s">
        <v>435</v>
      </c>
      <c r="S124" s="410" t="s">
        <v>844</v>
      </c>
      <c r="T124" s="410" t="s">
        <v>845</v>
      </c>
      <c r="U124" s="410" t="s">
        <v>846</v>
      </c>
      <c r="V124" s="410" t="s">
        <v>847</v>
      </c>
      <c r="W124" s="411" t="s">
        <v>848</v>
      </c>
      <c r="Y124" s="449" t="s">
        <v>838</v>
      </c>
      <c r="Z124" s="450">
        <v>35</v>
      </c>
      <c r="AA124" s="452" t="s">
        <v>839</v>
      </c>
      <c r="AB124" s="450">
        <v>80</v>
      </c>
      <c r="AC124" s="450">
        <v>180</v>
      </c>
      <c r="AD124" s="450">
        <v>290</v>
      </c>
      <c r="AE124" s="450">
        <v>340</v>
      </c>
      <c r="AF124" s="450">
        <v>400</v>
      </c>
      <c r="AG124" s="450">
        <v>450</v>
      </c>
      <c r="AH124" s="450">
        <v>525</v>
      </c>
      <c r="AI124" s="450">
        <v>525</v>
      </c>
      <c r="AJ124" s="451">
        <v>400</v>
      </c>
    </row>
    <row r="125" spans="9:36">
      <c r="I125" s="336"/>
      <c r="J125" s="336"/>
      <c r="L125" s="408" t="s">
        <v>849</v>
      </c>
      <c r="M125" s="409" t="s">
        <v>850</v>
      </c>
      <c r="N125" s="415">
        <v>100312.44103505144</v>
      </c>
      <c r="O125" s="412">
        <v>7899.523917483566</v>
      </c>
      <c r="P125" s="412">
        <v>13577.808143732369</v>
      </c>
      <c r="Q125" s="412">
        <v>17932.167223524371</v>
      </c>
      <c r="R125" s="412">
        <v>7686.7284931086406</v>
      </c>
      <c r="S125" s="412">
        <v>7652.9557424347868</v>
      </c>
      <c r="T125" s="412">
        <v>6731.8358026060168</v>
      </c>
      <c r="U125" s="412">
        <v>8750.1490705822853</v>
      </c>
      <c r="V125" s="412">
        <v>30081.272641579402</v>
      </c>
      <c r="W125" s="413">
        <v>46466.053295773185</v>
      </c>
      <c r="Y125" s="453" t="s">
        <v>840</v>
      </c>
      <c r="Z125" s="454" t="s">
        <v>143</v>
      </c>
      <c r="AA125" s="455" t="s">
        <v>841</v>
      </c>
      <c r="AB125" s="455" t="s">
        <v>842</v>
      </c>
      <c r="AC125" s="455" t="s">
        <v>843</v>
      </c>
      <c r="AD125" s="455" t="s">
        <v>659</v>
      </c>
      <c r="AE125" s="455" t="s">
        <v>435</v>
      </c>
      <c r="AF125" s="455" t="s">
        <v>844</v>
      </c>
      <c r="AG125" s="455" t="s">
        <v>845</v>
      </c>
      <c r="AH125" s="455" t="s">
        <v>846</v>
      </c>
      <c r="AI125" s="455" t="s">
        <v>847</v>
      </c>
      <c r="AJ125" s="456" t="s">
        <v>848</v>
      </c>
    </row>
    <row r="126" spans="9:36">
      <c r="I126" s="336"/>
      <c r="J126" s="336"/>
      <c r="L126" s="408" t="s">
        <v>849</v>
      </c>
      <c r="M126" s="409" t="s">
        <v>851</v>
      </c>
      <c r="N126" s="415">
        <v>15949.678124573178</v>
      </c>
      <c r="O126" s="412">
        <v>1256.024302879887</v>
      </c>
      <c r="P126" s="412">
        <v>2158.8714948534466</v>
      </c>
      <c r="Q126" s="412">
        <v>2851.2145885403752</v>
      </c>
      <c r="R126" s="412">
        <v>1222.1898304042738</v>
      </c>
      <c r="S126" s="412">
        <v>1216.8199630471311</v>
      </c>
      <c r="T126" s="412">
        <v>1070.3618926143567</v>
      </c>
      <c r="U126" s="412">
        <v>1391.2737022225833</v>
      </c>
      <c r="V126" s="412">
        <v>4782.9223500111248</v>
      </c>
      <c r="W126" s="413">
        <v>7388.1024740279363</v>
      </c>
      <c r="Y126" s="453" t="s">
        <v>849</v>
      </c>
      <c r="Z126" s="454" t="s">
        <v>850</v>
      </c>
      <c r="AA126" s="457">
        <v>96313.816327129432</v>
      </c>
      <c r="AB126" s="457">
        <v>1258.1912572210554</v>
      </c>
      <c r="AC126" s="457">
        <v>15914.504814943788</v>
      </c>
      <c r="AD126" s="457">
        <v>16566.802595151607</v>
      </c>
      <c r="AE126" s="457">
        <v>6872.7020419748442</v>
      </c>
      <c r="AF126" s="457">
        <v>6754.6123083430602</v>
      </c>
      <c r="AG126" s="457">
        <v>7633.5175275625343</v>
      </c>
      <c r="AH126" s="457">
        <v>11304.906189347219</v>
      </c>
      <c r="AI126" s="457">
        <v>30008.579592585316</v>
      </c>
      <c r="AJ126" s="458">
        <v>51587.32041102033</v>
      </c>
    </row>
    <row r="127" spans="9:36">
      <c r="I127" s="336"/>
      <c r="J127" s="336"/>
      <c r="L127" s="408" t="s">
        <v>852</v>
      </c>
      <c r="M127" s="409" t="s">
        <v>5</v>
      </c>
      <c r="N127" s="415">
        <v>13531811.545755571</v>
      </c>
      <c r="O127" s="412">
        <v>811908.69274533424</v>
      </c>
      <c r="P127" s="412">
        <v>1623817.3854906685</v>
      </c>
      <c r="Q127" s="412">
        <v>2435726.0782360025</v>
      </c>
      <c r="R127" s="412">
        <v>1082544.9236604457</v>
      </c>
      <c r="S127" s="412">
        <v>1082544.9236604457</v>
      </c>
      <c r="T127" s="412">
        <v>947226.8082028901</v>
      </c>
      <c r="U127" s="412">
        <v>1217863.0391180012</v>
      </c>
      <c r="V127" s="412">
        <v>4330179.6946417829</v>
      </c>
      <c r="W127" s="413">
        <v>6495269.5419626739</v>
      </c>
      <c r="Y127" s="453" t="s">
        <v>849</v>
      </c>
      <c r="Z127" s="454" t="s">
        <v>851</v>
      </c>
      <c r="AA127" s="459">
        <v>15313.89679601358</v>
      </c>
      <c r="AB127" s="457">
        <v>200.0524098981478</v>
      </c>
      <c r="AC127" s="457">
        <v>2530.4062655760622</v>
      </c>
      <c r="AD127" s="457">
        <v>2634.1216126291056</v>
      </c>
      <c r="AE127" s="457">
        <v>1092.7596246740002</v>
      </c>
      <c r="AF127" s="457">
        <v>1073.9833570265466</v>
      </c>
      <c r="AG127" s="457">
        <v>1213.7292868824429</v>
      </c>
      <c r="AH127" s="457">
        <v>1797.4800841062079</v>
      </c>
      <c r="AI127" s="457">
        <v>4771.3641552210656</v>
      </c>
      <c r="AJ127" s="458">
        <v>8202.3839453522323</v>
      </c>
    </row>
    <row r="128" spans="9:36">
      <c r="I128" s="336"/>
      <c r="J128" s="336"/>
      <c r="L128" s="414" t="s">
        <v>864</v>
      </c>
      <c r="M128" s="409" t="s">
        <v>853</v>
      </c>
      <c r="N128" s="415">
        <v>0.61973098403988591</v>
      </c>
      <c r="O128" s="415">
        <v>0</v>
      </c>
      <c r="P128" s="415">
        <v>0</v>
      </c>
      <c r="Q128" s="415">
        <v>0.10937752666713851</v>
      </c>
      <c r="R128" s="415">
        <v>0.28206438753269725</v>
      </c>
      <c r="S128" s="415">
        <v>0.40979599594498339</v>
      </c>
      <c r="T128" s="415">
        <v>0.56022896289320301</v>
      </c>
      <c r="U128" s="415">
        <v>0.72803137944692442</v>
      </c>
      <c r="V128" s="415">
        <v>1.3748604594026217</v>
      </c>
      <c r="W128" s="416">
        <v>1.1347795803366385</v>
      </c>
      <c r="Y128" s="453" t="s">
        <v>852</v>
      </c>
      <c r="Z128" s="454" t="s">
        <v>5</v>
      </c>
      <c r="AA128" s="457">
        <v>13619490.815149315</v>
      </c>
      <c r="AB128" s="457">
        <v>136194.90815149315</v>
      </c>
      <c r="AC128" s="457">
        <v>1906728.7141209042</v>
      </c>
      <c r="AD128" s="457">
        <v>2179118.5304238903</v>
      </c>
      <c r="AE128" s="457">
        <v>953364.35706045211</v>
      </c>
      <c r="AF128" s="457">
        <v>953364.35706045211</v>
      </c>
      <c r="AG128" s="457">
        <v>1089559.2652119452</v>
      </c>
      <c r="AH128" s="457">
        <v>1634338.8978179176</v>
      </c>
      <c r="AI128" s="457">
        <v>4766821.78530226</v>
      </c>
      <c r="AJ128" s="458">
        <v>7490719.9483321235</v>
      </c>
    </row>
    <row r="129" spans="9:36">
      <c r="I129" s="336"/>
      <c r="J129" s="336"/>
      <c r="L129" s="414" t="s">
        <v>865</v>
      </c>
      <c r="M129" s="406" t="s">
        <v>855</v>
      </c>
      <c r="N129" s="415">
        <v>1637.8087751972912</v>
      </c>
      <c r="O129" s="417">
        <v>0</v>
      </c>
      <c r="P129" s="417">
        <v>0</v>
      </c>
      <c r="Q129" s="417">
        <v>63.920023990021292</v>
      </c>
      <c r="R129" s="417">
        <v>371.87911810581465</v>
      </c>
      <c r="S129" s="417">
        <v>641.57300740766561</v>
      </c>
      <c r="T129" s="417">
        <v>1005.9871732298303</v>
      </c>
      <c r="U129" s="417">
        <v>1483.5672224501209</v>
      </c>
      <c r="V129" s="415">
        <v>4191.5214021606562</v>
      </c>
      <c r="W129" s="418">
        <v>3219.2229184125185</v>
      </c>
      <c r="Y129" s="460" t="s">
        <v>864</v>
      </c>
      <c r="Z129" s="454" t="s">
        <v>853</v>
      </c>
      <c r="AA129" s="461">
        <v>0.5617336262950976</v>
      </c>
      <c r="AB129" s="461">
        <v>3.5150221996102515E-3</v>
      </c>
      <c r="AC129" s="461">
        <v>0</v>
      </c>
      <c r="AD129" s="461">
        <v>8.0725696556645299E-2</v>
      </c>
      <c r="AE129" s="461">
        <v>0.27516514179512419</v>
      </c>
      <c r="AF129" s="461">
        <v>0.42356009859597865</v>
      </c>
      <c r="AG129" s="461">
        <v>0.58902734612495722</v>
      </c>
      <c r="AH129" s="461">
        <v>0.83681687322441312</v>
      </c>
      <c r="AI129" s="461">
        <v>1.0066611009135282</v>
      </c>
      <c r="AJ129" s="462">
        <v>0.90885745053938372</v>
      </c>
    </row>
    <row r="130" spans="9:36">
      <c r="I130" s="336"/>
      <c r="J130" s="336"/>
      <c r="L130" s="408" t="s">
        <v>856</v>
      </c>
      <c r="M130" s="409" t="s">
        <v>857</v>
      </c>
      <c r="N130" s="415">
        <v>34.6</v>
      </c>
      <c r="O130" s="415">
        <v>87.185153782336698</v>
      </c>
      <c r="P130" s="415">
        <v>56.439494389495501</v>
      </c>
      <c r="Q130" s="415">
        <v>33.974054212633234</v>
      </c>
      <c r="R130" s="415">
        <v>28.095700338168129</v>
      </c>
      <c r="S130" s="415">
        <v>27.394493602302219</v>
      </c>
      <c r="T130" s="415">
        <v>28.236846687551292</v>
      </c>
      <c r="U130" s="415">
        <v>29.988862291524157</v>
      </c>
      <c r="V130" s="415">
        <v>24.640605805198049</v>
      </c>
      <c r="W130" s="416">
        <v>29.291905258915108</v>
      </c>
      <c r="Y130" s="460" t="s">
        <v>865</v>
      </c>
      <c r="Z130" s="450" t="s">
        <v>855</v>
      </c>
      <c r="AA130" s="461">
        <v>1050.2621463886244</v>
      </c>
      <c r="AB130" s="463">
        <v>0</v>
      </c>
      <c r="AC130" s="463">
        <v>0</v>
      </c>
      <c r="AD130" s="463">
        <v>0</v>
      </c>
      <c r="AE130" s="463">
        <v>132.01762970168159</v>
      </c>
      <c r="AF130" s="463">
        <v>364.18501227713273</v>
      </c>
      <c r="AG130" s="463">
        <v>735.09409835825397</v>
      </c>
      <c r="AH130" s="463">
        <v>1543.5558210009847</v>
      </c>
      <c r="AI130" s="461">
        <v>2204.2678144609404</v>
      </c>
      <c r="AJ130" s="464">
        <v>1846.4144753638316</v>
      </c>
    </row>
    <row r="131" spans="9:36">
      <c r="I131" s="336"/>
      <c r="J131" s="336"/>
      <c r="L131" s="408" t="s">
        <v>231</v>
      </c>
      <c r="M131" s="409" t="s">
        <v>858</v>
      </c>
      <c r="N131" s="415">
        <v>851.05732992173398</v>
      </c>
      <c r="O131" s="415">
        <v>646.41161073375872</v>
      </c>
      <c r="P131" s="415">
        <v>752.16027881312141</v>
      </c>
      <c r="Q131" s="415">
        <v>854.27666090994785</v>
      </c>
      <c r="R131" s="415">
        <v>885.74204819096178</v>
      </c>
      <c r="S131" s="415">
        <v>889.65085759241083</v>
      </c>
      <c r="T131" s="415">
        <v>884.95939059385853</v>
      </c>
      <c r="U131" s="415">
        <v>875.35834047063804</v>
      </c>
      <c r="V131" s="415">
        <v>905.34183450243791</v>
      </c>
      <c r="W131" s="416">
        <v>879.1526058004855</v>
      </c>
      <c r="Y131" s="453" t="s">
        <v>856</v>
      </c>
      <c r="Z131" s="454" t="s">
        <v>857</v>
      </c>
      <c r="AA131" s="450">
        <v>33.530684939403045</v>
      </c>
      <c r="AB131" s="461">
        <v>76.14016496395935</v>
      </c>
      <c r="AC131" s="461">
        <v>56.098687862971488</v>
      </c>
      <c r="AD131" s="461">
        <v>39.376923720859324</v>
      </c>
      <c r="AE131" s="461">
        <v>30.529532195934621</v>
      </c>
      <c r="AF131" s="461">
        <v>27.745470820853939</v>
      </c>
      <c r="AG131" s="461">
        <v>25.97057825882294</v>
      </c>
      <c r="AH131" s="461">
        <v>23.971367633639034</v>
      </c>
      <c r="AI131" s="461">
        <v>9.9953269777984985</v>
      </c>
      <c r="AJ131" s="462">
        <v>23.290742211256941</v>
      </c>
    </row>
    <row r="132" spans="9:36">
      <c r="I132" s="336"/>
      <c r="J132" s="336"/>
      <c r="L132" s="408" t="s">
        <v>167</v>
      </c>
      <c r="M132" s="409" t="s">
        <v>853</v>
      </c>
      <c r="N132" s="415">
        <v>11.791169888155723</v>
      </c>
      <c r="O132" s="415">
        <v>15.942493582150805</v>
      </c>
      <c r="P132" s="415">
        <v>14.348946081462405</v>
      </c>
      <c r="Q132" s="415">
        <v>13.429721427570467</v>
      </c>
      <c r="R132" s="415">
        <v>13.255106365134289</v>
      </c>
      <c r="S132" s="415">
        <v>13.193312641751355</v>
      </c>
      <c r="T132" s="415">
        <v>13.055171477057222</v>
      </c>
      <c r="U132" s="415">
        <v>12.701040053277044</v>
      </c>
      <c r="V132" s="415">
        <v>7.8830242429647255</v>
      </c>
      <c r="W132" s="416">
        <v>9.5406736790367752</v>
      </c>
      <c r="Y132" s="453" t="s">
        <v>231</v>
      </c>
      <c r="Z132" s="454" t="s">
        <v>858</v>
      </c>
      <c r="AA132" s="450">
        <v>856.57174938046001</v>
      </c>
      <c r="AB132" s="461">
        <v>680.79613847608096</v>
      </c>
      <c r="AC132" s="461">
        <v>753.52671231503848</v>
      </c>
      <c r="AD132" s="461">
        <v>827.26572682759377</v>
      </c>
      <c r="AE132" s="461">
        <v>872.4373920246793</v>
      </c>
      <c r="AF132" s="461">
        <v>887.69006598012572</v>
      </c>
      <c r="AG132" s="461">
        <v>897.69545564032808</v>
      </c>
      <c r="AH132" s="461">
        <v>909.23894638342449</v>
      </c>
      <c r="AI132" s="461">
        <v>999.04799345197011</v>
      </c>
      <c r="AJ132" s="462">
        <v>913.23693187718141</v>
      </c>
    </row>
    <row r="133" spans="9:36">
      <c r="I133" s="336"/>
      <c r="J133" s="336"/>
      <c r="L133" s="408" t="s">
        <v>859</v>
      </c>
      <c r="M133" s="409" t="s">
        <v>853</v>
      </c>
      <c r="N133" s="415">
        <v>1.71</v>
      </c>
      <c r="O133" s="406"/>
      <c r="P133" s="406"/>
      <c r="Q133" s="406"/>
      <c r="R133" s="406"/>
      <c r="S133" s="406"/>
      <c r="T133" s="406"/>
      <c r="U133" s="406"/>
      <c r="V133" s="415">
        <v>5.3384062499999994</v>
      </c>
      <c r="W133" s="416">
        <v>3.5625</v>
      </c>
      <c r="Y133" s="453" t="s">
        <v>167</v>
      </c>
      <c r="Z133" s="454" t="s">
        <v>853</v>
      </c>
      <c r="AA133" s="461">
        <v>12.792084883146956</v>
      </c>
      <c r="AB133" s="461">
        <v>16.05446989418915</v>
      </c>
      <c r="AC133" s="461">
        <v>14.009198457021157</v>
      </c>
      <c r="AD133" s="461">
        <v>13.239658913658756</v>
      </c>
      <c r="AE133" s="461">
        <v>13.542351242425241</v>
      </c>
      <c r="AF133" s="461">
        <v>13.745996192555026</v>
      </c>
      <c r="AG133" s="461">
        <v>13.672548012373042</v>
      </c>
      <c r="AH133" s="461">
        <v>12.647168209913989</v>
      </c>
      <c r="AI133" s="461">
        <v>11.515024649738747</v>
      </c>
      <c r="AJ133" s="462">
        <v>12.075859370160149</v>
      </c>
    </row>
    <row r="134" spans="9:36">
      <c r="I134" s="336"/>
      <c r="J134" s="336"/>
      <c r="L134" s="408" t="s">
        <v>860</v>
      </c>
      <c r="M134" s="409" t="s">
        <v>861</v>
      </c>
      <c r="N134" s="415">
        <v>12.196490843606199</v>
      </c>
      <c r="O134" s="415">
        <v>12.766479952910201</v>
      </c>
      <c r="P134" s="415">
        <v>11.885971630321693</v>
      </c>
      <c r="Q134" s="415">
        <v>11.388829215865401</v>
      </c>
      <c r="R134" s="415">
        <v>11.527729052588207</v>
      </c>
      <c r="S134" s="415">
        <v>11.790910253303942</v>
      </c>
      <c r="T134" s="415">
        <v>12.182107181112318</v>
      </c>
      <c r="U134" s="415">
        <v>12.74182267475722</v>
      </c>
      <c r="V134" s="415">
        <v>13.301792971332084</v>
      </c>
      <c r="W134" s="416">
        <v>13.361397115107284</v>
      </c>
      <c r="Y134" s="453" t="s">
        <v>859</v>
      </c>
      <c r="Z134" s="454" t="s">
        <v>853</v>
      </c>
      <c r="AA134" s="450">
        <v>2.61</v>
      </c>
      <c r="AB134" s="450"/>
      <c r="AC134" s="450"/>
      <c r="AD134" s="450"/>
      <c r="AE134" s="450"/>
      <c r="AF134" s="450"/>
      <c r="AG134" s="450"/>
      <c r="AH134" s="450"/>
      <c r="AI134" s="461">
        <v>7.4496857142857129</v>
      </c>
      <c r="AJ134" s="462">
        <v>4.7454545454545451</v>
      </c>
    </row>
    <row r="135" spans="9:36">
      <c r="I135" s="336"/>
      <c r="J135" s="336"/>
      <c r="L135" s="414" t="s">
        <v>866</v>
      </c>
      <c r="M135" s="409" t="s">
        <v>863</v>
      </c>
      <c r="N135" s="415">
        <v>350</v>
      </c>
      <c r="O135" s="406">
        <v>40</v>
      </c>
      <c r="P135" s="406">
        <v>125</v>
      </c>
      <c r="Q135" s="406">
        <v>240</v>
      </c>
      <c r="R135" s="406">
        <v>320</v>
      </c>
      <c r="S135" s="406">
        <v>370</v>
      </c>
      <c r="T135" s="406">
        <v>425</v>
      </c>
      <c r="U135" s="406">
        <v>500</v>
      </c>
      <c r="V135" s="406">
        <v>700</v>
      </c>
      <c r="W135" s="407">
        <v>630</v>
      </c>
      <c r="Y135" s="453" t="s">
        <v>860</v>
      </c>
      <c r="Z135" s="454" t="s">
        <v>861</v>
      </c>
      <c r="AA135" s="461">
        <v>12.792734214928467</v>
      </c>
      <c r="AB135" s="461">
        <v>12.557443329820448</v>
      </c>
      <c r="AC135" s="461">
        <v>12.011579239332368</v>
      </c>
      <c r="AD135" s="461">
        <v>11.644956134353203</v>
      </c>
      <c r="AE135" s="461">
        <v>11.637383149813402</v>
      </c>
      <c r="AF135" s="461">
        <v>11.755389444350929</v>
      </c>
      <c r="AG135" s="461">
        <v>11.922642129744233</v>
      </c>
      <c r="AH135" s="461">
        <v>12.160328511953361</v>
      </c>
      <c r="AI135" s="461">
        <v>11.886672914771623</v>
      </c>
      <c r="AJ135" s="462">
        <v>12.213326423647802</v>
      </c>
    </row>
    <row r="136" spans="9:36">
      <c r="I136" s="336"/>
      <c r="J136" s="336"/>
      <c r="L136" s="372"/>
      <c r="N136" s="377"/>
      <c r="Y136" s="460" t="s">
        <v>866</v>
      </c>
      <c r="Z136" s="454" t="s">
        <v>863</v>
      </c>
      <c r="AA136" s="450">
        <v>460</v>
      </c>
      <c r="AB136" s="450">
        <v>75</v>
      </c>
      <c r="AC136" s="450">
        <v>140</v>
      </c>
      <c r="AD136" s="450">
        <v>225</v>
      </c>
      <c r="AE136" s="450">
        <v>310</v>
      </c>
      <c r="AF136" s="450">
        <v>360</v>
      </c>
      <c r="AG136" s="450">
        <v>410</v>
      </c>
      <c r="AH136" s="450">
        <v>480</v>
      </c>
      <c r="AI136" s="450">
        <v>660</v>
      </c>
      <c r="AJ136" s="451">
        <v>500</v>
      </c>
    </row>
    <row r="137" spans="9:36">
      <c r="I137" s="336"/>
      <c r="J137" s="336"/>
      <c r="L137" s="405" t="s">
        <v>887</v>
      </c>
      <c r="M137" s="406"/>
      <c r="N137" s="415"/>
      <c r="O137" s="406"/>
      <c r="P137" s="406"/>
      <c r="Q137" s="406"/>
      <c r="R137" s="406"/>
      <c r="S137" s="406"/>
      <c r="T137" s="406"/>
      <c r="U137" s="406"/>
      <c r="V137" s="406"/>
      <c r="W137" s="407"/>
    </row>
    <row r="138" spans="9:36" ht="30">
      <c r="I138" s="336"/>
      <c r="J138" s="336"/>
      <c r="L138" s="405" t="s">
        <v>838</v>
      </c>
      <c r="M138" s="406">
        <v>59</v>
      </c>
      <c r="N138" s="496" t="s">
        <v>839</v>
      </c>
      <c r="O138" s="406">
        <v>80</v>
      </c>
      <c r="P138" s="406">
        <v>180</v>
      </c>
      <c r="Q138" s="406">
        <v>290</v>
      </c>
      <c r="R138" s="406">
        <v>340</v>
      </c>
      <c r="S138" s="406">
        <v>400</v>
      </c>
      <c r="T138" s="406">
        <v>450</v>
      </c>
      <c r="U138" s="406">
        <v>525</v>
      </c>
      <c r="V138" s="406">
        <v>525</v>
      </c>
      <c r="W138" s="407">
        <v>400</v>
      </c>
    </row>
    <row r="139" spans="9:36">
      <c r="I139" s="336"/>
      <c r="J139" s="336"/>
      <c r="L139" s="408" t="s">
        <v>840</v>
      </c>
      <c r="M139" s="409" t="s">
        <v>143</v>
      </c>
      <c r="N139" s="495" t="s">
        <v>841</v>
      </c>
      <c r="O139" s="410" t="s">
        <v>842</v>
      </c>
      <c r="P139" s="410" t="s">
        <v>843</v>
      </c>
      <c r="Q139" s="410" t="s">
        <v>659</v>
      </c>
      <c r="R139" s="410" t="s">
        <v>435</v>
      </c>
      <c r="S139" s="410" t="s">
        <v>844</v>
      </c>
      <c r="T139" s="410" t="s">
        <v>845</v>
      </c>
      <c r="U139" s="410" t="s">
        <v>846</v>
      </c>
      <c r="V139" s="410" t="s">
        <v>847</v>
      </c>
      <c r="W139" s="411" t="s">
        <v>848</v>
      </c>
    </row>
    <row r="140" spans="9:36">
      <c r="I140" s="336"/>
      <c r="J140" s="336"/>
      <c r="L140" s="408" t="s">
        <v>849</v>
      </c>
      <c r="M140" s="409" t="s">
        <v>850</v>
      </c>
      <c r="N140" s="415">
        <v>100263.999270402</v>
      </c>
      <c r="O140" s="412">
        <v>1436.2169189421877</v>
      </c>
      <c r="P140" s="412">
        <v>1181.6048957640799</v>
      </c>
      <c r="Q140" s="412">
        <v>8271.2342703485592</v>
      </c>
      <c r="R140" s="412">
        <v>7310.7759279815273</v>
      </c>
      <c r="S140" s="412">
        <v>12336.53216203155</v>
      </c>
      <c r="T140" s="412">
        <v>11193.448017612052</v>
      </c>
      <c r="U140" s="412">
        <v>15134.39470186061</v>
      </c>
      <c r="V140" s="412">
        <v>43399.792375861434</v>
      </c>
      <c r="W140" s="413">
        <v>71406.717084148142</v>
      </c>
    </row>
    <row r="141" spans="9:36">
      <c r="I141" s="336"/>
      <c r="J141" s="336"/>
      <c r="L141" s="408" t="s">
        <v>849</v>
      </c>
      <c r="M141" s="409" t="s">
        <v>851</v>
      </c>
      <c r="N141" s="415">
        <v>15941.975883993919</v>
      </c>
      <c r="O141" s="412">
        <v>228.35849011180784</v>
      </c>
      <c r="P141" s="412">
        <v>187.8751784264887</v>
      </c>
      <c r="Q141" s="412">
        <v>1315.1262489854209</v>
      </c>
      <c r="R141" s="412">
        <v>1162.4133725490628</v>
      </c>
      <c r="S141" s="412">
        <v>1961.5086137630165</v>
      </c>
      <c r="T141" s="412">
        <v>1779.7582348003164</v>
      </c>
      <c r="U141" s="412">
        <v>2406.368757595837</v>
      </c>
      <c r="V141" s="412">
        <v>6900.5669877619684</v>
      </c>
      <c r="W141" s="413">
        <v>11353.668016379555</v>
      </c>
    </row>
    <row r="142" spans="9:36">
      <c r="I142" s="336"/>
      <c r="J142" s="336"/>
      <c r="L142" s="408" t="s">
        <v>852</v>
      </c>
      <c r="M142" s="409" t="s">
        <v>5</v>
      </c>
      <c r="N142" s="415">
        <v>15146104.996951425</v>
      </c>
      <c r="O142" s="412">
        <v>151461.04996951425</v>
      </c>
      <c r="P142" s="412">
        <v>151461.04996951425</v>
      </c>
      <c r="Q142" s="412">
        <v>1060227.3497865999</v>
      </c>
      <c r="R142" s="412">
        <v>1060227.3497865999</v>
      </c>
      <c r="S142" s="412">
        <v>1817532.599634171</v>
      </c>
      <c r="T142" s="412">
        <v>1666071.5496646569</v>
      </c>
      <c r="U142" s="412">
        <v>2271915.7495427136</v>
      </c>
      <c r="V142" s="412">
        <v>6967208.2985976562</v>
      </c>
      <c r="W142" s="413">
        <v>10905195.597805025</v>
      </c>
    </row>
    <row r="143" spans="9:36">
      <c r="I143" s="336"/>
      <c r="J143" s="336"/>
      <c r="L143" s="414" t="s">
        <v>864</v>
      </c>
      <c r="M143" s="409" t="s">
        <v>853</v>
      </c>
      <c r="N143" s="415">
        <v>0.28213400729391436</v>
      </c>
      <c r="O143" s="415">
        <v>1.8334105224057803E-2</v>
      </c>
      <c r="P143" s="415">
        <v>0</v>
      </c>
      <c r="Q143" s="415">
        <v>3.2433019079691122E-2</v>
      </c>
      <c r="R143" s="415">
        <v>0.13373759233511928</v>
      </c>
      <c r="S143" s="415">
        <v>0.1775583497312147</v>
      </c>
      <c r="T143" s="415">
        <v>0.22805440161484697</v>
      </c>
      <c r="U143" s="415">
        <v>0.28285991360116758</v>
      </c>
      <c r="V143" s="415">
        <v>0.39455815273278899</v>
      </c>
      <c r="W143" s="416">
        <v>0.34584961315957125</v>
      </c>
    </row>
    <row r="144" spans="9:36">
      <c r="I144" s="336"/>
      <c r="J144" s="336"/>
      <c r="L144" s="414" t="s">
        <v>865</v>
      </c>
      <c r="M144" s="406" t="s">
        <v>855</v>
      </c>
      <c r="N144" s="415">
        <v>4250.2742645473272</v>
      </c>
      <c r="O144" s="417">
        <v>0</v>
      </c>
      <c r="P144" s="417">
        <v>0</v>
      </c>
      <c r="Q144" s="417">
        <v>0</v>
      </c>
      <c r="R144" s="417">
        <v>424.81387264853151</v>
      </c>
      <c r="S144" s="417">
        <v>938.05974054854539</v>
      </c>
      <c r="T144" s="417">
        <v>1806.861495615394</v>
      </c>
      <c r="U144" s="417">
        <v>3194.8705470753112</v>
      </c>
      <c r="V144" s="415">
        <v>7456.4886478632907</v>
      </c>
      <c r="W144" s="418">
        <v>5705.514061939034</v>
      </c>
    </row>
    <row r="145" spans="9:23">
      <c r="I145" s="336"/>
      <c r="J145" s="336"/>
      <c r="L145" s="408" t="s">
        <v>856</v>
      </c>
      <c r="M145" s="409" t="s">
        <v>857</v>
      </c>
      <c r="N145" s="415">
        <v>16.89682533578096</v>
      </c>
      <c r="O145" s="415">
        <v>81.630031264557303</v>
      </c>
      <c r="P145" s="415">
        <v>43.846415332605837</v>
      </c>
      <c r="Q145" s="415">
        <v>43.846415332605837</v>
      </c>
      <c r="R145" s="415">
        <v>23.485134064815199</v>
      </c>
      <c r="S145" s="415">
        <v>21.058517374853338</v>
      </c>
      <c r="T145" s="415">
        <v>19.506559124974515</v>
      </c>
      <c r="U145" s="415">
        <v>18.226408475651866</v>
      </c>
      <c r="V145" s="415">
        <v>8.5085088871710326</v>
      </c>
      <c r="W145" s="416">
        <v>15.674029485248084</v>
      </c>
    </row>
    <row r="146" spans="9:23">
      <c r="I146" s="336"/>
      <c r="J146" s="336"/>
      <c r="L146" s="408" t="s">
        <v>231</v>
      </c>
      <c r="M146" s="409" t="s">
        <v>858</v>
      </c>
      <c r="N146" s="415">
        <v>952.58521993405202</v>
      </c>
      <c r="O146" s="415">
        <v>663.25999044465823</v>
      </c>
      <c r="P146" s="415">
        <v>806.17914105549357</v>
      </c>
      <c r="Q146" s="415">
        <v>806.17914105549357</v>
      </c>
      <c r="R146" s="415">
        <v>912.09149414861031</v>
      </c>
      <c r="S146" s="415">
        <v>926.59934648329806</v>
      </c>
      <c r="T146" s="415">
        <v>936.12239970986013</v>
      </c>
      <c r="U146" s="415">
        <v>944.12618281021355</v>
      </c>
      <c r="V146" s="415">
        <v>1009.657367424137</v>
      </c>
      <c r="W146" s="416">
        <v>960.49977699475323</v>
      </c>
    </row>
    <row r="147" spans="9:23">
      <c r="I147" s="336"/>
      <c r="J147" s="336"/>
      <c r="L147" s="408" t="s">
        <v>167</v>
      </c>
      <c r="M147" s="409" t="s">
        <v>853</v>
      </c>
      <c r="N147" s="415">
        <v>9.571023889085323</v>
      </c>
      <c r="O147" s="415">
        <v>16.697047078422504</v>
      </c>
      <c r="P147" s="415">
        <v>13.258811051235785</v>
      </c>
      <c r="Q147" s="415">
        <v>13.258811051235785</v>
      </c>
      <c r="R147" s="415">
        <v>13.357946548567071</v>
      </c>
      <c r="S147" s="415">
        <v>13.420244938191072</v>
      </c>
      <c r="T147" s="415">
        <v>13.02742321687758</v>
      </c>
      <c r="U147" s="415">
        <v>11.684899818596804</v>
      </c>
      <c r="V147" s="415">
        <v>5.6785029490729455</v>
      </c>
      <c r="W147" s="416">
        <v>8.052587337805015</v>
      </c>
    </row>
    <row r="148" spans="9:23">
      <c r="I148" s="336"/>
      <c r="J148" s="336"/>
      <c r="L148" s="408" t="s">
        <v>859</v>
      </c>
      <c r="M148" s="409" t="s">
        <v>853</v>
      </c>
      <c r="N148" s="415">
        <v>8</v>
      </c>
      <c r="O148" s="406"/>
      <c r="P148" s="406"/>
      <c r="Q148" s="406"/>
      <c r="R148" s="406"/>
      <c r="S148" s="406"/>
      <c r="T148" s="406"/>
      <c r="U148" s="406"/>
      <c r="V148" s="415">
        <v>17.373913043478261</v>
      </c>
      <c r="W148" s="416">
        <v>11.111111111111112</v>
      </c>
    </row>
    <row r="149" spans="9:23">
      <c r="I149" s="336"/>
      <c r="J149" s="336"/>
      <c r="L149" s="408" t="s">
        <v>860</v>
      </c>
      <c r="M149" s="409" t="s">
        <v>861</v>
      </c>
      <c r="N149" s="415">
        <v>11.759097448484594</v>
      </c>
      <c r="O149" s="415">
        <v>12.508052238274106</v>
      </c>
      <c r="P149" s="415">
        <v>11.449123121976422</v>
      </c>
      <c r="Q149" s="415">
        <v>12.14618887744218</v>
      </c>
      <c r="R149" s="415">
        <v>11.194704048370706</v>
      </c>
      <c r="S149" s="415">
        <v>11.320743381115776</v>
      </c>
      <c r="T149" s="415">
        <v>11.516304011620237</v>
      </c>
      <c r="U149" s="415">
        <v>11.736839944076436</v>
      </c>
      <c r="V149" s="415">
        <v>11.719603447347961</v>
      </c>
      <c r="W149" s="416">
        <v>11.905289904667628</v>
      </c>
    </row>
    <row r="150" spans="9:23">
      <c r="I150" s="336"/>
      <c r="J150" s="336"/>
      <c r="L150" s="414" t="s">
        <v>866</v>
      </c>
      <c r="M150" s="409" t="s">
        <v>863</v>
      </c>
      <c r="N150" s="415">
        <v>510</v>
      </c>
      <c r="O150" s="406">
        <v>45</v>
      </c>
      <c r="P150" s="406">
        <v>165</v>
      </c>
      <c r="Q150" s="406">
        <v>250</v>
      </c>
      <c r="R150" s="406">
        <v>320</v>
      </c>
      <c r="S150" s="406">
        <v>370</v>
      </c>
      <c r="T150" s="406">
        <v>425</v>
      </c>
      <c r="U150" s="406">
        <v>485</v>
      </c>
      <c r="V150" s="406">
        <v>650</v>
      </c>
      <c r="W150" s="407">
        <v>560</v>
      </c>
    </row>
    <row r="151" spans="9:23">
      <c r="I151" s="336"/>
      <c r="J151" s="336"/>
      <c r="L151" s="372"/>
      <c r="N151" s="377"/>
    </row>
    <row r="152" spans="9:23">
      <c r="I152" s="336"/>
      <c r="J152" s="336"/>
      <c r="L152" s="419" t="s">
        <v>888</v>
      </c>
      <c r="M152" s="404"/>
      <c r="N152" s="497"/>
      <c r="O152" s="404"/>
      <c r="P152" s="404"/>
      <c r="Q152" s="404"/>
      <c r="R152" s="404"/>
      <c r="S152" s="404"/>
      <c r="T152" s="404"/>
      <c r="U152" s="404"/>
      <c r="V152" s="404"/>
      <c r="W152" s="404"/>
    </row>
    <row r="153" spans="9:23">
      <c r="I153" s="336"/>
      <c r="J153" s="336"/>
      <c r="L153" s="420" t="s">
        <v>838</v>
      </c>
      <c r="M153" s="404">
        <v>103</v>
      </c>
      <c r="N153" s="497" t="s">
        <v>839</v>
      </c>
      <c r="O153" s="404">
        <v>80</v>
      </c>
      <c r="P153" s="404">
        <v>180</v>
      </c>
      <c r="Q153" s="404">
        <v>290</v>
      </c>
      <c r="R153" s="404">
        <v>340</v>
      </c>
      <c r="S153" s="404">
        <v>400</v>
      </c>
      <c r="T153" s="404">
        <v>450</v>
      </c>
      <c r="U153" s="404">
        <v>525</v>
      </c>
      <c r="V153" s="404">
        <v>525</v>
      </c>
      <c r="W153" s="404">
        <v>400</v>
      </c>
    </row>
    <row r="154" spans="9:23">
      <c r="I154" s="336"/>
      <c r="J154" s="336"/>
      <c r="L154" s="420" t="s">
        <v>840</v>
      </c>
      <c r="M154" s="404" t="s">
        <v>143</v>
      </c>
      <c r="N154" s="497" t="s">
        <v>841</v>
      </c>
      <c r="O154" s="404" t="s">
        <v>842</v>
      </c>
      <c r="P154" s="404" t="s">
        <v>843</v>
      </c>
      <c r="Q154" s="404" t="s">
        <v>659</v>
      </c>
      <c r="R154" s="404" t="s">
        <v>435</v>
      </c>
      <c r="S154" s="404" t="s">
        <v>844</v>
      </c>
      <c r="T154" s="404" t="s">
        <v>845</v>
      </c>
      <c r="U154" s="404" t="s">
        <v>846</v>
      </c>
      <c r="V154" s="404" t="s">
        <v>847</v>
      </c>
      <c r="W154" s="404" t="s">
        <v>848</v>
      </c>
    </row>
    <row r="155" spans="9:23">
      <c r="I155" s="336"/>
      <c r="J155" s="336"/>
      <c r="L155" s="420" t="s">
        <v>849</v>
      </c>
      <c r="M155" s="404" t="s">
        <v>850</v>
      </c>
      <c r="N155" s="497">
        <v>99857.756286474614</v>
      </c>
      <c r="O155" s="404">
        <v>3837.3117369801689</v>
      </c>
      <c r="P155" s="404">
        <v>17909.174483676699</v>
      </c>
      <c r="Q155" s="404">
        <v>23066.138301643528</v>
      </c>
      <c r="R155" s="404">
        <v>10113.971030138791</v>
      </c>
      <c r="S155" s="404">
        <v>12945.627583197525</v>
      </c>
      <c r="T155" s="404">
        <v>9693.4432912836055</v>
      </c>
      <c r="U155" s="404">
        <v>8566.8401977422309</v>
      </c>
      <c r="V155" s="404">
        <v>13725.249661812071</v>
      </c>
      <c r="W155" s="404">
        <v>32964.429733559751</v>
      </c>
    </row>
    <row r="156" spans="9:23">
      <c r="I156" s="336"/>
      <c r="J156" s="336"/>
      <c r="L156" s="420" t="s">
        <v>849</v>
      </c>
      <c r="M156" s="404" t="s">
        <v>851</v>
      </c>
      <c r="N156" s="497">
        <v>15877.383249549464</v>
      </c>
      <c r="O156" s="404">
        <v>610.13256617984689</v>
      </c>
      <c r="P156" s="404">
        <v>2847.5587429045954</v>
      </c>
      <c r="Q156" s="404">
        <v>3667.5159899613209</v>
      </c>
      <c r="R156" s="404">
        <v>1608.1213937920679</v>
      </c>
      <c r="S156" s="404">
        <v>2058.3547857284066</v>
      </c>
      <c r="T156" s="404">
        <v>1541.2574833140932</v>
      </c>
      <c r="U156" s="404">
        <v>1362.1275914410146</v>
      </c>
      <c r="V156" s="404">
        <v>2182.3146962281194</v>
      </c>
      <c r="W156" s="404">
        <v>5241.3443276360003</v>
      </c>
    </row>
    <row r="157" spans="9:23">
      <c r="I157" s="336"/>
      <c r="J157" s="336"/>
      <c r="L157" s="420" t="s">
        <v>852</v>
      </c>
      <c r="M157" s="404" t="s">
        <v>5</v>
      </c>
      <c r="N157" s="497">
        <v>13143880.702579934</v>
      </c>
      <c r="O157" s="404">
        <v>407460.30177997798</v>
      </c>
      <c r="P157" s="404">
        <v>2089877.0317102096</v>
      </c>
      <c r="Q157" s="404">
        <v>2957373.1580804852</v>
      </c>
      <c r="R157" s="404">
        <v>1340675.8316631531</v>
      </c>
      <c r="S157" s="404">
        <v>1748136.1334431313</v>
      </c>
      <c r="T157" s="404">
        <v>1314388.0702579934</v>
      </c>
      <c r="U157" s="404">
        <v>1182949.2632321941</v>
      </c>
      <c r="V157" s="404">
        <v>2103020.9124127897</v>
      </c>
      <c r="W157" s="404">
        <v>4600358.245902977</v>
      </c>
    </row>
    <row r="158" spans="9:23">
      <c r="I158" s="336"/>
      <c r="J158" s="336"/>
      <c r="L158" s="420" t="s">
        <v>396</v>
      </c>
      <c r="M158" s="404" t="s">
        <v>853</v>
      </c>
      <c r="N158" s="497">
        <v>4.7176244836914474E-2</v>
      </c>
      <c r="O158" s="404">
        <v>0</v>
      </c>
      <c r="P158" s="404">
        <v>0</v>
      </c>
      <c r="Q158" s="404">
        <v>1.7426265402297358E-2</v>
      </c>
      <c r="R158" s="404">
        <v>2.7086100001023877E-2</v>
      </c>
      <c r="S158" s="404">
        <v>4.6083245331781597E-2</v>
      </c>
      <c r="T158" s="404">
        <v>5.2888756654912328E-2</v>
      </c>
      <c r="U158" s="404">
        <v>8.2892605073345144E-2</v>
      </c>
      <c r="V158" s="404">
        <v>0.13508919481296178</v>
      </c>
      <c r="W158" s="404">
        <v>9.8181375120474784E-2</v>
      </c>
    </row>
    <row r="159" spans="9:23">
      <c r="I159" s="336"/>
      <c r="J159" s="336"/>
      <c r="L159" s="420" t="s">
        <v>854</v>
      </c>
      <c r="M159" s="404" t="s">
        <v>855</v>
      </c>
      <c r="N159" s="497">
        <v>400.44458335193195</v>
      </c>
      <c r="O159" s="404">
        <v>0</v>
      </c>
      <c r="P159" s="404">
        <v>0</v>
      </c>
      <c r="Q159" s="404">
        <v>0</v>
      </c>
      <c r="R159" s="404">
        <v>0</v>
      </c>
      <c r="S159" s="404">
        <v>0</v>
      </c>
      <c r="T159" s="404">
        <v>0</v>
      </c>
      <c r="U159" s="404">
        <v>694.56647389097907</v>
      </c>
      <c r="V159" s="404">
        <v>2112.0850043858991</v>
      </c>
      <c r="W159" s="404">
        <v>1144.12738100552</v>
      </c>
    </row>
    <row r="160" spans="9:23">
      <c r="I160" s="336"/>
      <c r="J160" s="336"/>
      <c r="L160" s="420" t="s">
        <v>856</v>
      </c>
      <c r="M160" s="404" t="s">
        <v>857</v>
      </c>
      <c r="N160" s="497">
        <v>39.50230507332779</v>
      </c>
      <c r="O160" s="404">
        <v>80.173920099530406</v>
      </c>
      <c r="P160" s="404">
        <v>61.110699287367368</v>
      </c>
      <c r="Q160" s="404">
        <v>43.805014165387462</v>
      </c>
      <c r="R160" s="404">
        <v>38.06003525476406</v>
      </c>
      <c r="S160" s="404">
        <v>34.946026868242868</v>
      </c>
      <c r="T160" s="404">
        <v>34.260114690708193</v>
      </c>
      <c r="U160" s="404">
        <v>31.272157889862726</v>
      </c>
      <c r="V160" s="404">
        <v>15.190583117298573</v>
      </c>
      <c r="W160" s="404">
        <v>29.556956281898934</v>
      </c>
    </row>
    <row r="161" spans="9:23">
      <c r="I161" s="336"/>
      <c r="J161" s="336"/>
      <c r="L161" s="420" t="s">
        <v>231</v>
      </c>
      <c r="M161" s="404" t="s">
        <v>858</v>
      </c>
      <c r="N161" s="497">
        <v>826.65916368427258</v>
      </c>
      <c r="O161" s="404">
        <v>667.82257556118088</v>
      </c>
      <c r="P161" s="404">
        <v>733.91884782628654</v>
      </c>
      <c r="Q161" s="404">
        <v>806.36953354133152</v>
      </c>
      <c r="R161" s="404">
        <v>833.69068830167191</v>
      </c>
      <c r="S161" s="404">
        <v>849.28805547217871</v>
      </c>
      <c r="T161" s="404">
        <v>852.80239316777022</v>
      </c>
      <c r="U161" s="404">
        <v>868.45701582238337</v>
      </c>
      <c r="V161" s="404">
        <v>963.66528440999821</v>
      </c>
      <c r="W161" s="404">
        <v>877.7057865949962</v>
      </c>
    </row>
    <row r="162" spans="9:23">
      <c r="I162" s="336"/>
      <c r="J162" s="336"/>
      <c r="L162" s="420" t="s">
        <v>167</v>
      </c>
      <c r="M162" s="404" t="s">
        <v>853</v>
      </c>
      <c r="N162" s="497">
        <v>13.738831007037168</v>
      </c>
      <c r="O162" s="404">
        <v>16.695640095667066</v>
      </c>
      <c r="P162" s="404">
        <v>14.336344656143972</v>
      </c>
      <c r="Q162" s="404">
        <v>13.907619661374412</v>
      </c>
      <c r="R162" s="404">
        <v>14.728548848072055</v>
      </c>
      <c r="S162" s="404">
        <v>15.101388923317575</v>
      </c>
      <c r="T162" s="404">
        <v>14.953727139279305</v>
      </c>
      <c r="U162" s="404">
        <v>13.41960472275797</v>
      </c>
      <c r="V162" s="404">
        <v>9.9914943228413726</v>
      </c>
      <c r="W162" s="404">
        <v>12.290789230373623</v>
      </c>
    </row>
    <row r="163" spans="9:23">
      <c r="I163" s="336"/>
      <c r="J163" s="336"/>
      <c r="L163" s="420" t="s">
        <v>859</v>
      </c>
      <c r="M163" s="404" t="s">
        <v>853</v>
      </c>
      <c r="N163" s="497">
        <v>2.3199999999999998</v>
      </c>
      <c r="O163" s="404"/>
      <c r="P163" s="404"/>
      <c r="Q163" s="404"/>
      <c r="R163" s="404"/>
      <c r="S163" s="404"/>
      <c r="T163" s="404"/>
      <c r="U163" s="404"/>
      <c r="V163" s="404">
        <v>14.485499999999996</v>
      </c>
      <c r="W163" s="404">
        <v>6.6285714285714281</v>
      </c>
    </row>
    <row r="164" spans="9:23">
      <c r="I164" s="336"/>
      <c r="J164" s="336"/>
      <c r="L164" s="420" t="s">
        <v>860</v>
      </c>
      <c r="M164" s="404" t="s">
        <v>861</v>
      </c>
      <c r="N164" s="497">
        <v>12.656412402999667</v>
      </c>
      <c r="O164" s="404">
        <v>12.640031489534749</v>
      </c>
      <c r="P164" s="404">
        <v>12.332488586078675</v>
      </c>
      <c r="Q164" s="404">
        <v>12.181884983178607</v>
      </c>
      <c r="R164" s="404">
        <v>12.281778548358147</v>
      </c>
      <c r="S164" s="404">
        <v>12.319188083353065</v>
      </c>
      <c r="T164" s="404">
        <v>12.641463290342063</v>
      </c>
      <c r="U164" s="404">
        <v>12.75947766299308</v>
      </c>
      <c r="V164" s="404">
        <v>11.960383224614086</v>
      </c>
      <c r="W164" s="404">
        <v>12.949654876484741</v>
      </c>
    </row>
    <row r="165" spans="9:23">
      <c r="I165" s="336"/>
      <c r="J165" s="336"/>
      <c r="L165" s="420" t="s">
        <v>862</v>
      </c>
      <c r="M165" s="404" t="s">
        <v>863</v>
      </c>
      <c r="N165" s="497">
        <v>365</v>
      </c>
      <c r="O165" s="404">
        <v>62</v>
      </c>
      <c r="P165" s="404">
        <v>140</v>
      </c>
      <c r="Q165" s="404">
        <v>255</v>
      </c>
      <c r="R165" s="404">
        <v>325</v>
      </c>
      <c r="S165" s="404">
        <v>365</v>
      </c>
      <c r="T165" s="404">
        <v>425</v>
      </c>
      <c r="U165" s="404">
        <v>485</v>
      </c>
      <c r="V165" s="404">
        <v>580</v>
      </c>
      <c r="W165" s="404">
        <v>545</v>
      </c>
    </row>
    <row r="166" spans="9:23">
      <c r="I166" s="336"/>
      <c r="J166" s="336"/>
      <c r="L166" s="372"/>
      <c r="N166" s="377"/>
    </row>
    <row r="167" spans="9:23">
      <c r="I167" s="336"/>
      <c r="J167" s="336"/>
      <c r="L167" s="419" t="s">
        <v>889</v>
      </c>
      <c r="M167" s="404"/>
      <c r="N167" s="497"/>
      <c r="O167" s="404"/>
      <c r="P167" s="404"/>
      <c r="Q167" s="404"/>
      <c r="R167" s="404"/>
      <c r="S167" s="404"/>
      <c r="T167" s="404"/>
      <c r="U167" s="404"/>
      <c r="V167" s="404"/>
      <c r="W167" s="404"/>
    </row>
    <row r="168" spans="9:23">
      <c r="I168" s="336"/>
      <c r="J168" s="336"/>
      <c r="L168" s="420" t="s">
        <v>838</v>
      </c>
      <c r="M168" s="404">
        <v>104</v>
      </c>
      <c r="N168" s="497" t="s">
        <v>839</v>
      </c>
      <c r="O168" s="404">
        <v>80</v>
      </c>
      <c r="P168" s="404">
        <v>180</v>
      </c>
      <c r="Q168" s="404">
        <v>290</v>
      </c>
      <c r="R168" s="404">
        <v>340</v>
      </c>
      <c r="S168" s="404">
        <v>400</v>
      </c>
      <c r="T168" s="404">
        <v>450</v>
      </c>
      <c r="U168" s="404">
        <v>525</v>
      </c>
      <c r="V168" s="404">
        <v>525</v>
      </c>
      <c r="W168" s="404">
        <v>400</v>
      </c>
    </row>
    <row r="169" spans="9:23">
      <c r="I169" s="336"/>
      <c r="J169" s="336"/>
      <c r="L169" s="420" t="s">
        <v>840</v>
      </c>
      <c r="M169" s="404" t="s">
        <v>143</v>
      </c>
      <c r="N169" s="497" t="s">
        <v>841</v>
      </c>
      <c r="O169" s="404" t="s">
        <v>842</v>
      </c>
      <c r="P169" s="404" t="s">
        <v>843</v>
      </c>
      <c r="Q169" s="404" t="s">
        <v>659</v>
      </c>
      <c r="R169" s="404" t="s">
        <v>435</v>
      </c>
      <c r="S169" s="404" t="s">
        <v>844</v>
      </c>
      <c r="T169" s="404" t="s">
        <v>845</v>
      </c>
      <c r="U169" s="404" t="s">
        <v>846</v>
      </c>
      <c r="V169" s="404" t="s">
        <v>847</v>
      </c>
      <c r="W169" s="404" t="s">
        <v>848</v>
      </c>
    </row>
    <row r="170" spans="9:23">
      <c r="I170" s="336"/>
      <c r="J170" s="336"/>
      <c r="L170" s="420" t="s">
        <v>849</v>
      </c>
      <c r="M170" s="404" t="s">
        <v>850</v>
      </c>
      <c r="N170" s="497">
        <v>101109.90982351791</v>
      </c>
      <c r="O170" s="404">
        <v>141.1283054543126</v>
      </c>
      <c r="P170" s="404">
        <v>1533.593770512658</v>
      </c>
      <c r="Q170" s="404">
        <v>8517.765620760716</v>
      </c>
      <c r="R170" s="404">
        <v>7061.7874672469961</v>
      </c>
      <c r="S170" s="404">
        <v>12747.290863791361</v>
      </c>
      <c r="T170" s="404">
        <v>11321.844434242263</v>
      </c>
      <c r="U170" s="404">
        <v>15034.553012657912</v>
      </c>
      <c r="V170" s="404">
        <v>44751.946348851692</v>
      </c>
      <c r="W170" s="404">
        <v>71906.456580977028</v>
      </c>
    </row>
    <row r="171" spans="9:23">
      <c r="I171" s="336"/>
      <c r="J171" s="336"/>
      <c r="L171" s="420" t="s">
        <v>849</v>
      </c>
      <c r="M171" s="404" t="s">
        <v>851</v>
      </c>
      <c r="N171" s="497">
        <v>16076.475661939348</v>
      </c>
      <c r="O171" s="404">
        <v>22.439400567235705</v>
      </c>
      <c r="P171" s="404">
        <v>243.84140951151264</v>
      </c>
      <c r="Q171" s="404">
        <v>1354.3247337009539</v>
      </c>
      <c r="R171" s="404">
        <v>1122.8242072922724</v>
      </c>
      <c r="S171" s="404">
        <v>2026.8192473428264</v>
      </c>
      <c r="T171" s="404">
        <v>1800.1732650445199</v>
      </c>
      <c r="U171" s="404">
        <v>2390.4939290126081</v>
      </c>
      <c r="V171" s="404">
        <v>7115.5594694674191</v>
      </c>
      <c r="W171" s="404">
        <v>11433.126596375349</v>
      </c>
    </row>
    <row r="172" spans="9:23">
      <c r="I172" s="336"/>
      <c r="J172" s="336"/>
      <c r="L172" s="420" t="s">
        <v>852</v>
      </c>
      <c r="M172" s="404" t="s">
        <v>5</v>
      </c>
      <c r="N172" s="497">
        <v>15188362.436669877</v>
      </c>
      <c r="O172" s="404">
        <v>15188.362436669877</v>
      </c>
      <c r="P172" s="404">
        <v>197448.71167670839</v>
      </c>
      <c r="Q172" s="404">
        <v>1230257.3573702602</v>
      </c>
      <c r="R172" s="404">
        <v>1047997.0081302216</v>
      </c>
      <c r="S172" s="404">
        <v>1913733.6670204045</v>
      </c>
      <c r="T172" s="404">
        <v>1701096.5929070262</v>
      </c>
      <c r="U172" s="404">
        <v>2247877.6406271416</v>
      </c>
      <c r="V172" s="404">
        <v>6834763.0965014445</v>
      </c>
      <c r="W172" s="404">
        <v>10783737.330035612</v>
      </c>
    </row>
    <row r="173" spans="9:23">
      <c r="I173" s="336"/>
      <c r="J173" s="336"/>
      <c r="L173" s="420" t="s">
        <v>396</v>
      </c>
      <c r="M173" s="404" t="s">
        <v>853</v>
      </c>
      <c r="N173" s="497">
        <v>0.28662049273627493</v>
      </c>
      <c r="O173" s="404">
        <v>0</v>
      </c>
      <c r="P173" s="404">
        <v>0</v>
      </c>
      <c r="Q173" s="404">
        <v>9.1810221098948708E-2</v>
      </c>
      <c r="R173" s="404">
        <v>0.13475129595392152</v>
      </c>
      <c r="S173" s="404">
        <v>0.18041042479456443</v>
      </c>
      <c r="T173" s="404">
        <v>0.23093199310789525</v>
      </c>
      <c r="U173" s="404">
        <v>0.28278496281742921</v>
      </c>
      <c r="V173" s="404">
        <v>0.39875056479391241</v>
      </c>
      <c r="W173" s="404">
        <v>0.34810466462299211</v>
      </c>
    </row>
    <row r="174" spans="9:23">
      <c r="I174" s="336"/>
      <c r="J174" s="336"/>
      <c r="L174" s="420" t="s">
        <v>854</v>
      </c>
      <c r="M174" s="404" t="s">
        <v>855</v>
      </c>
      <c r="N174" s="497">
        <v>4116.8722363894167</v>
      </c>
      <c r="O174" s="404">
        <v>0</v>
      </c>
      <c r="P174" s="404">
        <v>0</v>
      </c>
      <c r="Q174" s="404">
        <v>138.02288558770215</v>
      </c>
      <c r="R174" s="404">
        <v>487.47963895450107</v>
      </c>
      <c r="S174" s="404">
        <v>1011.9360783696575</v>
      </c>
      <c r="T174" s="404">
        <v>1813.7062419365575</v>
      </c>
      <c r="U174" s="404">
        <v>2985.9652964412003</v>
      </c>
      <c r="V174" s="404">
        <v>7332.2097304981844</v>
      </c>
      <c r="W174" s="404">
        <v>5555.7075235132043</v>
      </c>
    </row>
    <row r="175" spans="9:23">
      <c r="I175" s="336"/>
      <c r="J175" s="336"/>
      <c r="L175" s="420" t="s">
        <v>856</v>
      </c>
      <c r="M175" s="404" t="s">
        <v>857</v>
      </c>
      <c r="N175" s="497">
        <v>16.483951997579851</v>
      </c>
      <c r="O175" s="404">
        <v>77.347243798507833</v>
      </c>
      <c r="P175" s="404">
        <v>43.074820707178986</v>
      </c>
      <c r="Q175" s="404">
        <v>24.116372685097474</v>
      </c>
      <c r="R175" s="404">
        <v>19.953799647853657</v>
      </c>
      <c r="S175" s="404">
        <v>18.213847562419772</v>
      </c>
      <c r="T175" s="404">
        <v>18.093864578658383</v>
      </c>
      <c r="U175" s="404">
        <v>18.829227792583652</v>
      </c>
      <c r="V175" s="404">
        <v>15.668219561927515</v>
      </c>
      <c r="W175" s="404">
        <v>18.373262239371343</v>
      </c>
    </row>
    <row r="176" spans="9:23">
      <c r="I176" s="336"/>
      <c r="J176" s="336"/>
      <c r="L176" s="420" t="s">
        <v>231</v>
      </c>
      <c r="M176" s="404" t="s">
        <v>858</v>
      </c>
      <c r="N176" s="497">
        <v>955.2429205452753</v>
      </c>
      <c r="O176" s="404">
        <v>676.86132662771581</v>
      </c>
      <c r="P176" s="404">
        <v>809.74233241292893</v>
      </c>
      <c r="Q176" s="404">
        <v>908.39170751046129</v>
      </c>
      <c r="R176" s="404">
        <v>933.35804600926895</v>
      </c>
      <c r="S176" s="404">
        <v>944.20539450141996</v>
      </c>
      <c r="T176" s="404">
        <v>944.96270216798075</v>
      </c>
      <c r="U176" s="404">
        <v>940.34024238481379</v>
      </c>
      <c r="V176" s="404">
        <v>960.5376957116498</v>
      </c>
      <c r="W176" s="404">
        <v>943.20107794961245</v>
      </c>
    </row>
    <row r="177" spans="9:23">
      <c r="I177" s="336"/>
      <c r="J177" s="336"/>
      <c r="L177" s="420" t="s">
        <v>167</v>
      </c>
      <c r="M177" s="404" t="s">
        <v>853</v>
      </c>
      <c r="N177" s="497">
        <v>9.8036732197775933</v>
      </c>
      <c r="O177" s="404">
        <v>16.391522819372693</v>
      </c>
      <c r="P177" s="404">
        <v>13.815081060182891</v>
      </c>
      <c r="Q177" s="404">
        <v>13.108504588393693</v>
      </c>
      <c r="R177" s="404">
        <v>13.117715758066247</v>
      </c>
      <c r="S177" s="404">
        <v>13.107570614250626</v>
      </c>
      <c r="T177" s="404">
        <v>12.840406573591324</v>
      </c>
      <c r="U177" s="404">
        <v>11.945905315081692</v>
      </c>
      <c r="V177" s="404">
        <v>6.1846688087544086</v>
      </c>
      <c r="W177" s="404">
        <v>8.4355218124138069</v>
      </c>
    </row>
    <row r="178" spans="9:23">
      <c r="I178" s="336"/>
      <c r="J178" s="336"/>
      <c r="L178" s="420" t="s">
        <v>859</v>
      </c>
      <c r="M178" s="404" t="s">
        <v>853</v>
      </c>
      <c r="N178" s="497">
        <v>7.11</v>
      </c>
      <c r="O178" s="404"/>
      <c r="P178" s="404"/>
      <c r="Q178" s="404"/>
      <c r="R178" s="404"/>
      <c r="S178" s="404"/>
      <c r="T178" s="404"/>
      <c r="U178" s="404"/>
      <c r="V178" s="404">
        <v>15.784200000000002</v>
      </c>
      <c r="W178" s="404">
        <v>10.014084507042256</v>
      </c>
    </row>
    <row r="179" spans="9:23">
      <c r="I179" s="336"/>
      <c r="J179" s="336"/>
      <c r="L179" s="420" t="s">
        <v>860</v>
      </c>
      <c r="M179" s="404" t="s">
        <v>861</v>
      </c>
      <c r="N179" s="497">
        <v>10.952752506487769</v>
      </c>
      <c r="O179" s="404">
        <v>12.471237537786481</v>
      </c>
      <c r="P179" s="404">
        <v>11.1776863474023</v>
      </c>
      <c r="Q179" s="404">
        <v>10.813728076031298</v>
      </c>
      <c r="R179" s="404">
        <v>10.970285685465372</v>
      </c>
      <c r="S179" s="404">
        <v>11.080787457088848</v>
      </c>
      <c r="T179" s="404">
        <v>11.408566838048394</v>
      </c>
      <c r="U179" s="404">
        <v>11.784094091892159</v>
      </c>
      <c r="V179" s="404">
        <v>11.999327203146343</v>
      </c>
      <c r="W179" s="404">
        <v>12.050438962820991</v>
      </c>
    </row>
    <row r="180" spans="9:23">
      <c r="I180" s="336"/>
      <c r="J180" s="336"/>
      <c r="L180" s="420" t="s">
        <v>862</v>
      </c>
      <c r="M180" s="404" t="s">
        <v>863</v>
      </c>
      <c r="N180" s="497">
        <v>365</v>
      </c>
      <c r="O180" s="404">
        <v>62</v>
      </c>
      <c r="P180" s="404">
        <v>140</v>
      </c>
      <c r="Q180" s="404">
        <v>255</v>
      </c>
      <c r="R180" s="404">
        <v>325</v>
      </c>
      <c r="S180" s="404">
        <v>365</v>
      </c>
      <c r="T180" s="404">
        <v>425</v>
      </c>
      <c r="U180" s="404">
        <v>485</v>
      </c>
      <c r="V180" s="404">
        <v>580</v>
      </c>
      <c r="W180" s="404">
        <v>545</v>
      </c>
    </row>
    <row r="181" spans="9:23">
      <c r="I181" s="336"/>
      <c r="J181" s="336"/>
      <c r="L181" s="372"/>
      <c r="N181" s="377"/>
    </row>
    <row r="182" spans="9:23">
      <c r="I182" s="336"/>
      <c r="J182" s="336"/>
      <c r="L182" s="419" t="s">
        <v>1554</v>
      </c>
      <c r="M182" s="404"/>
      <c r="N182" s="497"/>
      <c r="O182" s="404"/>
      <c r="P182" s="404"/>
      <c r="Q182" s="404"/>
      <c r="R182" s="404"/>
      <c r="S182" s="404"/>
      <c r="T182" s="404"/>
      <c r="U182" s="404"/>
      <c r="V182" s="404"/>
      <c r="W182" s="404"/>
    </row>
    <row r="183" spans="9:23">
      <c r="I183" s="336"/>
      <c r="J183" s="336"/>
      <c r="L183" s="420" t="s">
        <v>867</v>
      </c>
      <c r="M183" s="404">
        <v>85</v>
      </c>
      <c r="N183" s="497" t="s">
        <v>839</v>
      </c>
      <c r="O183" s="404">
        <v>80</v>
      </c>
      <c r="P183" s="404">
        <v>180</v>
      </c>
      <c r="Q183" s="404">
        <v>290</v>
      </c>
      <c r="R183" s="404">
        <v>340</v>
      </c>
      <c r="S183" s="404">
        <v>400</v>
      </c>
      <c r="T183" s="404">
        <v>450</v>
      </c>
      <c r="U183" s="404">
        <v>525</v>
      </c>
      <c r="V183" s="404">
        <v>525</v>
      </c>
      <c r="W183" s="404">
        <v>400</v>
      </c>
    </row>
    <row r="184" spans="9:23">
      <c r="I184" s="336"/>
      <c r="J184" s="336"/>
      <c r="L184" s="420" t="s">
        <v>840</v>
      </c>
      <c r="M184" s="404" t="s">
        <v>143</v>
      </c>
      <c r="N184" s="497" t="s">
        <v>841</v>
      </c>
      <c r="O184" s="404" t="s">
        <v>842</v>
      </c>
      <c r="P184" s="404" t="s">
        <v>843</v>
      </c>
      <c r="Q184" s="404" t="s">
        <v>659</v>
      </c>
      <c r="R184" s="404" t="s">
        <v>435</v>
      </c>
      <c r="S184" s="404" t="s">
        <v>844</v>
      </c>
      <c r="T184" s="404" t="s">
        <v>845</v>
      </c>
      <c r="U184" s="404" t="s">
        <v>846</v>
      </c>
      <c r="V184" s="404" t="s">
        <v>847</v>
      </c>
      <c r="W184" s="404" t="s">
        <v>848</v>
      </c>
    </row>
    <row r="185" spans="9:23">
      <c r="I185" s="336"/>
      <c r="J185" s="336"/>
      <c r="L185" s="420" t="s">
        <v>849</v>
      </c>
      <c r="M185" s="404" t="s">
        <v>850</v>
      </c>
      <c r="N185" s="497">
        <v>102166.47552778179</v>
      </c>
      <c r="O185" s="404">
        <v>1890.7445832202588</v>
      </c>
      <c r="P185" s="404">
        <v>14079.131109427037</v>
      </c>
      <c r="Q185" s="404">
        <v>22070.437501344379</v>
      </c>
      <c r="R185" s="404">
        <v>9296.5279127896447</v>
      </c>
      <c r="S185" s="404">
        <v>9092.3290457231615</v>
      </c>
      <c r="T185" s="404">
        <v>6939.0960882229438</v>
      </c>
      <c r="U185" s="404">
        <v>10728.289674992426</v>
      </c>
      <c r="V185" s="404">
        <v>28069.919612061931</v>
      </c>
      <c r="W185" s="404">
        <v>45748.0214925662</v>
      </c>
    </row>
    <row r="186" spans="9:23">
      <c r="I186" s="336"/>
      <c r="J186" s="336"/>
      <c r="L186" s="420" t="s">
        <v>849</v>
      </c>
      <c r="M186" s="404" t="s">
        <v>851</v>
      </c>
      <c r="N186" s="497">
        <v>16244.469608917305</v>
      </c>
      <c r="O186" s="404">
        <v>300.62838873202116</v>
      </c>
      <c r="P186" s="404">
        <v>2238.581846398899</v>
      </c>
      <c r="Q186" s="404">
        <v>3509.1995627137562</v>
      </c>
      <c r="R186" s="404">
        <v>1478.1479381335535</v>
      </c>
      <c r="S186" s="404">
        <v>1445.6803182699828</v>
      </c>
      <c r="T186" s="404">
        <v>1103.3162780274481</v>
      </c>
      <c r="U186" s="404">
        <v>1705.7980583237957</v>
      </c>
      <c r="V186" s="404">
        <v>4463.1172183178469</v>
      </c>
      <c r="W186" s="404">
        <v>7273.9354173180254</v>
      </c>
    </row>
    <row r="187" spans="9:23">
      <c r="I187" s="336"/>
      <c r="J187" s="336"/>
      <c r="L187" s="420" t="s">
        <v>852</v>
      </c>
      <c r="M187" s="404" t="s">
        <v>5</v>
      </c>
      <c r="N187" s="497">
        <v>13992000</v>
      </c>
      <c r="O187" s="404">
        <v>209880</v>
      </c>
      <c r="P187" s="404">
        <v>1679040</v>
      </c>
      <c r="Q187" s="404">
        <v>2868360</v>
      </c>
      <c r="R187" s="404">
        <v>1259280</v>
      </c>
      <c r="S187" s="404">
        <v>1259280</v>
      </c>
      <c r="T187" s="404">
        <v>979440.00000000012</v>
      </c>
      <c r="U187" s="404">
        <v>1539120</v>
      </c>
      <c r="V187" s="404">
        <v>4197600</v>
      </c>
      <c r="W187" s="404">
        <v>6716160</v>
      </c>
    </row>
    <row r="188" spans="9:23">
      <c r="I188" s="336"/>
      <c r="J188" s="336"/>
      <c r="L188" s="420" t="s">
        <v>864</v>
      </c>
      <c r="M188" s="404" t="s">
        <v>853</v>
      </c>
      <c r="N188" s="497">
        <v>0.64117087221145885</v>
      </c>
      <c r="O188" s="404">
        <v>0</v>
      </c>
      <c r="P188" s="404">
        <v>0</v>
      </c>
      <c r="Q188" s="404">
        <v>0.22691618249499945</v>
      </c>
      <c r="R188" s="404">
        <v>0.23126578477114679</v>
      </c>
      <c r="S188" s="404">
        <v>0.24558015177239323</v>
      </c>
      <c r="T188" s="404">
        <v>0.33210421355773745</v>
      </c>
      <c r="U188" s="404">
        <v>0.55045152698823507</v>
      </c>
      <c r="V188" s="404">
        <v>1.5597998586443926</v>
      </c>
      <c r="W188" s="404">
        <v>1.149451917731386</v>
      </c>
    </row>
    <row r="189" spans="9:23">
      <c r="I189" s="336"/>
      <c r="J189" s="336"/>
      <c r="L189" s="420" t="s">
        <v>865</v>
      </c>
      <c r="M189" s="404" t="s">
        <v>855</v>
      </c>
      <c r="N189" s="497">
        <v>1606.3296138984624</v>
      </c>
      <c r="O189" s="404">
        <v>0</v>
      </c>
      <c r="P189" s="404">
        <v>0</v>
      </c>
      <c r="Q189" s="404">
        <v>739.05612521521107</v>
      </c>
      <c r="R189" s="404">
        <v>1110.5112951290912</v>
      </c>
      <c r="S189" s="404">
        <v>1342.5504170029749</v>
      </c>
      <c r="T189" s="404">
        <v>1609.1190187827015</v>
      </c>
      <c r="U189" s="404">
        <v>1940.0540158378199</v>
      </c>
      <c r="V189" s="404">
        <v>3026.6776036016959</v>
      </c>
      <c r="W189" s="404">
        <v>2570.9324044530376</v>
      </c>
    </row>
    <row r="190" spans="9:23">
      <c r="I190" s="336"/>
      <c r="J190" s="336"/>
      <c r="L190" s="420" t="s">
        <v>856</v>
      </c>
      <c r="M190" s="404" t="s">
        <v>857</v>
      </c>
      <c r="N190" s="497">
        <v>29.3</v>
      </c>
      <c r="O190" s="404">
        <v>70.982447933726419</v>
      </c>
      <c r="P190" s="404">
        <v>56.969198663610008</v>
      </c>
      <c r="Q190" s="404">
        <v>41.442948117371742</v>
      </c>
      <c r="R190" s="404">
        <v>34.429668287950747</v>
      </c>
      <c r="S190" s="404">
        <v>30.785011853315304</v>
      </c>
      <c r="T190" s="404">
        <v>27.73943873677112</v>
      </c>
      <c r="U190" s="404">
        <v>25.169184588559091</v>
      </c>
      <c r="V190" s="404">
        <v>18.802322344167905</v>
      </c>
      <c r="W190" s="404">
        <v>21.600587034387743</v>
      </c>
    </row>
    <row r="191" spans="9:23">
      <c r="I191" s="336"/>
      <c r="J191" s="336"/>
      <c r="L191" s="420" t="s">
        <v>231</v>
      </c>
      <c r="M191" s="404" t="s">
        <v>858</v>
      </c>
      <c r="N191" s="497">
        <v>880</v>
      </c>
      <c r="O191" s="404">
        <v>698.13766053573249</v>
      </c>
      <c r="P191" s="404">
        <v>750.04628609000486</v>
      </c>
      <c r="Q191" s="404">
        <v>817.38298114394547</v>
      </c>
      <c r="R191" s="404">
        <v>851.93096544185119</v>
      </c>
      <c r="S191" s="404">
        <v>871.06394414150679</v>
      </c>
      <c r="T191" s="404">
        <v>887.72369220463338</v>
      </c>
      <c r="U191" s="404">
        <v>902.28734432516467</v>
      </c>
      <c r="V191" s="404">
        <v>940.50857162610646</v>
      </c>
      <c r="W191" s="404">
        <v>923.31861842077183</v>
      </c>
    </row>
    <row r="192" spans="9:23">
      <c r="I192" s="336"/>
      <c r="J192" s="336"/>
      <c r="L192" s="420" t="s">
        <v>167</v>
      </c>
      <c r="M192" s="404" t="s">
        <v>853</v>
      </c>
      <c r="N192" s="497">
        <v>12.99506601021279</v>
      </c>
      <c r="O192" s="404">
        <v>14.947831354765905</v>
      </c>
      <c r="P192" s="404">
        <v>14.227857869929412</v>
      </c>
      <c r="Q192" s="404">
        <v>13.363115792790603</v>
      </c>
      <c r="R192" s="404">
        <v>13.593462698409343</v>
      </c>
      <c r="S192" s="404">
        <v>13.219426812695954</v>
      </c>
      <c r="T192" s="404">
        <v>12.922077242712444</v>
      </c>
      <c r="U192" s="404">
        <v>12.679804441839639</v>
      </c>
      <c r="V192" s="404">
        <v>12.038609687953313</v>
      </c>
      <c r="W192" s="404">
        <v>12.314389170787969</v>
      </c>
    </row>
    <row r="193" spans="9:23">
      <c r="I193" s="336"/>
      <c r="J193" s="336"/>
      <c r="L193" s="420" t="s">
        <v>859</v>
      </c>
      <c r="M193" s="404" t="s">
        <v>853</v>
      </c>
      <c r="N193" s="497">
        <v>3.3</v>
      </c>
      <c r="O193" s="404"/>
      <c r="P193" s="404"/>
      <c r="Q193" s="404"/>
      <c r="R193" s="404"/>
      <c r="S193" s="404"/>
      <c r="T193" s="404"/>
      <c r="U193" s="404"/>
      <c r="V193" s="404">
        <v>10.989000000000001</v>
      </c>
      <c r="W193" s="404">
        <v>6.875</v>
      </c>
    </row>
    <row r="194" spans="9:23">
      <c r="I194" s="336"/>
      <c r="J194" s="336"/>
      <c r="L194" s="420" t="s">
        <v>860</v>
      </c>
      <c r="M194" s="404" t="s">
        <v>861</v>
      </c>
      <c r="N194" s="497">
        <v>12.024362711058783</v>
      </c>
      <c r="O194" s="404">
        <v>12.186615592501289</v>
      </c>
      <c r="P194" s="404">
        <v>12.018438518695344</v>
      </c>
      <c r="Q194" s="404">
        <v>11.902879333977456</v>
      </c>
      <c r="R194" s="404">
        <v>11.951464907314509</v>
      </c>
      <c r="S194" s="404">
        <v>12.042506740404015</v>
      </c>
      <c r="T194" s="404">
        <v>12.173095441369446</v>
      </c>
      <c r="U194" s="404">
        <v>12.308013041892403</v>
      </c>
      <c r="V194" s="404">
        <v>12.44347139232536</v>
      </c>
      <c r="W194" s="404">
        <v>12.434057342241191</v>
      </c>
    </row>
    <row r="195" spans="9:23">
      <c r="I195" s="336"/>
      <c r="J195" s="336"/>
      <c r="L195" s="420" t="s">
        <v>866</v>
      </c>
      <c r="M195" s="404" t="s">
        <v>863</v>
      </c>
      <c r="N195" s="497">
        <v>385</v>
      </c>
      <c r="O195" s="404">
        <v>70</v>
      </c>
      <c r="P195" s="404">
        <v>135</v>
      </c>
      <c r="Q195" s="404">
        <v>240</v>
      </c>
      <c r="R195" s="404">
        <v>315</v>
      </c>
      <c r="S195" s="404">
        <v>370</v>
      </c>
      <c r="T195" s="404">
        <v>430</v>
      </c>
      <c r="U195" s="404">
        <v>490</v>
      </c>
      <c r="V195" s="404">
        <v>620</v>
      </c>
      <c r="W195" s="404">
        <v>570</v>
      </c>
    </row>
    <row r="196" spans="9:23">
      <c r="I196" s="336"/>
      <c r="J196" s="336"/>
      <c r="L196" s="372"/>
      <c r="N196" s="377"/>
    </row>
    <row r="197" spans="9:23">
      <c r="I197" s="336"/>
      <c r="J197" s="336"/>
      <c r="L197" s="419" t="s">
        <v>890</v>
      </c>
      <c r="M197" s="404"/>
      <c r="N197" s="497"/>
      <c r="O197" s="404"/>
      <c r="P197" s="404"/>
      <c r="Q197" s="404"/>
      <c r="R197" s="404"/>
      <c r="S197" s="404"/>
      <c r="T197" s="404"/>
      <c r="U197" s="404"/>
      <c r="V197" s="404"/>
      <c r="W197" s="404"/>
    </row>
    <row r="198" spans="9:23">
      <c r="I198" s="336"/>
      <c r="J198" s="336"/>
      <c r="L198" s="420" t="s">
        <v>867</v>
      </c>
      <c r="M198" s="404">
        <v>100</v>
      </c>
      <c r="N198" s="497" t="s">
        <v>839</v>
      </c>
      <c r="O198" s="404">
        <v>80</v>
      </c>
      <c r="P198" s="404">
        <v>180</v>
      </c>
      <c r="Q198" s="404">
        <v>290</v>
      </c>
      <c r="R198" s="404">
        <v>340</v>
      </c>
      <c r="S198" s="404">
        <v>400</v>
      </c>
      <c r="T198" s="404">
        <v>450</v>
      </c>
      <c r="U198" s="404">
        <v>525</v>
      </c>
      <c r="V198" s="404">
        <v>525</v>
      </c>
      <c r="W198" s="404">
        <v>400</v>
      </c>
    </row>
    <row r="199" spans="9:23">
      <c r="I199" s="336"/>
      <c r="J199" s="336"/>
      <c r="L199" s="420" t="s">
        <v>840</v>
      </c>
      <c r="M199" s="404" t="s">
        <v>143</v>
      </c>
      <c r="N199" s="497" t="s">
        <v>841</v>
      </c>
      <c r="O199" s="404" t="s">
        <v>842</v>
      </c>
      <c r="P199" s="404" t="s">
        <v>843</v>
      </c>
      <c r="Q199" s="404" t="s">
        <v>659</v>
      </c>
      <c r="R199" s="404" t="s">
        <v>435</v>
      </c>
      <c r="S199" s="404" t="s">
        <v>844</v>
      </c>
      <c r="T199" s="404" t="s">
        <v>845</v>
      </c>
      <c r="U199" s="404" t="s">
        <v>846</v>
      </c>
      <c r="V199" s="404" t="s">
        <v>847</v>
      </c>
      <c r="W199" s="404" t="s">
        <v>848</v>
      </c>
    </row>
    <row r="200" spans="9:23">
      <c r="I200" s="336"/>
      <c r="J200" s="336"/>
      <c r="L200" s="420" t="s">
        <v>849</v>
      </c>
      <c r="M200" s="404" t="s">
        <v>850</v>
      </c>
      <c r="N200" s="497">
        <v>101446.00721669404</v>
      </c>
      <c r="O200" s="404">
        <v>10231.297255257719</v>
      </c>
      <c r="P200" s="404">
        <v>19226.689195240295</v>
      </c>
      <c r="Q200" s="404">
        <v>24059.343844328905</v>
      </c>
      <c r="R200" s="404">
        <v>9635.4154263838427</v>
      </c>
      <c r="S200" s="404">
        <v>12318.656412410528</v>
      </c>
      <c r="T200" s="404">
        <v>9387.05625608843</v>
      </c>
      <c r="U200" s="404">
        <v>6522.9678689183265</v>
      </c>
      <c r="V200" s="404">
        <v>10064.580958065997</v>
      </c>
      <c r="W200" s="404">
        <v>25958.579572779028</v>
      </c>
    </row>
    <row r="201" spans="9:23">
      <c r="I201" s="336"/>
      <c r="J201" s="336"/>
      <c r="L201" s="420" t="s">
        <v>849</v>
      </c>
      <c r="M201" s="404" t="s">
        <v>851</v>
      </c>
      <c r="N201" s="497">
        <v>16129.915147454352</v>
      </c>
      <c r="O201" s="404">
        <v>1626.7762635859774</v>
      </c>
      <c r="P201" s="404">
        <v>3057.0435820432067</v>
      </c>
      <c r="Q201" s="404">
        <v>3825.4356712482959</v>
      </c>
      <c r="R201" s="404">
        <v>1532.031052795031</v>
      </c>
      <c r="S201" s="404">
        <v>1958.6663695732739</v>
      </c>
      <c r="T201" s="404">
        <v>1492.5419447180604</v>
      </c>
      <c r="U201" s="404">
        <v>1037.151891158014</v>
      </c>
      <c r="V201" s="404">
        <v>1600.2683723324935</v>
      </c>
      <c r="W201" s="404">
        <v>4127.4141520718658</v>
      </c>
    </row>
    <row r="202" spans="9:23">
      <c r="I202" s="336"/>
      <c r="J202" s="336"/>
      <c r="L202" s="420" t="s">
        <v>852</v>
      </c>
      <c r="M202" s="404" t="s">
        <v>5</v>
      </c>
      <c r="N202" s="497">
        <v>13405290</v>
      </c>
      <c r="O202" s="404">
        <v>1072423.2</v>
      </c>
      <c r="P202" s="404">
        <v>2278899.3000000003</v>
      </c>
      <c r="Q202" s="404">
        <v>3217269.6</v>
      </c>
      <c r="R202" s="404">
        <v>1340529</v>
      </c>
      <c r="S202" s="404">
        <v>1742687.7</v>
      </c>
      <c r="T202" s="404">
        <v>1340529</v>
      </c>
      <c r="U202" s="404">
        <v>938370.3</v>
      </c>
      <c r="V202" s="404">
        <v>1474581.9</v>
      </c>
      <c r="W202" s="404">
        <v>3753481.2</v>
      </c>
    </row>
    <row r="203" spans="9:23">
      <c r="I203" s="336"/>
      <c r="J203" s="336"/>
      <c r="L203" s="420" t="s">
        <v>864</v>
      </c>
      <c r="M203" s="404" t="s">
        <v>853</v>
      </c>
      <c r="N203" s="497">
        <v>0.97402134098989424</v>
      </c>
      <c r="O203" s="404">
        <v>7.9473099633989019E-3</v>
      </c>
      <c r="P203" s="404">
        <v>0</v>
      </c>
      <c r="Q203" s="404">
        <v>0.47196851989031796</v>
      </c>
      <c r="R203" s="404">
        <v>0.88123888044476273</v>
      </c>
      <c r="S203" s="404">
        <v>1.2680153030169361</v>
      </c>
      <c r="T203" s="404">
        <v>1.6539446904528701</v>
      </c>
      <c r="U203" s="404">
        <v>1.9830662288745069</v>
      </c>
      <c r="V203" s="404">
        <v>2.7539829901451407</v>
      </c>
      <c r="W203" s="404">
        <v>2.1683829785088138</v>
      </c>
    </row>
    <row r="204" spans="9:23">
      <c r="I204" s="336"/>
      <c r="J204" s="336"/>
      <c r="L204" s="420" t="s">
        <v>865</v>
      </c>
      <c r="M204" s="404" t="s">
        <v>855</v>
      </c>
      <c r="N204" s="497">
        <v>1497.8644614312122</v>
      </c>
      <c r="O204" s="404">
        <v>2.9390752123076709</v>
      </c>
      <c r="P204" s="404">
        <v>1711.2162825099122</v>
      </c>
      <c r="Q204" s="404">
        <v>2191.0582312954757</v>
      </c>
      <c r="R204" s="404">
        <v>1751.2709550351792</v>
      </c>
      <c r="S204" s="404">
        <v>1316.1716271603273</v>
      </c>
      <c r="T204" s="404">
        <v>1056.8116822812553</v>
      </c>
      <c r="U204" s="404">
        <v>1066.3669498713025</v>
      </c>
      <c r="V204" s="404">
        <v>1402.8393647559171</v>
      </c>
      <c r="W204" s="404">
        <v>1195.1399458652413</v>
      </c>
    </row>
    <row r="205" spans="9:23">
      <c r="I205" s="336"/>
      <c r="J205" s="336"/>
      <c r="L205" s="420" t="s">
        <v>856</v>
      </c>
      <c r="M205" s="404" t="s">
        <v>857</v>
      </c>
      <c r="N205" s="497">
        <v>36.35</v>
      </c>
      <c r="O205" s="404">
        <v>82.932236535667883</v>
      </c>
      <c r="P205" s="404">
        <v>58.129082674805964</v>
      </c>
      <c r="Q205" s="404">
        <v>36.582266969906513</v>
      </c>
      <c r="R205" s="404">
        <v>30.054776742939495</v>
      </c>
      <c r="S205" s="404">
        <v>27.380043321986534</v>
      </c>
      <c r="T205" s="404">
        <v>25.890596109972719</v>
      </c>
      <c r="U205" s="404">
        <v>24.741557262787509</v>
      </c>
      <c r="V205" s="404">
        <v>21.909541565635024</v>
      </c>
      <c r="W205" s="404">
        <v>23.94338782146788</v>
      </c>
    </row>
    <row r="206" spans="9:23">
      <c r="I206" s="336"/>
      <c r="J206" s="336"/>
      <c r="L206" s="420" t="s">
        <v>231</v>
      </c>
      <c r="M206" s="404" t="s">
        <v>858</v>
      </c>
      <c r="N206" s="497">
        <v>843.1</v>
      </c>
      <c r="O206" s="404">
        <v>659.23214150912702</v>
      </c>
      <c r="P206" s="404">
        <v>745.45855786487493</v>
      </c>
      <c r="Q206" s="404">
        <v>841.02044224159124</v>
      </c>
      <c r="R206" s="404">
        <v>875.00119371232358</v>
      </c>
      <c r="S206" s="404">
        <v>889.73177212394353</v>
      </c>
      <c r="T206" s="404">
        <v>898.15164307038924</v>
      </c>
      <c r="U206" s="404">
        <v>904.75687119683005</v>
      </c>
      <c r="V206" s="404">
        <v>921.45912866521405</v>
      </c>
      <c r="W206" s="404">
        <v>909.40260940759731</v>
      </c>
    </row>
    <row r="207" spans="9:23">
      <c r="I207" s="336"/>
      <c r="J207" s="336"/>
      <c r="L207" s="420" t="s">
        <v>167</v>
      </c>
      <c r="M207" s="404" t="s">
        <v>853</v>
      </c>
      <c r="N207" s="497">
        <v>13.229496491576905</v>
      </c>
      <c r="O207" s="404">
        <v>16.073557778766698</v>
      </c>
      <c r="P207" s="404">
        <v>14.236074472605038</v>
      </c>
      <c r="Q207" s="404">
        <v>12.766349182738992</v>
      </c>
      <c r="R207" s="404">
        <v>12.987272108578459</v>
      </c>
      <c r="S207" s="404">
        <v>12.740613172221124</v>
      </c>
      <c r="T207" s="404">
        <v>12.648073638936637</v>
      </c>
      <c r="U207" s="404">
        <v>12.579815445797323</v>
      </c>
      <c r="V207" s="404">
        <v>12.35594578844805</v>
      </c>
      <c r="W207" s="404">
        <v>12.516244577959863</v>
      </c>
    </row>
    <row r="208" spans="9:23">
      <c r="I208" s="336"/>
      <c r="J208" s="336"/>
      <c r="L208" s="420" t="s">
        <v>859</v>
      </c>
      <c r="M208" s="404" t="s">
        <v>853</v>
      </c>
      <c r="N208" s="497">
        <v>1.2</v>
      </c>
      <c r="O208" s="404"/>
      <c r="P208" s="404"/>
      <c r="Q208" s="404"/>
      <c r="R208" s="404"/>
      <c r="S208" s="404"/>
      <c r="T208" s="404"/>
      <c r="U208" s="404"/>
      <c r="V208" s="404">
        <v>10.89818181818182</v>
      </c>
      <c r="W208" s="404">
        <v>4.2857142857142856</v>
      </c>
    </row>
    <row r="209" spans="9:23">
      <c r="I209" s="336"/>
      <c r="J209" s="336"/>
      <c r="L209" s="420" t="s">
        <v>860</v>
      </c>
      <c r="M209" s="404" t="s">
        <v>861</v>
      </c>
      <c r="N209" s="497">
        <v>11.986116825647859</v>
      </c>
      <c r="O209" s="404">
        <v>12.650058208903385</v>
      </c>
      <c r="P209" s="404">
        <v>11.99282728879497</v>
      </c>
      <c r="Q209" s="404">
        <v>11.56834067941519</v>
      </c>
      <c r="R209" s="404">
        <v>11.636353310256581</v>
      </c>
      <c r="S209" s="404">
        <v>11.820311451916162</v>
      </c>
      <c r="T209" s="404">
        <v>12.031760242434885</v>
      </c>
      <c r="U209" s="404">
        <v>12.19346625892239</v>
      </c>
      <c r="V209" s="404">
        <v>12.334770654410953</v>
      </c>
      <c r="W209" s="404">
        <v>12.264821582612724</v>
      </c>
    </row>
    <row r="210" spans="9:23">
      <c r="I210" s="336"/>
      <c r="J210" s="336"/>
      <c r="L210" s="420" t="s">
        <v>866</v>
      </c>
      <c r="M210" s="404" t="s">
        <v>863</v>
      </c>
      <c r="N210" s="497">
        <v>300</v>
      </c>
      <c r="O210" s="404">
        <v>50</v>
      </c>
      <c r="P210" s="404">
        <v>125</v>
      </c>
      <c r="Q210" s="404">
        <v>240</v>
      </c>
      <c r="R210" s="404">
        <v>315</v>
      </c>
      <c r="S210" s="404">
        <v>375</v>
      </c>
      <c r="T210" s="404">
        <v>430</v>
      </c>
      <c r="U210" s="404">
        <v>475</v>
      </c>
      <c r="V210" s="404">
        <v>545</v>
      </c>
      <c r="W210" s="404">
        <v>500</v>
      </c>
    </row>
    <row r="211" spans="9:23">
      <c r="I211" s="336"/>
      <c r="J211" s="336"/>
      <c r="L211" s="372"/>
      <c r="N211" s="377"/>
    </row>
    <row r="212" spans="9:23">
      <c r="I212" s="336"/>
      <c r="J212" s="336"/>
      <c r="L212" s="419" t="s">
        <v>1555</v>
      </c>
      <c r="M212" s="404"/>
      <c r="N212" s="497"/>
      <c r="O212" s="404"/>
      <c r="P212" s="404"/>
      <c r="Q212" s="404"/>
      <c r="R212" s="404"/>
      <c r="S212" s="404"/>
      <c r="T212" s="404"/>
      <c r="U212" s="404"/>
      <c r="V212" s="404"/>
      <c r="W212" s="404"/>
    </row>
    <row r="213" spans="9:23">
      <c r="I213" s="336"/>
      <c r="J213" s="336"/>
      <c r="L213" s="420" t="s">
        <v>867</v>
      </c>
      <c r="M213" s="404">
        <v>86</v>
      </c>
      <c r="N213" s="497" t="s">
        <v>839</v>
      </c>
      <c r="O213" s="404">
        <v>80</v>
      </c>
      <c r="P213" s="404">
        <v>180</v>
      </c>
      <c r="Q213" s="404">
        <v>290</v>
      </c>
      <c r="R213" s="404">
        <v>340</v>
      </c>
      <c r="S213" s="404">
        <v>400</v>
      </c>
      <c r="T213" s="404">
        <v>450</v>
      </c>
      <c r="U213" s="404">
        <v>525</v>
      </c>
      <c r="V213" s="404">
        <v>525</v>
      </c>
      <c r="W213" s="404">
        <v>400</v>
      </c>
    </row>
    <row r="214" spans="9:23">
      <c r="I214" s="336"/>
      <c r="J214" s="336"/>
      <c r="L214" s="420" t="s">
        <v>840</v>
      </c>
      <c r="M214" s="404" t="s">
        <v>143</v>
      </c>
      <c r="N214" s="497" t="s">
        <v>841</v>
      </c>
      <c r="O214" s="404" t="s">
        <v>842</v>
      </c>
      <c r="P214" s="404" t="s">
        <v>843</v>
      </c>
      <c r="Q214" s="404" t="s">
        <v>659</v>
      </c>
      <c r="R214" s="404" t="s">
        <v>435</v>
      </c>
      <c r="S214" s="404" t="s">
        <v>844</v>
      </c>
      <c r="T214" s="404" t="s">
        <v>845</v>
      </c>
      <c r="U214" s="404" t="s">
        <v>846</v>
      </c>
      <c r="V214" s="404" t="s">
        <v>847</v>
      </c>
      <c r="W214" s="404" t="s">
        <v>848</v>
      </c>
    </row>
    <row r="215" spans="9:23">
      <c r="I215" s="336"/>
      <c r="J215" s="336"/>
      <c r="L215" s="420" t="s">
        <v>849</v>
      </c>
      <c r="M215" s="404" t="s">
        <v>850</v>
      </c>
      <c r="N215" s="497">
        <v>101332.39690763774</v>
      </c>
      <c r="O215" s="404">
        <v>5089.7734263779084</v>
      </c>
      <c r="P215" s="404">
        <v>14940.80051557313</v>
      </c>
      <c r="Q215" s="404">
        <v>23057.570457343063</v>
      </c>
      <c r="R215" s="404">
        <v>9082.8685775586328</v>
      </c>
      <c r="S215" s="404">
        <v>6919.1286171794554</v>
      </c>
      <c r="T215" s="404">
        <v>5840.8836190481297</v>
      </c>
      <c r="U215" s="404">
        <v>8637.6967074611985</v>
      </c>
      <c r="V215" s="404">
        <v>27763.674987096216</v>
      </c>
      <c r="W215" s="404">
        <v>42310.67594341567</v>
      </c>
    </row>
    <row r="216" spans="9:23">
      <c r="I216" s="336"/>
      <c r="J216" s="336"/>
      <c r="L216" s="420" t="s">
        <v>849</v>
      </c>
      <c r="M216" s="404" t="s">
        <v>851</v>
      </c>
      <c r="N216" s="497">
        <v>16111.8511083144</v>
      </c>
      <c r="O216" s="404">
        <v>809.27397479408739</v>
      </c>
      <c r="P216" s="404">
        <v>2375.5872819761275</v>
      </c>
      <c r="Q216" s="404">
        <v>3666.1537027175473</v>
      </c>
      <c r="R216" s="404">
        <v>1444.1761038318227</v>
      </c>
      <c r="S216" s="404">
        <v>1100.1414501315335</v>
      </c>
      <c r="T216" s="404">
        <v>928.70049542865263</v>
      </c>
      <c r="U216" s="404">
        <v>1373.3937764863306</v>
      </c>
      <c r="V216" s="404">
        <v>4414.4243229482981</v>
      </c>
      <c r="W216" s="404">
        <v>6727.397475003092</v>
      </c>
    </row>
    <row r="217" spans="9:23">
      <c r="I217" s="336"/>
      <c r="J217" s="336"/>
      <c r="L217" s="420" t="s">
        <v>852</v>
      </c>
      <c r="M217" s="404" t="s">
        <v>5</v>
      </c>
      <c r="N217" s="497">
        <v>14007900</v>
      </c>
      <c r="O217" s="404">
        <v>560316</v>
      </c>
      <c r="P217" s="404">
        <v>1821027</v>
      </c>
      <c r="Q217" s="404">
        <v>3081738</v>
      </c>
      <c r="R217" s="404">
        <v>1260711</v>
      </c>
      <c r="S217" s="404">
        <v>980553.00000000012</v>
      </c>
      <c r="T217" s="404">
        <v>840474</v>
      </c>
      <c r="U217" s="404">
        <v>1260711</v>
      </c>
      <c r="V217" s="404">
        <v>4202370</v>
      </c>
      <c r="W217" s="404">
        <v>6303554.9999999991</v>
      </c>
    </row>
    <row r="218" spans="9:23">
      <c r="I218" s="336"/>
      <c r="J218" s="336"/>
      <c r="L218" s="420" t="s">
        <v>864</v>
      </c>
      <c r="M218" s="404" t="s">
        <v>853</v>
      </c>
      <c r="N218" s="497">
        <v>0.94908828738069062</v>
      </c>
      <c r="O218" s="404">
        <v>0</v>
      </c>
      <c r="P218" s="404">
        <v>0</v>
      </c>
      <c r="Q218" s="404">
        <v>0.43455763984235318</v>
      </c>
      <c r="R218" s="404">
        <v>0.53544413183077211</v>
      </c>
      <c r="S218" s="404">
        <v>0.62444783606890653</v>
      </c>
      <c r="T218" s="404">
        <v>0.75994862987667</v>
      </c>
      <c r="U218" s="404">
        <v>1.027575245355751</v>
      </c>
      <c r="V218" s="404">
        <v>2.0783519878372081</v>
      </c>
      <c r="W218" s="404">
        <v>1.6924095249461781</v>
      </c>
    </row>
    <row r="219" spans="9:23">
      <c r="I219" s="336"/>
      <c r="J219" s="336"/>
      <c r="L219" s="420" t="s">
        <v>865</v>
      </c>
      <c r="M219" s="404" t="s">
        <v>855</v>
      </c>
      <c r="N219" s="497">
        <v>1594.1376795964125</v>
      </c>
      <c r="O219" s="404">
        <v>0</v>
      </c>
      <c r="P219" s="404">
        <v>101.89984775045923</v>
      </c>
      <c r="Q219" s="404">
        <v>755.30015782829196</v>
      </c>
      <c r="R219" s="404">
        <v>1066.2586122970915</v>
      </c>
      <c r="S219" s="404">
        <v>1303.3966267629435</v>
      </c>
      <c r="T219" s="404">
        <v>1567.9253542748852</v>
      </c>
      <c r="U219" s="404">
        <v>1958.123483828384</v>
      </c>
      <c r="V219" s="404">
        <v>3190.7233029514537</v>
      </c>
      <c r="W219" s="404">
        <v>2727.8302793032976</v>
      </c>
    </row>
    <row r="220" spans="9:23">
      <c r="I220" s="336"/>
      <c r="J220" s="336"/>
      <c r="L220" s="420" t="s">
        <v>856</v>
      </c>
      <c r="M220" s="404" t="s">
        <v>857</v>
      </c>
      <c r="N220" s="497">
        <v>29.2</v>
      </c>
      <c r="O220" s="404">
        <v>72.669562978643313</v>
      </c>
      <c r="P220" s="404">
        <v>52.909400290730659</v>
      </c>
      <c r="Q220" s="404">
        <v>36.668017396946908</v>
      </c>
      <c r="R220" s="404">
        <v>30.432142288986988</v>
      </c>
      <c r="S220" s="404">
        <v>27.100993754183861</v>
      </c>
      <c r="T220" s="404">
        <v>24.699573276333041</v>
      </c>
      <c r="U220" s="404">
        <v>22.49548285192526</v>
      </c>
      <c r="V220" s="404">
        <v>16.993771436382929</v>
      </c>
      <c r="W220" s="404">
        <v>19.365518722588348</v>
      </c>
    </row>
    <row r="221" spans="9:23">
      <c r="I221" s="336"/>
      <c r="J221" s="336"/>
      <c r="L221" s="420" t="s">
        <v>231</v>
      </c>
      <c r="M221" s="404" t="s">
        <v>858</v>
      </c>
      <c r="N221" s="497">
        <v>881</v>
      </c>
      <c r="O221" s="404">
        <v>692.36873722841199</v>
      </c>
      <c r="P221" s="404">
        <v>766.55865849104157</v>
      </c>
      <c r="Q221" s="404">
        <v>840.59159814157613</v>
      </c>
      <c r="R221" s="404">
        <v>872.9620969734674</v>
      </c>
      <c r="S221" s="404">
        <v>891.29720535733361</v>
      </c>
      <c r="T221" s="404">
        <v>905.00005560142336</v>
      </c>
      <c r="U221" s="404">
        <v>917.95304564826529</v>
      </c>
      <c r="V221" s="404">
        <v>951.96331221583341</v>
      </c>
      <c r="W221" s="404">
        <v>936.997557141828</v>
      </c>
    </row>
    <row r="222" spans="9:23">
      <c r="I222" s="336"/>
      <c r="J222" s="336"/>
      <c r="L222" s="420" t="s">
        <v>167</v>
      </c>
      <c r="M222" s="404" t="s">
        <v>853</v>
      </c>
      <c r="N222" s="497">
        <v>12.643278419001426</v>
      </c>
      <c r="O222" s="404">
        <v>14.727340216104967</v>
      </c>
      <c r="P222" s="404">
        <v>13.712703896693117</v>
      </c>
      <c r="Q222" s="404">
        <v>12.815676128484977</v>
      </c>
      <c r="R222" s="404">
        <v>13.040851173352234</v>
      </c>
      <c r="S222" s="404">
        <v>12.687780033703195</v>
      </c>
      <c r="T222" s="404">
        <v>12.456425561140364</v>
      </c>
      <c r="U222" s="404">
        <v>12.268174326444583</v>
      </c>
      <c r="V222" s="404">
        <v>11.795807081703565</v>
      </c>
      <c r="W222" s="404">
        <v>11.978362994576678</v>
      </c>
    </row>
    <row r="223" spans="9:23">
      <c r="I223" s="336"/>
      <c r="J223" s="336"/>
      <c r="L223" s="420" t="s">
        <v>859</v>
      </c>
      <c r="M223" s="404" t="s">
        <v>853</v>
      </c>
      <c r="N223" s="497">
        <v>6.3</v>
      </c>
      <c r="O223" s="404"/>
      <c r="P223" s="404"/>
      <c r="Q223" s="404"/>
      <c r="R223" s="404"/>
      <c r="S223" s="404"/>
      <c r="T223" s="404"/>
      <c r="U223" s="404"/>
      <c r="V223" s="404">
        <v>20.979000000000003</v>
      </c>
      <c r="W223" s="404">
        <v>14.000000000000002</v>
      </c>
    </row>
    <row r="224" spans="9:23">
      <c r="I224" s="336"/>
      <c r="J224" s="336"/>
      <c r="L224" s="420" t="s">
        <v>860</v>
      </c>
      <c r="M224" s="404" t="s">
        <v>861</v>
      </c>
      <c r="N224" s="497">
        <v>11.862761772561566</v>
      </c>
      <c r="O224" s="404">
        <v>12.044629566397298</v>
      </c>
      <c r="P224" s="404">
        <v>11.759550395390715</v>
      </c>
      <c r="Q224" s="404">
        <v>11.611713188511349</v>
      </c>
      <c r="R224" s="404">
        <v>11.663533929173925</v>
      </c>
      <c r="S224" s="404">
        <v>11.769130830429896</v>
      </c>
      <c r="T224" s="404">
        <v>11.912341972158073</v>
      </c>
      <c r="U224" s="404">
        <v>12.097965635754166</v>
      </c>
      <c r="V224" s="404">
        <v>12.339453569423265</v>
      </c>
      <c r="W224" s="404">
        <v>12.300785646611571</v>
      </c>
    </row>
    <row r="225" spans="9:23">
      <c r="I225" s="336"/>
      <c r="J225" s="336"/>
      <c r="L225" s="420" t="s">
        <v>866</v>
      </c>
      <c r="M225" s="404" t="s">
        <v>863</v>
      </c>
      <c r="N225" s="497">
        <v>360</v>
      </c>
      <c r="O225" s="404">
        <v>50</v>
      </c>
      <c r="P225" s="404">
        <v>135</v>
      </c>
      <c r="Q225" s="404">
        <v>245</v>
      </c>
      <c r="R225" s="404">
        <v>315</v>
      </c>
      <c r="S225" s="404">
        <v>370</v>
      </c>
      <c r="T225" s="404">
        <v>425</v>
      </c>
      <c r="U225" s="404">
        <v>490</v>
      </c>
      <c r="V225" s="404">
        <v>630</v>
      </c>
      <c r="W225" s="404">
        <v>580</v>
      </c>
    </row>
    <row r="226" spans="9:23" ht="15.75" thickBot="1">
      <c r="I226" s="336"/>
      <c r="J226" s="336"/>
      <c r="L226" s="372"/>
      <c r="N226" s="377"/>
    </row>
    <row r="227" spans="9:23">
      <c r="I227" s="336"/>
      <c r="J227" s="336"/>
      <c r="L227" s="1138" t="s">
        <v>1212</v>
      </c>
      <c r="M227" s="1086"/>
      <c r="N227" s="1086"/>
      <c r="O227" s="1086"/>
      <c r="P227" s="1086"/>
      <c r="Q227" s="1086"/>
      <c r="R227" s="1086"/>
      <c r="S227" s="1086"/>
      <c r="T227" s="1086"/>
      <c r="U227" s="1086"/>
      <c r="V227" s="1086"/>
      <c r="W227" s="1087"/>
    </row>
    <row r="228" spans="9:23">
      <c r="I228" s="336"/>
      <c r="J228" s="336"/>
      <c r="L228" s="1107"/>
      <c r="M228" s="1088"/>
      <c r="N228" s="1088" t="s">
        <v>839</v>
      </c>
      <c r="O228" s="1088">
        <v>80</v>
      </c>
      <c r="P228" s="1088">
        <v>180</v>
      </c>
      <c r="Q228" s="1088">
        <v>290</v>
      </c>
      <c r="R228" s="1088">
        <v>340</v>
      </c>
      <c r="S228" s="1088">
        <v>400</v>
      </c>
      <c r="T228" s="1088">
        <v>450</v>
      </c>
      <c r="U228" s="1088">
        <v>525</v>
      </c>
      <c r="V228" s="1088">
        <v>525</v>
      </c>
      <c r="W228" s="1089">
        <v>400</v>
      </c>
    </row>
    <row r="229" spans="9:23">
      <c r="I229" s="336"/>
      <c r="J229" s="336"/>
      <c r="L229" s="1107" t="s">
        <v>840</v>
      </c>
      <c r="M229" s="1088" t="s">
        <v>143</v>
      </c>
      <c r="N229" s="1088" t="s">
        <v>841</v>
      </c>
      <c r="O229" s="1088" t="s">
        <v>842</v>
      </c>
      <c r="P229" s="1088" t="s">
        <v>843</v>
      </c>
      <c r="Q229" s="1088" t="s">
        <v>659</v>
      </c>
      <c r="R229" s="1088" t="s">
        <v>435</v>
      </c>
      <c r="S229" s="1088" t="s">
        <v>844</v>
      </c>
      <c r="T229" s="1088" t="s">
        <v>845</v>
      </c>
      <c r="U229" s="1088" t="s">
        <v>846</v>
      </c>
      <c r="V229" s="1088" t="s">
        <v>847</v>
      </c>
      <c r="W229" s="1089" t="s">
        <v>848</v>
      </c>
    </row>
    <row r="230" spans="9:23">
      <c r="I230" s="336"/>
      <c r="J230" s="336"/>
      <c r="L230" s="1107" t="s">
        <v>849</v>
      </c>
      <c r="M230" s="1088" t="s">
        <v>850</v>
      </c>
      <c r="N230" s="1090">
        <v>100997.4008131164</v>
      </c>
      <c r="O230" s="1090">
        <v>8069.6930935268847</v>
      </c>
      <c r="P230" s="1090">
        <v>23422.245511688197</v>
      </c>
      <c r="Q230" s="1090">
        <v>25601.806214844244</v>
      </c>
      <c r="R230" s="1090">
        <v>7256.1123846495584</v>
      </c>
      <c r="S230" s="1090">
        <v>9689.0940056987929</v>
      </c>
      <c r="T230" s="1090">
        <v>7284.4845152908565</v>
      </c>
      <c r="U230" s="1090">
        <v>10580.174178294246</v>
      </c>
      <c r="V230" s="1090">
        <v>9093.7909091236306</v>
      </c>
      <c r="W230" s="1091">
        <v>27310.331948861367</v>
      </c>
    </row>
    <row r="231" spans="9:23">
      <c r="I231" s="336"/>
      <c r="J231" s="336"/>
      <c r="L231" s="1107" t="s">
        <v>849</v>
      </c>
      <c r="M231" s="1088" t="s">
        <v>851</v>
      </c>
      <c r="N231" s="1090">
        <v>16058.586729285507</v>
      </c>
      <c r="O231" s="1090">
        <v>1283.0812018707747</v>
      </c>
      <c r="P231" s="1090">
        <v>3724.1370363584233</v>
      </c>
      <c r="Q231" s="1090">
        <v>4070.6871881602351</v>
      </c>
      <c r="R231" s="1090">
        <v>1153.7218691592798</v>
      </c>
      <c r="S231" s="1090">
        <v>1540.5659469061081</v>
      </c>
      <c r="T231" s="1090">
        <v>1158.2330379312461</v>
      </c>
      <c r="U231" s="1090">
        <v>1682.2476943487852</v>
      </c>
      <c r="V231" s="1090">
        <v>1445.9127545506572</v>
      </c>
      <c r="W231" s="1091">
        <v>4342.3427798689572</v>
      </c>
    </row>
    <row r="232" spans="9:23">
      <c r="I232" s="336"/>
      <c r="J232" s="336"/>
      <c r="L232" s="1107" t="s">
        <v>852</v>
      </c>
      <c r="M232" s="1088" t="s">
        <v>5</v>
      </c>
      <c r="N232" s="1090">
        <v>13281270</v>
      </c>
      <c r="O232" s="1090">
        <v>863282.55</v>
      </c>
      <c r="P232" s="1090">
        <v>2855473.05</v>
      </c>
      <c r="Q232" s="1090">
        <v>3453130.2</v>
      </c>
      <c r="R232" s="1090">
        <v>996095.25</v>
      </c>
      <c r="S232" s="1090">
        <v>1328127</v>
      </c>
      <c r="T232" s="1090">
        <v>996095.25</v>
      </c>
      <c r="U232" s="1090">
        <v>1460939.7</v>
      </c>
      <c r="V232" s="1090">
        <v>1328127</v>
      </c>
      <c r="W232" s="1091">
        <v>3785161.95</v>
      </c>
    </row>
    <row r="233" spans="9:23">
      <c r="I233" s="336"/>
      <c r="J233" s="336"/>
      <c r="L233" s="1107" t="s">
        <v>864</v>
      </c>
      <c r="M233" s="1088" t="s">
        <v>853</v>
      </c>
      <c r="N233" s="1090">
        <v>0.14500765777996358</v>
      </c>
      <c r="O233" s="1090">
        <v>0</v>
      </c>
      <c r="P233" s="1090">
        <v>0</v>
      </c>
      <c r="Q233" s="1090">
        <v>0.10860493600364857</v>
      </c>
      <c r="R233" s="1090">
        <v>0.14286939967947659</v>
      </c>
      <c r="S233" s="1090">
        <v>0.1749955484095615</v>
      </c>
      <c r="T233" s="1090">
        <v>0.21574943631311677</v>
      </c>
      <c r="U233" s="1090">
        <v>0.29608024147322837</v>
      </c>
      <c r="V233" s="1090">
        <v>0.39805580316559197</v>
      </c>
      <c r="W233" s="1091">
        <v>0.31072145474420371</v>
      </c>
    </row>
    <row r="234" spans="9:23">
      <c r="I234" s="336"/>
      <c r="J234" s="336"/>
      <c r="L234" s="1107" t="s">
        <v>865</v>
      </c>
      <c r="M234" s="1088" t="s">
        <v>855</v>
      </c>
      <c r="N234" s="1090">
        <v>1615.5227506348729</v>
      </c>
      <c r="O234" s="1090">
        <v>177.82871560903186</v>
      </c>
      <c r="P234" s="1090">
        <v>1850.6377522977555</v>
      </c>
      <c r="Q234" s="1090">
        <v>2218.0574536619242</v>
      </c>
      <c r="R234" s="1090">
        <v>1665.6566860769217</v>
      </c>
      <c r="S234" s="1090">
        <v>1206.7274438617187</v>
      </c>
      <c r="T234" s="1090">
        <v>960.44011762820628</v>
      </c>
      <c r="U234" s="1090">
        <v>1227.539688284729</v>
      </c>
      <c r="V234" s="1090">
        <v>1767.2245904879148</v>
      </c>
      <c r="W234" s="1091">
        <v>1346.6134511657092</v>
      </c>
    </row>
    <row r="235" spans="9:23">
      <c r="I235" s="336"/>
      <c r="J235" s="336"/>
      <c r="L235" s="1107" t="s">
        <v>856</v>
      </c>
      <c r="M235" s="1088" t="s">
        <v>857</v>
      </c>
      <c r="N235" s="1090">
        <v>37.9</v>
      </c>
      <c r="O235" s="1090">
        <v>78.601730209305003</v>
      </c>
      <c r="P235" s="1090">
        <v>52.863963699440944</v>
      </c>
      <c r="Q235" s="1090">
        <v>35.141522790280376</v>
      </c>
      <c r="R235" s="1090">
        <v>32.230166985756966</v>
      </c>
      <c r="S235" s="1090">
        <v>32.47178978889022</v>
      </c>
      <c r="T235" s="1090">
        <v>32.870368438186063</v>
      </c>
      <c r="U235" s="1090">
        <v>31.274398746460236</v>
      </c>
      <c r="V235" s="1090">
        <v>22.397275685209763</v>
      </c>
      <c r="W235" s="1091">
        <v>30.669092519451169</v>
      </c>
    </row>
    <row r="236" spans="9:23">
      <c r="I236" s="336"/>
      <c r="J236" s="336"/>
      <c r="L236" s="1107" t="s">
        <v>231</v>
      </c>
      <c r="M236" s="1088" t="s">
        <v>858</v>
      </c>
      <c r="N236" s="1090">
        <v>835.3</v>
      </c>
      <c r="O236" s="1090">
        <v>672.81988758100863</v>
      </c>
      <c r="P236" s="1090">
        <v>766.74757725676227</v>
      </c>
      <c r="Q236" s="1090">
        <v>848.29171105153318</v>
      </c>
      <c r="R236" s="1090">
        <v>863.37554711159044</v>
      </c>
      <c r="S236" s="1090">
        <v>862.10330863618947</v>
      </c>
      <c r="T236" s="1090">
        <v>860.01281035736542</v>
      </c>
      <c r="U236" s="1090">
        <v>868.44506008703092</v>
      </c>
      <c r="V236" s="1090">
        <v>918.53882318974274</v>
      </c>
      <c r="W236" s="1091">
        <v>871.68658530320556</v>
      </c>
    </row>
    <row r="237" spans="9:23">
      <c r="I237" s="336"/>
      <c r="J237" s="336"/>
      <c r="L237" s="1107" t="s">
        <v>167</v>
      </c>
      <c r="M237" s="1088" t="s">
        <v>853</v>
      </c>
      <c r="N237" s="1090">
        <v>13.441362072260231</v>
      </c>
      <c r="O237" s="1090">
        <v>15.834451514868634</v>
      </c>
      <c r="P237" s="1090">
        <v>13.7069243535267</v>
      </c>
      <c r="Q237" s="1090">
        <v>12.588921404605102</v>
      </c>
      <c r="R237" s="1090">
        <v>13.292746223851246</v>
      </c>
      <c r="S237" s="1090">
        <v>13.454875411580435</v>
      </c>
      <c r="T237" s="1090">
        <v>13.62914509713984</v>
      </c>
      <c r="U237" s="1090">
        <v>13.569040300411345</v>
      </c>
      <c r="V237" s="1090">
        <v>13.347905993105805</v>
      </c>
      <c r="W237" s="1091">
        <v>13.507266367162512</v>
      </c>
    </row>
    <row r="238" spans="9:23">
      <c r="I238" s="336"/>
      <c r="J238" s="336"/>
      <c r="L238" s="1107" t="s">
        <v>859</v>
      </c>
      <c r="M238" s="1088" t="s">
        <v>853</v>
      </c>
      <c r="N238" s="1090">
        <v>1.2</v>
      </c>
      <c r="O238" s="1090"/>
      <c r="P238" s="1090"/>
      <c r="Q238" s="1090"/>
      <c r="R238" s="1090"/>
      <c r="S238" s="1090"/>
      <c r="T238" s="1090"/>
      <c r="U238" s="1090"/>
      <c r="V238" s="1090">
        <v>11.988</v>
      </c>
      <c r="W238" s="1091">
        <v>4.2105263157894735</v>
      </c>
    </row>
    <row r="239" spans="9:23">
      <c r="I239" s="336"/>
      <c r="J239" s="336"/>
      <c r="L239" s="1107" t="s">
        <v>860</v>
      </c>
      <c r="M239" s="1088" t="s">
        <v>861</v>
      </c>
      <c r="N239" s="1090">
        <v>11.954427249894129</v>
      </c>
      <c r="O239" s="1090">
        <v>12.583472025730343</v>
      </c>
      <c r="P239" s="1090">
        <v>11.756652962373611</v>
      </c>
      <c r="Q239" s="1090">
        <v>11.469180787046627</v>
      </c>
      <c r="R239" s="1090">
        <v>11.793040781611184</v>
      </c>
      <c r="S239" s="1090">
        <v>12.16767562955002</v>
      </c>
      <c r="T239" s="1090">
        <v>12.511490000102429</v>
      </c>
      <c r="U239" s="1090">
        <v>12.787641857707923</v>
      </c>
      <c r="V239" s="1090">
        <v>12.498760375456923</v>
      </c>
      <c r="W239" s="1091">
        <v>12.795494320090933</v>
      </c>
    </row>
    <row r="240" spans="9:23" ht="15.75" thickBot="1">
      <c r="I240" s="336"/>
      <c r="J240" s="336"/>
      <c r="L240" s="1108" t="s">
        <v>866</v>
      </c>
      <c r="M240" s="1092" t="s">
        <v>863</v>
      </c>
      <c r="N240" s="1093">
        <v>280</v>
      </c>
      <c r="O240" s="1093">
        <v>65</v>
      </c>
      <c r="P240" s="1093">
        <v>135</v>
      </c>
      <c r="Q240" s="1093">
        <v>240</v>
      </c>
      <c r="R240" s="1093">
        <v>315</v>
      </c>
      <c r="S240" s="1093">
        <v>370</v>
      </c>
      <c r="T240" s="1093">
        <v>421</v>
      </c>
      <c r="U240" s="1093">
        <v>490</v>
      </c>
      <c r="V240" s="1093">
        <v>570</v>
      </c>
      <c r="W240" s="1094">
        <v>500</v>
      </c>
    </row>
    <row r="241" spans="9:23">
      <c r="I241" s="336"/>
      <c r="J241" s="336"/>
      <c r="L241" s="372"/>
      <c r="N241" s="377"/>
    </row>
    <row r="242" spans="9:23">
      <c r="I242" s="336"/>
      <c r="J242" s="336"/>
      <c r="L242" s="405" t="s">
        <v>891</v>
      </c>
      <c r="M242" s="406"/>
      <c r="N242" s="415"/>
      <c r="O242" s="406"/>
      <c r="P242" s="406"/>
      <c r="Q242" s="406"/>
      <c r="R242" s="406"/>
      <c r="S242" s="406"/>
      <c r="T242" s="406"/>
      <c r="U242" s="406"/>
      <c r="V242" s="406"/>
      <c r="W242" s="407"/>
    </row>
    <row r="243" spans="9:23" ht="30">
      <c r="I243" s="336"/>
      <c r="J243" s="336"/>
      <c r="L243" s="405" t="s">
        <v>838</v>
      </c>
      <c r="M243" s="406">
        <v>60</v>
      </c>
      <c r="N243" s="496" t="s">
        <v>839</v>
      </c>
      <c r="O243" s="406">
        <v>80</v>
      </c>
      <c r="P243" s="406">
        <v>180</v>
      </c>
      <c r="Q243" s="406">
        <v>290</v>
      </c>
      <c r="R243" s="406">
        <v>340</v>
      </c>
      <c r="S243" s="406">
        <v>400</v>
      </c>
      <c r="T243" s="406">
        <v>450</v>
      </c>
      <c r="U243" s="406">
        <v>525</v>
      </c>
      <c r="V243" s="406">
        <v>525</v>
      </c>
      <c r="W243" s="407">
        <v>400</v>
      </c>
    </row>
    <row r="244" spans="9:23">
      <c r="I244" s="336"/>
      <c r="J244" s="336"/>
      <c r="L244" s="408" t="s">
        <v>840</v>
      </c>
      <c r="M244" s="409" t="s">
        <v>143</v>
      </c>
      <c r="N244" s="495" t="s">
        <v>841</v>
      </c>
      <c r="O244" s="410" t="s">
        <v>842</v>
      </c>
      <c r="P244" s="410" t="s">
        <v>843</v>
      </c>
      <c r="Q244" s="410" t="s">
        <v>659</v>
      </c>
      <c r="R244" s="410" t="s">
        <v>435</v>
      </c>
      <c r="S244" s="410" t="s">
        <v>844</v>
      </c>
      <c r="T244" s="410" t="s">
        <v>845</v>
      </c>
      <c r="U244" s="410" t="s">
        <v>846</v>
      </c>
      <c r="V244" s="410" t="s">
        <v>847</v>
      </c>
      <c r="W244" s="411" t="s">
        <v>848</v>
      </c>
    </row>
    <row r="245" spans="9:23">
      <c r="I245" s="336"/>
      <c r="J245" s="336"/>
      <c r="L245" s="408" t="s">
        <v>849</v>
      </c>
      <c r="M245" s="409" t="s">
        <v>850</v>
      </c>
      <c r="N245" s="415">
        <v>98075.786471751519</v>
      </c>
      <c r="O245" s="412">
        <v>1392.9889661302061</v>
      </c>
      <c r="P245" s="412">
        <v>1153.7311511562009</v>
      </c>
      <c r="Q245" s="412">
        <v>5318.2104658242915</v>
      </c>
      <c r="R245" s="412">
        <v>4100.1415945838044</v>
      </c>
      <c r="S245" s="412">
        <v>5052.746759435513</v>
      </c>
      <c r="T245" s="412">
        <v>6029.7344483721208</v>
      </c>
      <c r="U245" s="412">
        <v>11038.228512929672</v>
      </c>
      <c r="V245" s="412">
        <v>63990.004573319697</v>
      </c>
      <c r="W245" s="413">
        <v>83319.322209147707</v>
      </c>
    </row>
    <row r="246" spans="9:23">
      <c r="I246" s="336"/>
      <c r="J246" s="336"/>
      <c r="L246" s="408" t="s">
        <v>849</v>
      </c>
      <c r="M246" s="409" t="s">
        <v>851</v>
      </c>
      <c r="N246" s="415">
        <v>15594.050049008492</v>
      </c>
      <c r="O246" s="412">
        <v>221.48524561470279</v>
      </c>
      <c r="P246" s="412">
        <v>183.44325303383593</v>
      </c>
      <c r="Q246" s="412">
        <v>845.59546406606239</v>
      </c>
      <c r="R246" s="412">
        <v>651.92251353882489</v>
      </c>
      <c r="S246" s="412">
        <v>803.38673475024655</v>
      </c>
      <c r="T246" s="412">
        <v>958.72777729116729</v>
      </c>
      <c r="U246" s="412">
        <v>1755.0783335558181</v>
      </c>
      <c r="V246" s="412">
        <v>10174.410727157832</v>
      </c>
      <c r="W246" s="413">
        <v>13247.772231254485</v>
      </c>
    </row>
    <row r="247" spans="9:23">
      <c r="I247" s="336"/>
      <c r="J247" s="336"/>
      <c r="L247" s="408" t="s">
        <v>852</v>
      </c>
      <c r="M247" s="409" t="s">
        <v>5</v>
      </c>
      <c r="N247" s="415">
        <v>14807456.956718601</v>
      </c>
      <c r="O247" s="412">
        <v>148074.56956718603</v>
      </c>
      <c r="P247" s="412">
        <v>148074.56956718603</v>
      </c>
      <c r="Q247" s="412">
        <v>740372.84783593006</v>
      </c>
      <c r="R247" s="412">
        <v>592298.27826874412</v>
      </c>
      <c r="S247" s="412">
        <v>740372.84783593006</v>
      </c>
      <c r="T247" s="412">
        <v>888447.41740311601</v>
      </c>
      <c r="U247" s="412">
        <v>1628820.2652390462</v>
      </c>
      <c r="V247" s="412">
        <v>9920996.1610014644</v>
      </c>
      <c r="W247" s="413">
        <v>12438263.843643626</v>
      </c>
    </row>
    <row r="248" spans="9:23">
      <c r="I248" s="336"/>
      <c r="J248" s="336"/>
      <c r="L248" s="414" t="s">
        <v>864</v>
      </c>
      <c r="M248" s="409" t="s">
        <v>853</v>
      </c>
      <c r="N248" s="415">
        <v>0.2385576781397836</v>
      </c>
      <c r="O248" s="415">
        <v>2.880774666020533E-4</v>
      </c>
      <c r="P248" s="415">
        <v>0</v>
      </c>
      <c r="Q248" s="415">
        <v>8.8154329943049281E-2</v>
      </c>
      <c r="R248" s="415">
        <v>0.13069222408344722</v>
      </c>
      <c r="S248" s="415">
        <v>0.16427772908258492</v>
      </c>
      <c r="T248" s="415">
        <v>0.19593592253532158</v>
      </c>
      <c r="U248" s="415">
        <v>0.22826992178824268</v>
      </c>
      <c r="V248" s="415">
        <v>0.27438755030100292</v>
      </c>
      <c r="W248" s="416">
        <v>0.26274464934583086</v>
      </c>
    </row>
    <row r="249" spans="9:23">
      <c r="I249" s="336"/>
      <c r="J249" s="336"/>
      <c r="L249" s="414" t="s">
        <v>865</v>
      </c>
      <c r="M249" s="406" t="s">
        <v>855</v>
      </c>
      <c r="N249" s="415">
        <v>3806.8683369032046</v>
      </c>
      <c r="O249" s="417">
        <v>0</v>
      </c>
      <c r="P249" s="417">
        <v>0</v>
      </c>
      <c r="Q249" s="417">
        <v>57.998908899874777</v>
      </c>
      <c r="R249" s="417">
        <v>369.89984826778198</v>
      </c>
      <c r="S249" s="417">
        <v>768.83769860297377</v>
      </c>
      <c r="T249" s="417">
        <v>1323.8888258813533</v>
      </c>
      <c r="U249" s="417">
        <v>2207.0811357213543</v>
      </c>
      <c r="V249" s="415">
        <v>5117.1914300225671</v>
      </c>
      <c r="W249" s="418">
        <v>4465.1553721397022</v>
      </c>
    </row>
    <row r="250" spans="9:23">
      <c r="I250" s="336"/>
      <c r="J250" s="336"/>
      <c r="L250" s="408" t="s">
        <v>856</v>
      </c>
      <c r="M250" s="409" t="s">
        <v>857</v>
      </c>
      <c r="N250" s="415">
        <v>20.290675760173599</v>
      </c>
      <c r="O250" s="415">
        <v>79.94273649536953</v>
      </c>
      <c r="P250" s="415">
        <v>43.625631079562652</v>
      </c>
      <c r="Q250" s="415">
        <v>29.950952088459346</v>
      </c>
      <c r="R250" s="415">
        <v>24.090815838567806</v>
      </c>
      <c r="S250" s="415">
        <v>21.89196901194876</v>
      </c>
      <c r="T250" s="415">
        <v>21.042911095466962</v>
      </c>
      <c r="U250" s="415">
        <v>20.818196833891932</v>
      </c>
      <c r="V250" s="415">
        <v>13.471433374340194</v>
      </c>
      <c r="W250" s="416">
        <v>19.060669309597245</v>
      </c>
    </row>
    <row r="251" spans="9:23">
      <c r="I251" s="336"/>
      <c r="J251" s="336"/>
      <c r="L251" s="408" t="s">
        <v>231</v>
      </c>
      <c r="M251" s="409" t="s">
        <v>858</v>
      </c>
      <c r="N251" s="415">
        <v>931.28660105148435</v>
      </c>
      <c r="O251" s="415">
        <v>668.55274786464804</v>
      </c>
      <c r="P251" s="415">
        <v>807.19550661192113</v>
      </c>
      <c r="Q251" s="415">
        <v>875.56388284751756</v>
      </c>
      <c r="R251" s="415">
        <v>908.54091700803053</v>
      </c>
      <c r="S251" s="415">
        <v>921.564690841073</v>
      </c>
      <c r="T251" s="415">
        <v>926.69414451866146</v>
      </c>
      <c r="U251" s="415">
        <v>928.06129167980157</v>
      </c>
      <c r="V251" s="415">
        <v>975.09294907075594</v>
      </c>
      <c r="W251" s="416">
        <v>938.89475351176054</v>
      </c>
    </row>
    <row r="252" spans="9:23">
      <c r="I252" s="336"/>
      <c r="J252" s="336"/>
      <c r="L252" s="408" t="s">
        <v>167</v>
      </c>
      <c r="M252" s="409" t="s">
        <v>853</v>
      </c>
      <c r="N252" s="415">
        <v>8.1652950926983809</v>
      </c>
      <c r="O252" s="415">
        <v>16.493653560149134</v>
      </c>
      <c r="P252" s="415">
        <v>13.4098857815681</v>
      </c>
      <c r="Q252" s="415">
        <v>13.032814437644232</v>
      </c>
      <c r="R252" s="415">
        <v>13.159472108176768</v>
      </c>
      <c r="S252" s="415">
        <v>13.203037496208342</v>
      </c>
      <c r="T252" s="415">
        <v>12.946210595770516</v>
      </c>
      <c r="U252" s="415">
        <v>11.940596544080737</v>
      </c>
      <c r="V252" s="415">
        <v>5.8773880039796946</v>
      </c>
      <c r="W252" s="416">
        <v>7.176295497930365</v>
      </c>
    </row>
    <row r="253" spans="9:23">
      <c r="I253" s="336"/>
      <c r="J253" s="336"/>
      <c r="L253" s="408" t="s">
        <v>859</v>
      </c>
      <c r="M253" s="409" t="s">
        <v>853</v>
      </c>
      <c r="N253" s="415">
        <v>8</v>
      </c>
      <c r="O253" s="406"/>
      <c r="P253" s="406"/>
      <c r="Q253" s="406"/>
      <c r="R253" s="406"/>
      <c r="S253" s="406"/>
      <c r="T253" s="406"/>
      <c r="U253" s="406"/>
      <c r="V253" s="415">
        <v>11.92835820895522</v>
      </c>
      <c r="W253" s="416">
        <v>9.5238095238095219</v>
      </c>
    </row>
    <row r="254" spans="9:23">
      <c r="I254" s="336"/>
      <c r="J254" s="336"/>
      <c r="L254" s="408" t="s">
        <v>860</v>
      </c>
      <c r="M254" s="409" t="s">
        <v>861</v>
      </c>
      <c r="N254" s="415">
        <v>12.566691598539659</v>
      </c>
      <c r="O254" s="415">
        <v>12.409029256908468</v>
      </c>
      <c r="P254" s="415">
        <v>11.434707166613491</v>
      </c>
      <c r="Q254" s="415">
        <v>11.183654680305535</v>
      </c>
      <c r="R254" s="415">
        <v>11.238452942389257</v>
      </c>
      <c r="S254" s="415">
        <v>11.41201128872676</v>
      </c>
      <c r="T254" s="415">
        <v>11.661177848905963</v>
      </c>
      <c r="U254" s="415">
        <v>11.992273647405367</v>
      </c>
      <c r="V254" s="415">
        <v>12.329090619888582</v>
      </c>
      <c r="W254" s="416">
        <v>12.418164913417662</v>
      </c>
    </row>
    <row r="255" spans="9:23">
      <c r="I255" s="336"/>
      <c r="J255" s="336"/>
      <c r="L255" s="414" t="s">
        <v>866</v>
      </c>
      <c r="M255" s="409" t="s">
        <v>863</v>
      </c>
      <c r="N255" s="415">
        <v>620</v>
      </c>
      <c r="O255" s="406">
        <v>45</v>
      </c>
      <c r="P255" s="406">
        <v>165</v>
      </c>
      <c r="Q255" s="406">
        <v>250</v>
      </c>
      <c r="R255" s="406">
        <v>320</v>
      </c>
      <c r="S255" s="406">
        <v>375</v>
      </c>
      <c r="T255" s="406">
        <v>430</v>
      </c>
      <c r="U255" s="406">
        <v>495</v>
      </c>
      <c r="V255" s="406">
        <v>695</v>
      </c>
      <c r="W255" s="407">
        <v>610</v>
      </c>
    </row>
    <row r="256" spans="9:23">
      <c r="I256" s="336"/>
      <c r="J256" s="336"/>
      <c r="L256" s="372"/>
      <c r="N256" s="377"/>
    </row>
    <row r="257" spans="9:23">
      <c r="I257" s="336"/>
      <c r="J257" s="336"/>
      <c r="L257" s="419" t="s">
        <v>910</v>
      </c>
      <c r="M257" s="404"/>
      <c r="N257" s="497"/>
      <c r="O257" s="404"/>
      <c r="P257" s="404"/>
      <c r="Q257" s="404"/>
      <c r="R257" s="404"/>
      <c r="S257" s="404"/>
      <c r="T257" s="404"/>
      <c r="U257" s="404"/>
      <c r="V257" s="404"/>
      <c r="W257" s="404"/>
    </row>
    <row r="258" spans="9:23">
      <c r="I258" s="336"/>
      <c r="J258" s="336"/>
      <c r="L258" s="420" t="s">
        <v>838</v>
      </c>
      <c r="M258" s="404">
        <v>102</v>
      </c>
      <c r="N258" s="497" t="s">
        <v>839</v>
      </c>
      <c r="O258" s="404">
        <v>80</v>
      </c>
      <c r="P258" s="404">
        <v>180</v>
      </c>
      <c r="Q258" s="404">
        <v>290</v>
      </c>
      <c r="R258" s="404">
        <v>340</v>
      </c>
      <c r="S258" s="404">
        <v>400</v>
      </c>
      <c r="T258" s="404">
        <v>450</v>
      </c>
      <c r="U258" s="404">
        <v>525</v>
      </c>
      <c r="V258" s="404">
        <v>525</v>
      </c>
      <c r="W258" s="404">
        <v>400</v>
      </c>
    </row>
    <row r="259" spans="9:23">
      <c r="I259" s="336"/>
      <c r="J259" s="336"/>
      <c r="L259" s="420" t="s">
        <v>840</v>
      </c>
      <c r="M259" s="404" t="s">
        <v>143</v>
      </c>
      <c r="N259" s="497" t="s">
        <v>841</v>
      </c>
      <c r="O259" s="404" t="s">
        <v>842</v>
      </c>
      <c r="P259" s="404" t="s">
        <v>843</v>
      </c>
      <c r="Q259" s="404" t="s">
        <v>659</v>
      </c>
      <c r="R259" s="404" t="s">
        <v>435</v>
      </c>
      <c r="S259" s="404" t="s">
        <v>844</v>
      </c>
      <c r="T259" s="404" t="s">
        <v>845</v>
      </c>
      <c r="U259" s="404" t="s">
        <v>846</v>
      </c>
      <c r="V259" s="404" t="s">
        <v>847</v>
      </c>
      <c r="W259" s="404" t="s">
        <v>848</v>
      </c>
    </row>
    <row r="260" spans="9:23">
      <c r="I260" s="336"/>
      <c r="J260" s="336"/>
      <c r="L260" s="420" t="s">
        <v>849</v>
      </c>
      <c r="M260" s="404" t="s">
        <v>850</v>
      </c>
      <c r="N260" s="497">
        <v>100204.26884769501</v>
      </c>
      <c r="O260" s="404">
        <v>2520.2480120017271</v>
      </c>
      <c r="P260" s="404">
        <v>11450.75422063957</v>
      </c>
      <c r="Q260" s="404">
        <v>17767.494681464661</v>
      </c>
      <c r="R260" s="404">
        <v>8391.4798004264812</v>
      </c>
      <c r="S260" s="404">
        <v>12695.490172491965</v>
      </c>
      <c r="T260" s="404">
        <v>10498.345056017366</v>
      </c>
      <c r="U260" s="404">
        <v>10877.690099427598</v>
      </c>
      <c r="V260" s="404">
        <v>26002.766805225652</v>
      </c>
      <c r="W260" s="404">
        <v>48131.30043115851</v>
      </c>
    </row>
    <row r="261" spans="9:23">
      <c r="I261" s="336"/>
      <c r="J261" s="336"/>
      <c r="L261" s="420" t="s">
        <v>849</v>
      </c>
      <c r="M261" s="404" t="s">
        <v>851</v>
      </c>
      <c r="N261" s="497">
        <v>15932.478746783507</v>
      </c>
      <c r="O261" s="404">
        <v>400.71943390827465</v>
      </c>
      <c r="P261" s="404">
        <v>1820.6699210816917</v>
      </c>
      <c r="Q261" s="404">
        <v>2825.0316543528811</v>
      </c>
      <c r="R261" s="404">
        <v>1334.2452882678106</v>
      </c>
      <c r="S261" s="404">
        <v>2018.5829374262225</v>
      </c>
      <c r="T261" s="404">
        <v>1669.2368639067613</v>
      </c>
      <c r="U261" s="404">
        <v>1729.552725808988</v>
      </c>
      <c r="V261" s="404">
        <v>4134.4399220308787</v>
      </c>
      <c r="W261" s="404">
        <v>7652.8767685542034</v>
      </c>
    </row>
    <row r="262" spans="9:23">
      <c r="I262" s="336"/>
      <c r="J262" s="336"/>
      <c r="L262" s="420" t="s">
        <v>852</v>
      </c>
      <c r="M262" s="404" t="s">
        <v>5</v>
      </c>
      <c r="N262" s="497">
        <v>13585794.691481765</v>
      </c>
      <c r="O262" s="404">
        <v>271715.89382963529</v>
      </c>
      <c r="P262" s="404">
        <v>1358579.4691481767</v>
      </c>
      <c r="Q262" s="404">
        <v>2309585.0975519004</v>
      </c>
      <c r="R262" s="404">
        <v>1127620.9593929865</v>
      </c>
      <c r="S262" s="404">
        <v>1725395.9258181842</v>
      </c>
      <c r="T262" s="404">
        <v>1440094.2372970672</v>
      </c>
      <c r="U262" s="404">
        <v>1508023.210754476</v>
      </c>
      <c r="V262" s="404">
        <v>3871951.487072303</v>
      </c>
      <c r="W262" s="404">
        <v>6820068.9351238459</v>
      </c>
    </row>
    <row r="263" spans="9:23">
      <c r="I263" s="336"/>
      <c r="J263" s="336"/>
      <c r="L263" s="420" t="s">
        <v>396</v>
      </c>
      <c r="M263" s="404" t="s">
        <v>853</v>
      </c>
      <c r="N263" s="497">
        <v>8.7656346305252278E-2</v>
      </c>
      <c r="O263" s="404">
        <v>0</v>
      </c>
      <c r="P263" s="404">
        <v>0</v>
      </c>
      <c r="Q263" s="404">
        <v>2.8255990294119338E-2</v>
      </c>
      <c r="R263" s="404">
        <v>4.8220851727582309E-2</v>
      </c>
      <c r="S263" s="404">
        <v>6.2206685759097768E-2</v>
      </c>
      <c r="T263" s="404">
        <v>8.1418336444188763E-2</v>
      </c>
      <c r="U263" s="404">
        <v>0.10722515857901886</v>
      </c>
      <c r="V263" s="404">
        <v>0.17690495405298992</v>
      </c>
      <c r="W263" s="404">
        <v>0.14133515571804231</v>
      </c>
    </row>
    <row r="264" spans="9:23">
      <c r="I264" s="336"/>
      <c r="J264" s="336"/>
      <c r="L264" s="420" t="s">
        <v>854</v>
      </c>
      <c r="M264" s="404" t="s">
        <v>855</v>
      </c>
      <c r="N264" s="497">
        <v>860.26500544536316</v>
      </c>
      <c r="O264" s="404">
        <v>0</v>
      </c>
      <c r="P264" s="404">
        <v>0</v>
      </c>
      <c r="Q264" s="404">
        <v>0</v>
      </c>
      <c r="R264" s="404">
        <v>0</v>
      </c>
      <c r="S264" s="404">
        <v>0</v>
      </c>
      <c r="T264" s="404">
        <v>171.50276619767465</v>
      </c>
      <c r="U264" s="404">
        <v>653.37308440772085</v>
      </c>
      <c r="V264" s="404">
        <v>2700.2150872250968</v>
      </c>
      <c r="W264" s="404">
        <v>1713.6753096521179</v>
      </c>
    </row>
    <row r="265" spans="9:23">
      <c r="I265" s="336"/>
      <c r="J265" s="336"/>
      <c r="L265" s="420" t="s">
        <v>856</v>
      </c>
      <c r="M265" s="404" t="s">
        <v>857</v>
      </c>
      <c r="N265" s="497">
        <v>33.940001765907482</v>
      </c>
      <c r="O265" s="404">
        <v>76.974917778045324</v>
      </c>
      <c r="P265" s="404">
        <v>57.941279848358292</v>
      </c>
      <c r="Q265" s="404">
        <v>41.40907949866267</v>
      </c>
      <c r="R265" s="404">
        <v>35.763425662787256</v>
      </c>
      <c r="S265" s="404">
        <v>33.881253272136377</v>
      </c>
      <c r="T265" s="404">
        <v>32.353417415718809</v>
      </c>
      <c r="U265" s="404">
        <v>30.626582816062722</v>
      </c>
      <c r="V265" s="404">
        <v>19.443781971053085</v>
      </c>
      <c r="W265" s="404">
        <v>27.122359130005748</v>
      </c>
    </row>
    <row r="266" spans="9:23">
      <c r="I266" s="336"/>
      <c r="J266" s="336"/>
      <c r="L266" s="420" t="s">
        <v>231</v>
      </c>
      <c r="M266" s="404" t="s">
        <v>858</v>
      </c>
      <c r="N266" s="497">
        <v>854.45249631960792</v>
      </c>
      <c r="O266" s="404">
        <v>678.07016789665238</v>
      </c>
      <c r="P266" s="404">
        <v>746.19756904701376</v>
      </c>
      <c r="Q266" s="404">
        <v>817.54308628479703</v>
      </c>
      <c r="R266" s="404">
        <v>845.13767394069282</v>
      </c>
      <c r="S266" s="404">
        <v>854.75602405424866</v>
      </c>
      <c r="T266" s="404">
        <v>862.72611660792234</v>
      </c>
      <c r="U266" s="404">
        <v>871.91514213543678</v>
      </c>
      <c r="V266" s="404">
        <v>936.51173075224199</v>
      </c>
      <c r="W266" s="404">
        <v>891.17715355715927</v>
      </c>
    </row>
    <row r="267" spans="9:23">
      <c r="I267" s="336"/>
      <c r="J267" s="336"/>
      <c r="L267" s="420" t="s">
        <v>167</v>
      </c>
      <c r="M267" s="404" t="s">
        <v>853</v>
      </c>
      <c r="N267" s="497">
        <v>12.146757990910967</v>
      </c>
      <c r="O267" s="404">
        <v>16.281575563564346</v>
      </c>
      <c r="P267" s="404">
        <v>14.361356075960213</v>
      </c>
      <c r="Q267" s="404">
        <v>13.957421243845598</v>
      </c>
      <c r="R267" s="404">
        <v>14.411158845410085</v>
      </c>
      <c r="S267" s="404">
        <v>14.592539843117997</v>
      </c>
      <c r="T267" s="404">
        <v>14.414502219294665</v>
      </c>
      <c r="U267" s="404">
        <v>13.226465353236794</v>
      </c>
      <c r="V267" s="404">
        <v>6.900967111896021</v>
      </c>
      <c r="W267" s="404">
        <v>9.8861564070615238</v>
      </c>
    </row>
    <row r="268" spans="9:23">
      <c r="I268" s="336"/>
      <c r="J268" s="336"/>
      <c r="L268" s="420" t="s">
        <v>859</v>
      </c>
      <c r="M268" s="404" t="s">
        <v>853</v>
      </c>
      <c r="N268" s="497">
        <v>3.52</v>
      </c>
      <c r="O268" s="404"/>
      <c r="P268" s="404"/>
      <c r="Q268" s="404"/>
      <c r="R268" s="404"/>
      <c r="S268" s="404"/>
      <c r="T268" s="404"/>
      <c r="U268" s="404"/>
      <c r="V268" s="404">
        <v>12.338526315789473</v>
      </c>
      <c r="W268" s="404">
        <v>7.0119521912350598</v>
      </c>
    </row>
    <row r="269" spans="9:23">
      <c r="I269" s="336"/>
      <c r="J269" s="336"/>
      <c r="L269" s="420" t="s">
        <v>860</v>
      </c>
      <c r="M269" s="404" t="s">
        <v>861</v>
      </c>
      <c r="N269" s="497">
        <v>12.244729036865554</v>
      </c>
      <c r="O269" s="404">
        <v>12.449004224297475</v>
      </c>
      <c r="P269" s="404">
        <v>12.129556821640403</v>
      </c>
      <c r="Q269" s="404">
        <v>12.01539230938825</v>
      </c>
      <c r="R269" s="404">
        <v>12.115427731207669</v>
      </c>
      <c r="S269" s="404">
        <v>12.240380878138083</v>
      </c>
      <c r="T269" s="404">
        <v>12.496051689653031</v>
      </c>
      <c r="U269" s="404">
        <v>12.708871952282344</v>
      </c>
      <c r="V269" s="404">
        <v>12.307166822718106</v>
      </c>
      <c r="W269" s="404">
        <v>12.7539030529801</v>
      </c>
    </row>
    <row r="270" spans="9:23">
      <c r="I270" s="336"/>
      <c r="J270" s="336"/>
      <c r="L270" s="420" t="s">
        <v>862</v>
      </c>
      <c r="M270" s="404" t="s">
        <v>863</v>
      </c>
      <c r="N270" s="497">
        <v>365</v>
      </c>
      <c r="O270" s="404">
        <v>62</v>
      </c>
      <c r="P270" s="404">
        <v>140</v>
      </c>
      <c r="Q270" s="404">
        <v>255</v>
      </c>
      <c r="R270" s="404">
        <v>325</v>
      </c>
      <c r="S270" s="404">
        <v>365</v>
      </c>
      <c r="T270" s="404">
        <v>425</v>
      </c>
      <c r="U270" s="404">
        <v>485</v>
      </c>
      <c r="V270" s="404">
        <v>580</v>
      </c>
      <c r="W270" s="404">
        <v>545</v>
      </c>
    </row>
    <row r="271" spans="9:23">
      <c r="I271" s="336"/>
      <c r="J271" s="336"/>
      <c r="L271" s="372"/>
      <c r="N271" s="377"/>
    </row>
    <row r="272" spans="9:23">
      <c r="I272" s="336"/>
      <c r="J272" s="336"/>
      <c r="L272" s="419" t="s">
        <v>892</v>
      </c>
      <c r="M272" s="404"/>
      <c r="N272" s="497"/>
      <c r="O272" s="404"/>
      <c r="P272" s="404"/>
      <c r="Q272" s="404"/>
      <c r="R272" s="404"/>
      <c r="S272" s="404"/>
      <c r="T272" s="404"/>
      <c r="U272" s="404"/>
      <c r="V272" s="404"/>
      <c r="W272" s="404"/>
    </row>
    <row r="273" spans="9:23">
      <c r="I273" s="336"/>
      <c r="J273" s="336"/>
      <c r="L273" s="420" t="s">
        <v>867</v>
      </c>
      <c r="M273" s="404">
        <v>98</v>
      </c>
      <c r="N273" s="497" t="s">
        <v>839</v>
      </c>
      <c r="O273" s="404">
        <v>80</v>
      </c>
      <c r="P273" s="404">
        <v>180</v>
      </c>
      <c r="Q273" s="404">
        <v>290</v>
      </c>
      <c r="R273" s="404">
        <v>340</v>
      </c>
      <c r="S273" s="404">
        <v>400</v>
      </c>
      <c r="T273" s="404">
        <v>450</v>
      </c>
      <c r="U273" s="404">
        <v>525</v>
      </c>
      <c r="V273" s="404">
        <v>525</v>
      </c>
      <c r="W273" s="404">
        <v>400</v>
      </c>
    </row>
    <row r="274" spans="9:23">
      <c r="I274" s="336"/>
      <c r="J274" s="336"/>
      <c r="L274" s="420" t="s">
        <v>840</v>
      </c>
      <c r="M274" s="404" t="s">
        <v>143</v>
      </c>
      <c r="N274" s="497" t="s">
        <v>841</v>
      </c>
      <c r="O274" s="404" t="s">
        <v>842</v>
      </c>
      <c r="P274" s="404" t="s">
        <v>843</v>
      </c>
      <c r="Q274" s="404" t="s">
        <v>659</v>
      </c>
      <c r="R274" s="404" t="s">
        <v>435</v>
      </c>
      <c r="S274" s="404" t="s">
        <v>844</v>
      </c>
      <c r="T274" s="404" t="s">
        <v>845</v>
      </c>
      <c r="U274" s="404" t="s">
        <v>846</v>
      </c>
      <c r="V274" s="404" t="s">
        <v>847</v>
      </c>
      <c r="W274" s="404" t="s">
        <v>848</v>
      </c>
    </row>
    <row r="275" spans="9:23">
      <c r="I275" s="336"/>
      <c r="J275" s="336"/>
      <c r="L275" s="420" t="s">
        <v>849</v>
      </c>
      <c r="M275" s="404" t="s">
        <v>850</v>
      </c>
      <c r="N275" s="497">
        <v>100398.19465326896</v>
      </c>
      <c r="O275" s="404">
        <v>7999.2392570984748</v>
      </c>
      <c r="P275" s="404">
        <v>10786.728256824199</v>
      </c>
      <c r="Q275" s="404">
        <v>19113.120371027144</v>
      </c>
      <c r="R275" s="404">
        <v>8130.7399123064133</v>
      </c>
      <c r="S275" s="404">
        <v>7989.9165294392878</v>
      </c>
      <c r="T275" s="404">
        <v>6887.5587313144988</v>
      </c>
      <c r="U275" s="404">
        <v>10629.492362212248</v>
      </c>
      <c r="V275" s="404">
        <v>28861.39923304669</v>
      </c>
      <c r="W275" s="404">
        <v>46675.391837424315</v>
      </c>
    </row>
    <row r="276" spans="9:23">
      <c r="I276" s="336"/>
      <c r="J276" s="336"/>
      <c r="L276" s="420" t="s">
        <v>849</v>
      </c>
      <c r="M276" s="404" t="s">
        <v>851</v>
      </c>
      <c r="N276" s="497">
        <v>15963.312949869765</v>
      </c>
      <c r="O276" s="404">
        <v>1271.8790418786575</v>
      </c>
      <c r="P276" s="404">
        <v>1715.0897928350478</v>
      </c>
      <c r="Q276" s="404">
        <v>3038.9861389933158</v>
      </c>
      <c r="R276" s="404">
        <v>1292.7876460567197</v>
      </c>
      <c r="S276" s="404">
        <v>1270.3967281808468</v>
      </c>
      <c r="T276" s="404">
        <v>1095.1218382790053</v>
      </c>
      <c r="U276" s="404">
        <v>1690.0892855917475</v>
      </c>
      <c r="V276" s="404">
        <v>4588.9624780544236</v>
      </c>
      <c r="W276" s="404">
        <v>7421.387302150466</v>
      </c>
    </row>
    <row r="277" spans="9:23">
      <c r="I277" s="336"/>
      <c r="J277" s="336"/>
      <c r="L277" s="420" t="s">
        <v>852</v>
      </c>
      <c r="M277" s="404" t="s">
        <v>5</v>
      </c>
      <c r="N277" s="497">
        <v>14203470</v>
      </c>
      <c r="O277" s="404">
        <v>852208.2</v>
      </c>
      <c r="P277" s="404">
        <v>1278312.3</v>
      </c>
      <c r="Q277" s="404">
        <v>2556624.6</v>
      </c>
      <c r="R277" s="404">
        <v>1136277.6000000001</v>
      </c>
      <c r="S277" s="404">
        <v>1136277.6000000001</v>
      </c>
      <c r="T277" s="404">
        <v>994242.90000000014</v>
      </c>
      <c r="U277" s="404">
        <v>1562381.7</v>
      </c>
      <c r="V277" s="404">
        <v>4687145.1000000006</v>
      </c>
      <c r="W277" s="404">
        <v>7243769.7000000002</v>
      </c>
    </row>
    <row r="278" spans="9:23">
      <c r="I278" s="336"/>
      <c r="J278" s="336"/>
      <c r="L278" s="420" t="s">
        <v>864</v>
      </c>
      <c r="M278" s="404" t="s">
        <v>853</v>
      </c>
      <c r="N278" s="497">
        <v>2.5474487306345299</v>
      </c>
      <c r="O278" s="404">
        <v>6.0945498941017029E-2</v>
      </c>
      <c r="P278" s="404">
        <v>0</v>
      </c>
      <c r="Q278" s="404">
        <v>0.68041634927321148</v>
      </c>
      <c r="R278" s="404">
        <v>1.2996664618119356</v>
      </c>
      <c r="S278" s="404">
        <v>1.7618315924053989</v>
      </c>
      <c r="T278" s="404">
        <v>2.3201582472825022</v>
      </c>
      <c r="U278" s="404">
        <v>3.026595394193258</v>
      </c>
      <c r="V278" s="404">
        <v>5.0941231600620336</v>
      </c>
      <c r="W278" s="404">
        <v>4.2674455166500094</v>
      </c>
    </row>
    <row r="279" spans="9:23">
      <c r="I279" s="336"/>
      <c r="J279" s="336"/>
      <c r="L279" s="420" t="s">
        <v>865</v>
      </c>
      <c r="M279" s="404" t="s">
        <v>855</v>
      </c>
      <c r="N279" s="497">
        <v>2167.3855037164026</v>
      </c>
      <c r="O279" s="404">
        <v>389.0743803726557</v>
      </c>
      <c r="P279" s="404">
        <v>1718.0471694133794</v>
      </c>
      <c r="Q279" s="404">
        <v>2122.9178530922572</v>
      </c>
      <c r="R279" s="404">
        <v>1693.2499173813576</v>
      </c>
      <c r="S279" s="404">
        <v>1371.8627930288603</v>
      </c>
      <c r="T279" s="404">
        <v>1123.4970761633522</v>
      </c>
      <c r="U279" s="404">
        <v>1160.7984994406852</v>
      </c>
      <c r="V279" s="404">
        <v>3502.2725302651679</v>
      </c>
      <c r="W279" s="404">
        <v>2670.7501279557164</v>
      </c>
    </row>
    <row r="280" spans="9:23">
      <c r="I280" s="336"/>
      <c r="J280" s="336"/>
      <c r="L280" s="420" t="s">
        <v>856</v>
      </c>
      <c r="M280" s="404" t="s">
        <v>857</v>
      </c>
      <c r="N280" s="497">
        <v>26.9</v>
      </c>
      <c r="O280" s="404">
        <v>79.473812625448346</v>
      </c>
      <c r="P280" s="404">
        <v>58.161134261602882</v>
      </c>
      <c r="Q280" s="404">
        <v>36.531306738176028</v>
      </c>
      <c r="R280" s="404">
        <v>29.331531314959975</v>
      </c>
      <c r="S280" s="404">
        <v>26.545949614432061</v>
      </c>
      <c r="T280" s="404">
        <v>24.20350542353836</v>
      </c>
      <c r="U280" s="404">
        <v>21.415304558309714</v>
      </c>
      <c r="V280" s="404">
        <v>6.8995115762291732</v>
      </c>
      <c r="W280" s="404">
        <v>13.326792166734066</v>
      </c>
    </row>
    <row r="281" spans="9:23">
      <c r="I281" s="336"/>
      <c r="J281" s="336"/>
      <c r="L281" s="420" t="s">
        <v>231</v>
      </c>
      <c r="M281" s="404" t="s">
        <v>858</v>
      </c>
      <c r="N281" s="497">
        <v>893.3</v>
      </c>
      <c r="O281" s="404">
        <v>670.03871589960841</v>
      </c>
      <c r="P281" s="404">
        <v>745.33257986857154</v>
      </c>
      <c r="Q281" s="404">
        <v>841.2755054048713</v>
      </c>
      <c r="R281" s="404">
        <v>878.93599808591227</v>
      </c>
      <c r="S281" s="404">
        <v>894.42736650235281</v>
      </c>
      <c r="T281" s="404">
        <v>907.88336534541452</v>
      </c>
      <c r="U281" s="404">
        <v>924.43737340951577</v>
      </c>
      <c r="V281" s="404">
        <v>1021.395385648741</v>
      </c>
      <c r="W281" s="404">
        <v>976.06679251209562</v>
      </c>
    </row>
    <row r="282" spans="9:23">
      <c r="I282" s="336"/>
      <c r="J282" s="336"/>
      <c r="L282" s="420" t="s">
        <v>167</v>
      </c>
      <c r="M282" s="404" t="s">
        <v>853</v>
      </c>
      <c r="N282" s="497">
        <v>12.158536238231507</v>
      </c>
      <c r="O282" s="404">
        <v>15.62188692461155</v>
      </c>
      <c r="P282" s="404">
        <v>14.167131892206424</v>
      </c>
      <c r="Q282" s="404">
        <v>12.760077777789462</v>
      </c>
      <c r="R282" s="404">
        <v>12.895581654174165</v>
      </c>
      <c r="S282" s="404">
        <v>12.605532289618516</v>
      </c>
      <c r="T282" s="404">
        <v>12.380664055277322</v>
      </c>
      <c r="U282" s="404">
        <v>12.09779289700376</v>
      </c>
      <c r="V282" s="404">
        <v>10.339013134578458</v>
      </c>
      <c r="W282" s="404">
        <v>10.998584386177878</v>
      </c>
    </row>
    <row r="283" spans="9:23">
      <c r="I283" s="336"/>
      <c r="J283" s="336"/>
      <c r="L283" s="420" t="s">
        <v>859</v>
      </c>
      <c r="M283" s="404" t="s">
        <v>853</v>
      </c>
      <c r="N283" s="497">
        <v>5.9</v>
      </c>
      <c r="O283" s="404"/>
      <c r="P283" s="404"/>
      <c r="Q283" s="404"/>
      <c r="R283" s="404"/>
      <c r="S283" s="404"/>
      <c r="T283" s="404"/>
      <c r="U283" s="404"/>
      <c r="V283" s="404">
        <v>17.860909090909086</v>
      </c>
      <c r="W283" s="404">
        <v>11.568627450980392</v>
      </c>
    </row>
    <row r="284" spans="9:23">
      <c r="I284" s="336"/>
      <c r="J284" s="336"/>
      <c r="L284" s="420" t="s">
        <v>860</v>
      </c>
      <c r="M284" s="404" t="s">
        <v>861</v>
      </c>
      <c r="N284" s="497">
        <v>11.934205791347278</v>
      </c>
      <c r="O284" s="404">
        <v>12.446034483356584</v>
      </c>
      <c r="P284" s="404">
        <v>11.944431899630784</v>
      </c>
      <c r="Q284" s="404">
        <v>11.56483331761916</v>
      </c>
      <c r="R284" s="404">
        <v>11.616994143220758</v>
      </c>
      <c r="S284" s="404">
        <v>11.727943275782369</v>
      </c>
      <c r="T284" s="404">
        <v>11.874510051238353</v>
      </c>
      <c r="U284" s="404">
        <v>12.013106264332123</v>
      </c>
      <c r="V284" s="404">
        <v>11.584920130012698</v>
      </c>
      <c r="W284" s="404">
        <v>11.899980763747728</v>
      </c>
    </row>
    <row r="285" spans="9:23">
      <c r="I285" s="336"/>
      <c r="J285" s="336"/>
      <c r="L285" s="420" t="s">
        <v>866</v>
      </c>
      <c r="M285" s="404" t="s">
        <v>863</v>
      </c>
      <c r="N285" s="497">
        <v>400</v>
      </c>
      <c r="O285" s="404">
        <v>50</v>
      </c>
      <c r="P285" s="404">
        <v>120</v>
      </c>
      <c r="Q285" s="404">
        <v>240</v>
      </c>
      <c r="R285" s="404">
        <v>320</v>
      </c>
      <c r="S285" s="404">
        <v>370</v>
      </c>
      <c r="T285" s="404">
        <v>425</v>
      </c>
      <c r="U285" s="404">
        <v>490</v>
      </c>
      <c r="V285" s="404">
        <v>650</v>
      </c>
      <c r="W285" s="404">
        <v>600</v>
      </c>
    </row>
    <row r="286" spans="9:23">
      <c r="I286" s="336"/>
      <c r="J286" s="336"/>
      <c r="L286" s="372"/>
      <c r="N286" s="377"/>
    </row>
    <row r="287" spans="9:23">
      <c r="I287" s="336"/>
      <c r="J287" s="336"/>
      <c r="L287" s="419" t="s">
        <v>911</v>
      </c>
      <c r="M287" s="404"/>
      <c r="N287" s="497"/>
      <c r="O287" s="404"/>
      <c r="P287" s="404"/>
      <c r="Q287" s="404"/>
      <c r="R287" s="404"/>
      <c r="S287" s="404"/>
      <c r="T287" s="404"/>
      <c r="U287" s="404"/>
      <c r="V287" s="404"/>
      <c r="W287" s="404"/>
    </row>
    <row r="288" spans="9:23">
      <c r="I288" s="336"/>
      <c r="J288" s="336"/>
      <c r="L288" s="420" t="s">
        <v>867</v>
      </c>
      <c r="M288" s="404">
        <v>97</v>
      </c>
      <c r="N288" s="497" t="s">
        <v>839</v>
      </c>
      <c r="O288" s="404">
        <v>80</v>
      </c>
      <c r="P288" s="404">
        <v>180</v>
      </c>
      <c r="Q288" s="404">
        <v>290</v>
      </c>
      <c r="R288" s="404">
        <v>340</v>
      </c>
      <c r="S288" s="404">
        <v>400</v>
      </c>
      <c r="T288" s="404">
        <v>450</v>
      </c>
      <c r="U288" s="404">
        <v>525</v>
      </c>
      <c r="V288" s="404">
        <v>525</v>
      </c>
      <c r="W288" s="404">
        <v>400</v>
      </c>
    </row>
    <row r="289" spans="9:23">
      <c r="I289" s="336"/>
      <c r="J289" s="336"/>
      <c r="L289" s="420" t="s">
        <v>840</v>
      </c>
      <c r="M289" s="404" t="s">
        <v>143</v>
      </c>
      <c r="N289" s="497" t="s">
        <v>841</v>
      </c>
      <c r="O289" s="404" t="s">
        <v>842</v>
      </c>
      <c r="P289" s="404" t="s">
        <v>843</v>
      </c>
      <c r="Q289" s="404" t="s">
        <v>659</v>
      </c>
      <c r="R289" s="404" t="s">
        <v>435</v>
      </c>
      <c r="S289" s="404" t="s">
        <v>844</v>
      </c>
      <c r="T289" s="404" t="s">
        <v>845</v>
      </c>
      <c r="U289" s="404" t="s">
        <v>846</v>
      </c>
      <c r="V289" s="404" t="s">
        <v>847</v>
      </c>
      <c r="W289" s="404" t="s">
        <v>848</v>
      </c>
    </row>
    <row r="290" spans="9:23">
      <c r="I290" s="336"/>
      <c r="J290" s="336"/>
      <c r="L290" s="420" t="s">
        <v>849</v>
      </c>
      <c r="M290" s="404" t="s">
        <v>850</v>
      </c>
      <c r="N290" s="497">
        <v>101141.63763410808</v>
      </c>
      <c r="O290" s="404">
        <v>7781.5322397180253</v>
      </c>
      <c r="P290" s="404">
        <v>16240.623919195014</v>
      </c>
      <c r="Q290" s="404">
        <v>19672.767948305387</v>
      </c>
      <c r="R290" s="404">
        <v>7947.2690232050036</v>
      </c>
      <c r="S290" s="404">
        <v>7838.0031907630701</v>
      </c>
      <c r="T290" s="404">
        <v>6306.8931138305416</v>
      </c>
      <c r="U290" s="404">
        <v>10065.567886472798</v>
      </c>
      <c r="V290" s="404">
        <v>25288.980312618249</v>
      </c>
      <c r="W290" s="404">
        <v>42081.479402055338</v>
      </c>
    </row>
    <row r="291" spans="9:23">
      <c r="I291" s="336"/>
      <c r="J291" s="336"/>
      <c r="L291" s="420" t="s">
        <v>849</v>
      </c>
      <c r="M291" s="404" t="s">
        <v>851</v>
      </c>
      <c r="N291" s="497">
        <v>16081.520383823185</v>
      </c>
      <c r="O291" s="404">
        <v>1237.2636261151661</v>
      </c>
      <c r="P291" s="404">
        <v>2582.2592031520071</v>
      </c>
      <c r="Q291" s="404">
        <v>3127.9701037805567</v>
      </c>
      <c r="R291" s="404">
        <v>1263.6157746895956</v>
      </c>
      <c r="S291" s="404">
        <v>1246.2425073313282</v>
      </c>
      <c r="T291" s="404">
        <v>1002.7960050990561</v>
      </c>
      <c r="U291" s="404">
        <v>1600.4252939491748</v>
      </c>
      <c r="V291" s="404">
        <v>4020.9478697063018</v>
      </c>
      <c r="W291" s="404">
        <v>6690.955224926799</v>
      </c>
    </row>
    <row r="292" spans="9:23">
      <c r="I292" s="336"/>
      <c r="J292" s="336"/>
      <c r="L292" s="420" t="s">
        <v>852</v>
      </c>
      <c r="M292" s="404" t="s">
        <v>5</v>
      </c>
      <c r="N292" s="497">
        <v>13845720</v>
      </c>
      <c r="O292" s="404">
        <v>830743.2</v>
      </c>
      <c r="P292" s="404">
        <v>1938400.8000000003</v>
      </c>
      <c r="Q292" s="404">
        <v>2630686.7999999998</v>
      </c>
      <c r="R292" s="404">
        <v>1107657.6000000001</v>
      </c>
      <c r="S292" s="404">
        <v>1107657.6000000001</v>
      </c>
      <c r="T292" s="404">
        <v>899971.8</v>
      </c>
      <c r="U292" s="404">
        <v>1453800.5999999999</v>
      </c>
      <c r="V292" s="404">
        <v>3876801.6000000006</v>
      </c>
      <c r="W292" s="404">
        <v>6230574</v>
      </c>
    </row>
    <row r="293" spans="9:23">
      <c r="I293" s="336"/>
      <c r="J293" s="336"/>
      <c r="L293" s="420" t="s">
        <v>864</v>
      </c>
      <c r="M293" s="404" t="s">
        <v>853</v>
      </c>
      <c r="N293" s="497">
        <v>1.469999538209545</v>
      </c>
      <c r="O293" s="404">
        <v>6.1752538420026121E-3</v>
      </c>
      <c r="P293" s="404">
        <v>0</v>
      </c>
      <c r="Q293" s="404">
        <v>0.47196851989031796</v>
      </c>
      <c r="R293" s="404">
        <v>0.91172894714848529</v>
      </c>
      <c r="S293" s="404">
        <v>1.23421388972015</v>
      </c>
      <c r="T293" s="404">
        <v>1.6179622273890564</v>
      </c>
      <c r="U293" s="404">
        <v>2.1312593607378423</v>
      </c>
      <c r="V293" s="404">
        <v>3.1404635699736114</v>
      </c>
      <c r="W293" s="404">
        <v>2.6850657272230523</v>
      </c>
    </row>
    <row r="294" spans="9:23">
      <c r="I294" s="336"/>
      <c r="J294" s="336"/>
      <c r="L294" s="420" t="s">
        <v>865</v>
      </c>
      <c r="M294" s="404" t="s">
        <v>855</v>
      </c>
      <c r="N294" s="497">
        <v>1911.6856135231819</v>
      </c>
      <c r="O294" s="404">
        <v>314.26634610309293</v>
      </c>
      <c r="P294" s="404">
        <v>1778.4465463605761</v>
      </c>
      <c r="Q294" s="404">
        <v>2191.0582312954757</v>
      </c>
      <c r="R294" s="404">
        <v>1714.0959616890668</v>
      </c>
      <c r="S294" s="404">
        <v>1349.1733339711045</v>
      </c>
      <c r="T294" s="404">
        <v>1070.1970629298739</v>
      </c>
      <c r="U294" s="404">
        <v>1161.2241185496532</v>
      </c>
      <c r="V294" s="404">
        <v>2824.9755968907348</v>
      </c>
      <c r="W294" s="404">
        <v>2183.2989081501364</v>
      </c>
    </row>
    <row r="295" spans="9:23">
      <c r="I295" s="336"/>
      <c r="J295" s="336"/>
      <c r="L295" s="420" t="s">
        <v>856</v>
      </c>
      <c r="M295" s="404" t="s">
        <v>857</v>
      </c>
      <c r="N295" s="497">
        <v>31</v>
      </c>
      <c r="O295" s="404">
        <v>79.034803515992877</v>
      </c>
      <c r="P295" s="404">
        <v>56.814908048903803</v>
      </c>
      <c r="Q295" s="404">
        <v>36.582266969906513</v>
      </c>
      <c r="R295" s="404">
        <v>29.764196183857678</v>
      </c>
      <c r="S295" s="404">
        <v>27.546998478877711</v>
      </c>
      <c r="T295" s="404">
        <v>26.011454827046535</v>
      </c>
      <c r="U295" s="404">
        <v>24.11770700700005</v>
      </c>
      <c r="V295" s="404">
        <v>15.116657891838358</v>
      </c>
      <c r="W295" s="404">
        <v>20.30585219199385</v>
      </c>
    </row>
    <row r="296" spans="9:23">
      <c r="I296" s="336"/>
      <c r="J296" s="336"/>
      <c r="L296" s="420" t="s">
        <v>231</v>
      </c>
      <c r="M296" s="404" t="s">
        <v>858</v>
      </c>
      <c r="N296" s="497">
        <v>870.8</v>
      </c>
      <c r="O296" s="404">
        <v>671.43588679513425</v>
      </c>
      <c r="P296" s="404">
        <v>750.66081578251794</v>
      </c>
      <c r="Q296" s="404">
        <v>841.02044224159124</v>
      </c>
      <c r="R296" s="404">
        <v>876.57785078861787</v>
      </c>
      <c r="S296" s="404">
        <v>888.79780097688194</v>
      </c>
      <c r="T296" s="404">
        <v>897.46249030090712</v>
      </c>
      <c r="U296" s="404">
        <v>908.38391863492291</v>
      </c>
      <c r="V296" s="404">
        <v>964.15117171941097</v>
      </c>
      <c r="W296" s="404">
        <v>931.19349787132444</v>
      </c>
    </row>
    <row r="297" spans="9:23">
      <c r="I297" s="336"/>
      <c r="J297" s="336"/>
      <c r="L297" s="420" t="s">
        <v>167</v>
      </c>
      <c r="M297" s="404" t="s">
        <v>853</v>
      </c>
      <c r="N297" s="497">
        <v>12.8575990931379</v>
      </c>
      <c r="O297" s="404">
        <v>15.78634450006918</v>
      </c>
      <c r="P297" s="404">
        <v>14.139791648478532</v>
      </c>
      <c r="Q297" s="404">
        <v>12.766349182738992</v>
      </c>
      <c r="R297" s="404">
        <v>12.95754405369167</v>
      </c>
      <c r="S297" s="404">
        <v>12.75345408763317</v>
      </c>
      <c r="T297" s="404">
        <v>12.654481735610769</v>
      </c>
      <c r="U297" s="404">
        <v>12.531311576235868</v>
      </c>
      <c r="V297" s="404">
        <v>11.821544171431754</v>
      </c>
      <c r="W297" s="404">
        <v>12.107469769600794</v>
      </c>
    </row>
    <row r="298" spans="9:23">
      <c r="I298" s="336"/>
      <c r="J298" s="336"/>
      <c r="L298" s="420" t="s">
        <v>859</v>
      </c>
      <c r="M298" s="404" t="s">
        <v>853</v>
      </c>
      <c r="N298" s="497">
        <v>5</v>
      </c>
      <c r="O298" s="404"/>
      <c r="P298" s="404"/>
      <c r="Q298" s="404"/>
      <c r="R298" s="404"/>
      <c r="S298" s="404"/>
      <c r="T298" s="404"/>
      <c r="U298" s="404"/>
      <c r="V298" s="404">
        <v>17.839285714285712</v>
      </c>
      <c r="W298" s="404">
        <v>11.111111111111111</v>
      </c>
    </row>
    <row r="299" spans="9:23">
      <c r="I299" s="336"/>
      <c r="J299" s="336"/>
      <c r="L299" s="420" t="s">
        <v>860</v>
      </c>
      <c r="M299" s="404" t="s">
        <v>861</v>
      </c>
      <c r="N299" s="497">
        <v>11.995636515502516</v>
      </c>
      <c r="O299" s="404">
        <v>12.546951918313813</v>
      </c>
      <c r="P299" s="404">
        <v>11.959361282040781</v>
      </c>
      <c r="Q299" s="404">
        <v>11.56834067941519</v>
      </c>
      <c r="R299" s="404">
        <v>11.648245883516129</v>
      </c>
      <c r="S299" s="404">
        <v>11.802227016220808</v>
      </c>
      <c r="T299" s="404">
        <v>12.012390783632206</v>
      </c>
      <c r="U299" s="404">
        <v>12.252049758998004</v>
      </c>
      <c r="V299" s="404">
        <v>12.160945313791807</v>
      </c>
      <c r="W299" s="404">
        <v>12.328905509807608</v>
      </c>
    </row>
    <row r="300" spans="9:23">
      <c r="I300" s="336"/>
      <c r="J300" s="336"/>
      <c r="L300" s="420" t="s">
        <v>866</v>
      </c>
      <c r="M300" s="404" t="s">
        <v>863</v>
      </c>
      <c r="N300" s="497">
        <v>360</v>
      </c>
      <c r="O300" s="404">
        <v>60</v>
      </c>
      <c r="P300" s="404">
        <v>130</v>
      </c>
      <c r="Q300" s="404">
        <v>240</v>
      </c>
      <c r="R300" s="404">
        <v>320</v>
      </c>
      <c r="S300" s="404">
        <v>370</v>
      </c>
      <c r="T300" s="404">
        <v>425</v>
      </c>
      <c r="U300" s="404">
        <v>495</v>
      </c>
      <c r="V300" s="404">
        <v>625</v>
      </c>
      <c r="W300" s="404">
        <v>570</v>
      </c>
    </row>
    <row r="301" spans="9:23">
      <c r="I301" s="336"/>
      <c r="J301" s="336"/>
      <c r="L301" s="372"/>
      <c r="N301" s="377"/>
    </row>
    <row r="302" spans="9:23">
      <c r="I302" s="336"/>
      <c r="J302" s="336"/>
      <c r="L302" s="419" t="s">
        <v>894</v>
      </c>
      <c r="M302" s="404"/>
      <c r="N302" s="497"/>
      <c r="O302" s="404"/>
      <c r="P302" s="404"/>
      <c r="Q302" s="404"/>
      <c r="R302" s="404"/>
      <c r="S302" s="404"/>
      <c r="T302" s="404"/>
      <c r="U302" s="404"/>
      <c r="V302" s="404"/>
      <c r="W302" s="404"/>
    </row>
    <row r="303" spans="9:23">
      <c r="I303" s="336"/>
      <c r="J303" s="336"/>
      <c r="L303" s="420" t="s">
        <v>838</v>
      </c>
      <c r="M303" s="404">
        <v>75</v>
      </c>
      <c r="N303" s="497" t="s">
        <v>839</v>
      </c>
      <c r="O303" s="404">
        <v>80</v>
      </c>
      <c r="P303" s="404">
        <v>180</v>
      </c>
      <c r="Q303" s="404">
        <v>290</v>
      </c>
      <c r="R303" s="404">
        <v>340</v>
      </c>
      <c r="S303" s="404">
        <v>400</v>
      </c>
      <c r="T303" s="404">
        <v>450</v>
      </c>
      <c r="U303" s="404">
        <v>525</v>
      </c>
      <c r="V303" s="404">
        <v>525</v>
      </c>
      <c r="W303" s="404">
        <v>400</v>
      </c>
    </row>
    <row r="304" spans="9:23">
      <c r="I304" s="336"/>
      <c r="J304" s="336"/>
      <c r="L304" s="420" t="s">
        <v>840</v>
      </c>
      <c r="M304" s="404" t="s">
        <v>143</v>
      </c>
      <c r="N304" s="497" t="s">
        <v>841</v>
      </c>
      <c r="O304" s="404" t="s">
        <v>842</v>
      </c>
      <c r="P304" s="404" t="s">
        <v>843</v>
      </c>
      <c r="Q304" s="404" t="s">
        <v>659</v>
      </c>
      <c r="R304" s="404" t="s">
        <v>435</v>
      </c>
      <c r="S304" s="404" t="s">
        <v>844</v>
      </c>
      <c r="T304" s="404" t="s">
        <v>845</v>
      </c>
      <c r="U304" s="404" t="s">
        <v>846</v>
      </c>
      <c r="V304" s="404" t="s">
        <v>847</v>
      </c>
      <c r="W304" s="404" t="s">
        <v>848</v>
      </c>
    </row>
    <row r="305" spans="9:23">
      <c r="I305" s="336"/>
      <c r="J305" s="336"/>
      <c r="L305" s="420" t="s">
        <v>849</v>
      </c>
      <c r="M305" s="404" t="s">
        <v>850</v>
      </c>
      <c r="N305" s="497">
        <v>97829.946275858005</v>
      </c>
      <c r="O305" s="404">
        <v>8326.9207466321095</v>
      </c>
      <c r="P305" s="404">
        <v>18709.904578021687</v>
      </c>
      <c r="Q305" s="404">
        <v>19910.39377975449</v>
      </c>
      <c r="R305" s="404">
        <v>9326.096703594565</v>
      </c>
      <c r="S305" s="404">
        <v>8642.1935553327985</v>
      </c>
      <c r="T305" s="404">
        <v>7493.3227416564841</v>
      </c>
      <c r="U305" s="404">
        <v>9039.8011497836997</v>
      </c>
      <c r="V305" s="404">
        <v>16381.313021082167</v>
      </c>
      <c r="W305" s="404">
        <v>33933.745757658093</v>
      </c>
    </row>
    <row r="306" spans="9:23">
      <c r="I306" s="336"/>
      <c r="J306" s="336"/>
      <c r="L306" s="420" t="s">
        <v>849</v>
      </c>
      <c r="M306" s="404" t="s">
        <v>851</v>
      </c>
      <c r="N306" s="497">
        <v>15554.961457861424</v>
      </c>
      <c r="O306" s="404">
        <v>1323.9803987145053</v>
      </c>
      <c r="P306" s="404">
        <v>2974.8748279054485</v>
      </c>
      <c r="Q306" s="404">
        <v>3165.7526109809637</v>
      </c>
      <c r="R306" s="404">
        <v>1482.8493758715358</v>
      </c>
      <c r="S306" s="404">
        <v>1374.1087752979149</v>
      </c>
      <c r="T306" s="404">
        <v>1191.438315923381</v>
      </c>
      <c r="U306" s="404">
        <v>1437.3283828156084</v>
      </c>
      <c r="V306" s="404">
        <v>2604.6287703520647</v>
      </c>
      <c r="W306" s="404">
        <v>5395.4655754676369</v>
      </c>
    </row>
    <row r="307" spans="9:23">
      <c r="I307" s="336"/>
      <c r="J307" s="336"/>
      <c r="L307" s="420" t="s">
        <v>852</v>
      </c>
      <c r="M307" s="404" t="s">
        <v>5</v>
      </c>
      <c r="N307" s="497">
        <v>13626300</v>
      </c>
      <c r="O307" s="404">
        <v>953841.00000000012</v>
      </c>
      <c r="P307" s="404">
        <v>2316471</v>
      </c>
      <c r="Q307" s="404">
        <v>2657128.5</v>
      </c>
      <c r="R307" s="404">
        <v>1294498.5</v>
      </c>
      <c r="S307" s="404">
        <v>1226367</v>
      </c>
      <c r="T307" s="404">
        <v>1090104</v>
      </c>
      <c r="U307" s="404">
        <v>1362630</v>
      </c>
      <c r="V307" s="404">
        <v>2725260</v>
      </c>
      <c r="W307" s="404">
        <v>5177994</v>
      </c>
    </row>
    <row r="308" spans="9:23">
      <c r="I308" s="336"/>
      <c r="J308" s="336"/>
      <c r="L308" s="420" t="s">
        <v>864</v>
      </c>
      <c r="M308" s="404" t="s">
        <v>853</v>
      </c>
      <c r="N308" s="497">
        <v>1.9737379728618876</v>
      </c>
      <c r="O308" s="404">
        <v>0</v>
      </c>
      <c r="P308" s="404">
        <v>0</v>
      </c>
      <c r="Q308" s="404">
        <v>1.3011212953211024</v>
      </c>
      <c r="R308" s="404">
        <v>1.7844545388428728</v>
      </c>
      <c r="S308" s="404">
        <v>2.0971246877898047</v>
      </c>
      <c r="T308" s="404">
        <v>2.5226520787481395</v>
      </c>
      <c r="U308" s="404">
        <v>3.2849312251438869</v>
      </c>
      <c r="V308" s="404">
        <v>4.1572481418443878</v>
      </c>
      <c r="W308" s="404">
        <v>3.5835655715345194</v>
      </c>
    </row>
    <row r="309" spans="9:23">
      <c r="I309" s="336"/>
      <c r="J309" s="336"/>
      <c r="L309" s="420" t="s">
        <v>865</v>
      </c>
      <c r="M309" s="404" t="s">
        <v>855</v>
      </c>
      <c r="N309" s="497">
        <v>583.23310624615897</v>
      </c>
      <c r="O309" s="404">
        <v>0</v>
      </c>
      <c r="P309" s="404">
        <v>0</v>
      </c>
      <c r="Q309" s="404">
        <v>60.321709722684091</v>
      </c>
      <c r="R309" s="404">
        <v>311.11707792097741</v>
      </c>
      <c r="S309" s="404">
        <v>516.88699100229587</v>
      </c>
      <c r="T309" s="404">
        <v>783.81752390566862</v>
      </c>
      <c r="U309" s="404">
        <v>1175.7806473137907</v>
      </c>
      <c r="V309" s="404">
        <v>1575.5547730685175</v>
      </c>
      <c r="W309" s="404">
        <v>1303.669529625095</v>
      </c>
    </row>
    <row r="310" spans="9:23">
      <c r="I310" s="336"/>
      <c r="J310" s="336"/>
      <c r="L310" s="420" t="s">
        <v>856</v>
      </c>
      <c r="M310" s="404" t="s">
        <v>857</v>
      </c>
      <c r="N310" s="497">
        <v>39.289296419136768</v>
      </c>
      <c r="O310" s="404">
        <v>64.715819345237492</v>
      </c>
      <c r="P310" s="404">
        <v>50.03914188103132</v>
      </c>
      <c r="Q310" s="404">
        <v>36.91969056794558</v>
      </c>
      <c r="R310" s="404">
        <v>30.428739853261163</v>
      </c>
      <c r="S310" s="404">
        <v>26.890491475085277</v>
      </c>
      <c r="T310" s="404">
        <v>23.001278785584503</v>
      </c>
      <c r="U310" s="404">
        <v>17.609908729246179</v>
      </c>
      <c r="V310" s="404">
        <v>3.6034192548151083</v>
      </c>
      <c r="W310" s="404">
        <v>15.797654733749354</v>
      </c>
    </row>
    <row r="311" spans="9:23">
      <c r="I311" s="336"/>
      <c r="J311" s="336"/>
      <c r="L311" s="420" t="s">
        <v>231</v>
      </c>
      <c r="M311" s="404" t="s">
        <v>858</v>
      </c>
      <c r="N311" s="497">
        <v>857</v>
      </c>
      <c r="O311" s="404">
        <v>720.43438175226356</v>
      </c>
      <c r="P311" s="404">
        <v>778.67847691292013</v>
      </c>
      <c r="Q311" s="404">
        <v>839.33548401201267</v>
      </c>
      <c r="R311" s="404">
        <v>872.98043959398524</v>
      </c>
      <c r="S311" s="404">
        <v>892.48174674826328</v>
      </c>
      <c r="T311" s="404">
        <v>914.94791247766318</v>
      </c>
      <c r="U311" s="404">
        <v>948.02970308755721</v>
      </c>
      <c r="V311" s="404">
        <v>1046.3141738358474</v>
      </c>
      <c r="W311" s="404">
        <v>959.69364044199506</v>
      </c>
    </row>
    <row r="312" spans="9:23">
      <c r="I312" s="336"/>
      <c r="J312" s="336"/>
      <c r="L312" s="420" t="s">
        <v>167</v>
      </c>
      <c r="M312" s="404" t="s">
        <v>853</v>
      </c>
      <c r="N312" s="497">
        <v>12.332783822606997</v>
      </c>
      <c r="O312" s="404">
        <v>13.41179416349387</v>
      </c>
      <c r="P312" s="404">
        <v>13.275694020910246</v>
      </c>
      <c r="Q312" s="404">
        <v>12.846525224361178</v>
      </c>
      <c r="R312" s="404">
        <v>13.052069204824647</v>
      </c>
      <c r="S312" s="404">
        <v>12.644955164194826</v>
      </c>
      <c r="T312" s="404">
        <v>12.171636850258849</v>
      </c>
      <c r="U312" s="404">
        <v>11.45448363232947</v>
      </c>
      <c r="V312" s="404">
        <v>10.674229891838616</v>
      </c>
      <c r="W312" s="404">
        <v>11.194803393740468</v>
      </c>
    </row>
    <row r="313" spans="9:23">
      <c r="I313" s="336"/>
      <c r="J313" s="336"/>
      <c r="L313" s="420" t="s">
        <v>859</v>
      </c>
      <c r="M313" s="404" t="s">
        <v>853</v>
      </c>
      <c r="N313" s="497">
        <v>5.4</v>
      </c>
      <c r="O313" s="404"/>
      <c r="P313" s="404"/>
      <c r="Q313" s="404"/>
      <c r="R313" s="404"/>
      <c r="S313" s="404"/>
      <c r="T313" s="404"/>
      <c r="U313" s="404"/>
      <c r="V313" s="404">
        <v>26.973000000000003</v>
      </c>
      <c r="W313" s="404">
        <v>14.210526315789474</v>
      </c>
    </row>
    <row r="314" spans="9:23">
      <c r="I314" s="336"/>
      <c r="J314" s="336"/>
      <c r="L314" s="420" t="s">
        <v>860</v>
      </c>
      <c r="M314" s="404" t="s">
        <v>861</v>
      </c>
      <c r="N314" s="497">
        <v>12.64064697006183</v>
      </c>
      <c r="O314" s="404">
        <v>11.716956600522492</v>
      </c>
      <c r="P314" s="404">
        <v>11.623598291567871</v>
      </c>
      <c r="Q314" s="404">
        <v>11.703426220687811</v>
      </c>
      <c r="R314" s="404">
        <v>11.729019285141796</v>
      </c>
      <c r="S314" s="404">
        <v>11.722972856786127</v>
      </c>
      <c r="T314" s="404">
        <v>11.782823918306297</v>
      </c>
      <c r="U314" s="404">
        <v>11.688513406875726</v>
      </c>
      <c r="V314" s="404">
        <v>11.015626462887376</v>
      </c>
      <c r="W314" s="404">
        <v>11.84334931537534</v>
      </c>
    </row>
    <row r="315" spans="9:23">
      <c r="I315" s="336"/>
      <c r="J315" s="336"/>
      <c r="L315" s="420" t="s">
        <v>866</v>
      </c>
      <c r="M315" s="404" t="s">
        <v>863</v>
      </c>
      <c r="N315" s="497">
        <v>365</v>
      </c>
      <c r="O315" s="404">
        <v>62</v>
      </c>
      <c r="P315" s="404">
        <v>140</v>
      </c>
      <c r="Q315" s="404">
        <v>255</v>
      </c>
      <c r="R315" s="404">
        <v>325</v>
      </c>
      <c r="S315" s="404">
        <v>365</v>
      </c>
      <c r="T315" s="404">
        <v>425</v>
      </c>
      <c r="U315" s="404">
        <v>485</v>
      </c>
      <c r="V315" s="404">
        <v>580</v>
      </c>
      <c r="W315" s="404">
        <v>545</v>
      </c>
    </row>
    <row r="316" spans="9:23">
      <c r="I316" s="336"/>
      <c r="J316" s="336"/>
      <c r="L316" s="372"/>
      <c r="N316" s="377"/>
    </row>
    <row r="317" spans="9:23">
      <c r="I317" s="336"/>
      <c r="J317" s="336"/>
      <c r="L317" s="419" t="s">
        <v>893</v>
      </c>
      <c r="M317" s="404"/>
      <c r="N317" s="497"/>
      <c r="O317" s="404"/>
      <c r="P317" s="404"/>
      <c r="Q317" s="404"/>
      <c r="R317" s="404"/>
      <c r="S317" s="404"/>
      <c r="T317" s="404"/>
      <c r="U317" s="404"/>
      <c r="V317" s="404"/>
      <c r="W317" s="404"/>
    </row>
    <row r="318" spans="9:23">
      <c r="I318" s="336"/>
      <c r="J318" s="336"/>
      <c r="L318" s="420" t="s">
        <v>867</v>
      </c>
      <c r="M318" s="404">
        <v>99</v>
      </c>
      <c r="N318" s="497" t="s">
        <v>839</v>
      </c>
      <c r="O318" s="404">
        <v>80</v>
      </c>
      <c r="P318" s="404">
        <v>180</v>
      </c>
      <c r="Q318" s="404">
        <v>290</v>
      </c>
      <c r="R318" s="404">
        <v>340</v>
      </c>
      <c r="S318" s="404">
        <v>400</v>
      </c>
      <c r="T318" s="404">
        <v>450</v>
      </c>
      <c r="U318" s="404">
        <v>525</v>
      </c>
      <c r="V318" s="404">
        <v>525</v>
      </c>
      <c r="W318" s="404">
        <v>400</v>
      </c>
    </row>
    <row r="319" spans="9:23">
      <c r="I319" s="336"/>
      <c r="J319" s="336"/>
      <c r="L319" s="420" t="s">
        <v>840</v>
      </c>
      <c r="M319" s="404" t="s">
        <v>143</v>
      </c>
      <c r="N319" s="497" t="s">
        <v>841</v>
      </c>
      <c r="O319" s="404" t="s">
        <v>842</v>
      </c>
      <c r="P319" s="404" t="s">
        <v>843</v>
      </c>
      <c r="Q319" s="404" t="s">
        <v>659</v>
      </c>
      <c r="R319" s="404" t="s">
        <v>435</v>
      </c>
      <c r="S319" s="404" t="s">
        <v>844</v>
      </c>
      <c r="T319" s="404" t="s">
        <v>845</v>
      </c>
      <c r="U319" s="404" t="s">
        <v>846</v>
      </c>
      <c r="V319" s="404" t="s">
        <v>847</v>
      </c>
      <c r="W319" s="404" t="s">
        <v>848</v>
      </c>
    </row>
    <row r="320" spans="9:23">
      <c r="I320" s="336"/>
      <c r="J320" s="336"/>
      <c r="L320" s="420" t="s">
        <v>849</v>
      </c>
      <c r="M320" s="404" t="s">
        <v>850</v>
      </c>
      <c r="N320" s="497">
        <v>100558.38583794692</v>
      </c>
      <c r="O320" s="404">
        <v>9236.7456454234598</v>
      </c>
      <c r="P320" s="404">
        <v>15351.794678000155</v>
      </c>
      <c r="Q320" s="404">
        <v>19922.680278410477</v>
      </c>
      <c r="R320" s="404">
        <v>7485.3767007820215</v>
      </c>
      <c r="S320" s="404">
        <v>7825.4885256548559</v>
      </c>
      <c r="T320" s="404">
        <v>6248.8201568379491</v>
      </c>
      <c r="U320" s="404">
        <v>10357.320068029991</v>
      </c>
      <c r="V320" s="404">
        <v>24130.159784807995</v>
      </c>
      <c r="W320" s="404">
        <v>41209.603218308373</v>
      </c>
    </row>
    <row r="321" spans="1:23">
      <c r="I321" s="336"/>
      <c r="J321" s="336"/>
      <c r="L321" s="420" t="s">
        <v>849</v>
      </c>
      <c r="M321" s="404" t="s">
        <v>851</v>
      </c>
      <c r="N321" s="497">
        <v>15988.783348233559</v>
      </c>
      <c r="O321" s="404">
        <v>1468.6425576223301</v>
      </c>
      <c r="P321" s="404">
        <v>2440.9353538020246</v>
      </c>
      <c r="Q321" s="404">
        <v>3167.7061642672656</v>
      </c>
      <c r="R321" s="404">
        <v>1190.1748954243415</v>
      </c>
      <c r="S321" s="404">
        <v>1244.2526755791221</v>
      </c>
      <c r="T321" s="404">
        <v>993.56240493723385</v>
      </c>
      <c r="U321" s="404">
        <v>1646.8138908167687</v>
      </c>
      <c r="V321" s="404">
        <v>3836.6954057844709</v>
      </c>
      <c r="W321" s="404">
        <v>6552.3269117110312</v>
      </c>
    </row>
    <row r="322" spans="1:23">
      <c r="I322" s="336"/>
      <c r="J322" s="336"/>
      <c r="L322" s="420" t="s">
        <v>852</v>
      </c>
      <c r="M322" s="404" t="s">
        <v>5</v>
      </c>
      <c r="N322" s="497">
        <v>13964970</v>
      </c>
      <c r="O322" s="404">
        <v>977547.90000000014</v>
      </c>
      <c r="P322" s="404">
        <v>1815446.1</v>
      </c>
      <c r="Q322" s="404">
        <v>2653344.2999999998</v>
      </c>
      <c r="R322" s="404">
        <v>1047372.75</v>
      </c>
      <c r="S322" s="404">
        <v>1117197.6000000001</v>
      </c>
      <c r="T322" s="404">
        <v>907723.05</v>
      </c>
      <c r="U322" s="404">
        <v>1536146.7</v>
      </c>
      <c r="V322" s="404">
        <v>3910191.6000000006</v>
      </c>
      <c r="W322" s="404">
        <v>6354061.3500000006</v>
      </c>
    </row>
    <row r="323" spans="1:23">
      <c r="I323" s="336"/>
      <c r="J323" s="336"/>
      <c r="L323" s="420" t="s">
        <v>864</v>
      </c>
      <c r="M323" s="404" t="s">
        <v>853</v>
      </c>
      <c r="N323" s="497">
        <v>2.6750922925098455</v>
      </c>
      <c r="O323" s="404">
        <v>0</v>
      </c>
      <c r="P323" s="404">
        <v>0</v>
      </c>
      <c r="Q323" s="404">
        <v>0.87278950541069822</v>
      </c>
      <c r="R323" s="404">
        <v>1.6994173559315799</v>
      </c>
      <c r="S323" s="404">
        <v>2.294868270745547</v>
      </c>
      <c r="T323" s="404">
        <v>2.9906385193498934</v>
      </c>
      <c r="U323" s="404">
        <v>3.8316882289948762</v>
      </c>
      <c r="V323" s="404">
        <v>5.6512118363575734</v>
      </c>
      <c r="W323" s="404">
        <v>4.8312451057742862</v>
      </c>
    </row>
    <row r="324" spans="1:23">
      <c r="I324" s="336"/>
      <c r="J324" s="336"/>
      <c r="L324" s="420" t="s">
        <v>865</v>
      </c>
      <c r="M324" s="404" t="s">
        <v>855</v>
      </c>
      <c r="N324" s="497">
        <v>1981.9728424112545</v>
      </c>
      <c r="O324" s="404">
        <v>305.89522551206255</v>
      </c>
      <c r="P324" s="404">
        <v>1793.6639364822049</v>
      </c>
      <c r="Q324" s="404">
        <v>2181.8387750776801</v>
      </c>
      <c r="R324" s="404">
        <v>1678.7768552070902</v>
      </c>
      <c r="S324" s="404">
        <v>1309.3314857162186</v>
      </c>
      <c r="T324" s="404">
        <v>1046.3676969643147</v>
      </c>
      <c r="U324" s="404">
        <v>1168.0057697644497</v>
      </c>
      <c r="V324" s="404">
        <v>3163.1613558691611</v>
      </c>
      <c r="W324" s="404">
        <v>2378.416955209088</v>
      </c>
    </row>
    <row r="325" spans="1:23">
      <c r="I325" s="336"/>
      <c r="J325" s="336"/>
      <c r="L325" s="420" t="s">
        <v>856</v>
      </c>
      <c r="M325" s="404" t="s">
        <v>857</v>
      </c>
      <c r="N325" s="497">
        <v>29.6</v>
      </c>
      <c r="O325" s="404">
        <v>80.87652515593831</v>
      </c>
      <c r="P325" s="404">
        <v>58.564657439134059</v>
      </c>
      <c r="Q325" s="404">
        <v>37.263969032555607</v>
      </c>
      <c r="R325" s="404">
        <v>29.1341811939038</v>
      </c>
      <c r="S325" s="404">
        <v>25.937084332400318</v>
      </c>
      <c r="T325" s="404">
        <v>23.228471480948343</v>
      </c>
      <c r="U325" s="404">
        <v>20.044534612160092</v>
      </c>
      <c r="V325" s="404">
        <v>7.2035998196566453</v>
      </c>
      <c r="W325" s="404">
        <v>14.271493229755166</v>
      </c>
    </row>
    <row r="326" spans="1:23">
      <c r="I326" s="336"/>
      <c r="J326" s="336"/>
      <c r="L326" s="420" t="s">
        <v>231</v>
      </c>
      <c r="M326" s="404" t="s">
        <v>858</v>
      </c>
      <c r="N326" s="497">
        <v>878.3</v>
      </c>
      <c r="O326" s="404">
        <v>665.6132187689077</v>
      </c>
      <c r="P326" s="404">
        <v>743.75017641177737</v>
      </c>
      <c r="Q326" s="404">
        <v>837.62323978485392</v>
      </c>
      <c r="R326" s="404">
        <v>880.01583130903873</v>
      </c>
      <c r="S326" s="404">
        <v>897.88643571131092</v>
      </c>
      <c r="T326" s="404">
        <v>913.60446559704872</v>
      </c>
      <c r="U326" s="404">
        <v>932.79921220370488</v>
      </c>
      <c r="V326" s="404">
        <v>1019.15611911874</v>
      </c>
      <c r="W326" s="404">
        <v>969.74119814494168</v>
      </c>
    </row>
    <row r="327" spans="1:23">
      <c r="I327" s="336"/>
      <c r="J327" s="336"/>
      <c r="L327" s="420" t="s">
        <v>167</v>
      </c>
      <c r="M327" s="404" t="s">
        <v>853</v>
      </c>
      <c r="N327" s="497">
        <v>12.444590373524031</v>
      </c>
      <c r="O327" s="404">
        <v>16.0252476752283</v>
      </c>
      <c r="P327" s="404">
        <v>14.361769265421218</v>
      </c>
      <c r="Q327" s="404">
        <v>12.85021234157268</v>
      </c>
      <c r="R327" s="404">
        <v>12.867208084100575</v>
      </c>
      <c r="S327" s="404">
        <v>12.514642196141288</v>
      </c>
      <c r="T327" s="404">
        <v>12.230337101622574</v>
      </c>
      <c r="U327" s="404">
        <v>11.878078209689292</v>
      </c>
      <c r="V327" s="404">
        <v>10.52314353637267</v>
      </c>
      <c r="W327" s="404">
        <v>11.094594955726674</v>
      </c>
    </row>
    <row r="328" spans="1:23">
      <c r="I328" s="336"/>
      <c r="J328" s="336"/>
      <c r="L328" s="420" t="s">
        <v>859</v>
      </c>
      <c r="M328" s="404" t="s">
        <v>853</v>
      </c>
      <c r="N328" s="497">
        <v>6.4</v>
      </c>
      <c r="O328" s="404"/>
      <c r="P328" s="404"/>
      <c r="Q328" s="404"/>
      <c r="R328" s="404"/>
      <c r="S328" s="404"/>
      <c r="T328" s="404"/>
      <c r="U328" s="404"/>
      <c r="V328" s="404">
        <v>22.834285714285709</v>
      </c>
      <c r="W328" s="404">
        <v>14.065934065934064</v>
      </c>
    </row>
    <row r="329" spans="1:23">
      <c r="I329" s="336"/>
      <c r="J329" s="336"/>
      <c r="L329" s="420" t="s">
        <v>860</v>
      </c>
      <c r="M329" s="404" t="s">
        <v>861</v>
      </c>
      <c r="N329" s="497">
        <v>11.923512009086203</v>
      </c>
      <c r="O329" s="404">
        <v>12.656710459312276</v>
      </c>
      <c r="P329" s="404">
        <v>12.070483047851059</v>
      </c>
      <c r="Q329" s="404">
        <v>11.615259142884014</v>
      </c>
      <c r="R329" s="404">
        <v>11.602739381223971</v>
      </c>
      <c r="S329" s="404">
        <v>11.682761874375489</v>
      </c>
      <c r="T329" s="404">
        <v>11.800150451433007</v>
      </c>
      <c r="U329" s="404">
        <v>11.905417860776877</v>
      </c>
      <c r="V329" s="404">
        <v>11.525915284734774</v>
      </c>
      <c r="W329" s="404">
        <v>11.838825316037415</v>
      </c>
    </row>
    <row r="330" spans="1:23">
      <c r="I330" s="336"/>
      <c r="J330" s="336"/>
      <c r="L330" s="420" t="s">
        <v>866</v>
      </c>
      <c r="M330" s="404" t="s">
        <v>863</v>
      </c>
      <c r="N330" s="497">
        <v>365</v>
      </c>
      <c r="O330" s="404">
        <v>60</v>
      </c>
      <c r="P330" s="404">
        <v>130</v>
      </c>
      <c r="Q330" s="404">
        <v>240</v>
      </c>
      <c r="R330" s="404">
        <v>320</v>
      </c>
      <c r="S330" s="404">
        <v>370</v>
      </c>
      <c r="T330" s="404">
        <v>425</v>
      </c>
      <c r="U330" s="404">
        <v>490</v>
      </c>
      <c r="V330" s="404">
        <v>630</v>
      </c>
      <c r="W330" s="404">
        <v>570</v>
      </c>
    </row>
    <row r="331" spans="1:23">
      <c r="A331" s="385"/>
      <c r="B331" s="385"/>
      <c r="C331" s="385"/>
      <c r="D331" s="385"/>
      <c r="E331" s="385"/>
      <c r="F331" s="385"/>
      <c r="G331" s="385"/>
      <c r="I331" s="336"/>
      <c r="J331" s="336"/>
      <c r="L331" s="372"/>
      <c r="N331" s="377"/>
    </row>
    <row r="332" spans="1:23" s="385" customFormat="1">
      <c r="L332" s="419" t="s">
        <v>912</v>
      </c>
      <c r="M332" s="404"/>
      <c r="N332" s="497"/>
      <c r="O332" s="404"/>
      <c r="P332" s="404"/>
      <c r="Q332" s="404"/>
      <c r="R332" s="404"/>
      <c r="S332" s="404"/>
      <c r="T332" s="404"/>
      <c r="U332" s="404"/>
      <c r="V332" s="404"/>
      <c r="W332" s="404"/>
    </row>
    <row r="333" spans="1:23" s="385" customFormat="1">
      <c r="L333" s="420" t="s">
        <v>838</v>
      </c>
      <c r="M333" s="404">
        <v>128</v>
      </c>
      <c r="N333" s="497" t="s">
        <v>839</v>
      </c>
      <c r="O333" s="404">
        <v>80</v>
      </c>
      <c r="P333" s="404">
        <v>180</v>
      </c>
      <c r="Q333" s="404">
        <v>290</v>
      </c>
      <c r="R333" s="404">
        <v>340</v>
      </c>
      <c r="S333" s="404">
        <v>400</v>
      </c>
      <c r="T333" s="404">
        <v>450</v>
      </c>
      <c r="U333" s="404">
        <v>525</v>
      </c>
      <c r="V333" s="404">
        <v>525</v>
      </c>
      <c r="W333" s="404">
        <v>400</v>
      </c>
    </row>
    <row r="334" spans="1:23" s="385" customFormat="1">
      <c r="L334" s="420" t="s">
        <v>840</v>
      </c>
      <c r="M334" s="404" t="s">
        <v>143</v>
      </c>
      <c r="N334" s="497" t="s">
        <v>841</v>
      </c>
      <c r="O334" s="404" t="s">
        <v>842</v>
      </c>
      <c r="P334" s="404" t="s">
        <v>843</v>
      </c>
      <c r="Q334" s="404" t="s">
        <v>659</v>
      </c>
      <c r="R334" s="404" t="s">
        <v>435</v>
      </c>
      <c r="S334" s="404" t="s">
        <v>844</v>
      </c>
      <c r="T334" s="404" t="s">
        <v>845</v>
      </c>
      <c r="U334" s="404" t="s">
        <v>846</v>
      </c>
      <c r="V334" s="404" t="s">
        <v>847</v>
      </c>
      <c r="W334" s="404" t="s">
        <v>848</v>
      </c>
    </row>
    <row r="335" spans="1:23" s="385" customFormat="1">
      <c r="L335" s="420" t="s">
        <v>849</v>
      </c>
      <c r="M335" s="404" t="s">
        <v>850</v>
      </c>
      <c r="N335" s="497">
        <v>97134.291488996125</v>
      </c>
      <c r="O335" s="404">
        <v>3955.4775959161234</v>
      </c>
      <c r="P335" s="404">
        <v>9737.366115589808</v>
      </c>
      <c r="Q335" s="404">
        <v>16253.028908642127</v>
      </c>
      <c r="R335" s="404">
        <v>6124.383287696538</v>
      </c>
      <c r="S335" s="404">
        <v>8389.336689001153</v>
      </c>
      <c r="T335" s="404">
        <v>6248.245943997018</v>
      </c>
      <c r="U335" s="404">
        <v>9379.8569093548649</v>
      </c>
      <c r="V335" s="404">
        <v>37046.596038798481</v>
      </c>
      <c r="W335" s="404">
        <v>52941.023963822285</v>
      </c>
    </row>
    <row r="336" spans="1:23" s="385" customFormat="1">
      <c r="L336" s="420" t="s">
        <v>849</v>
      </c>
      <c r="M336" s="404" t="s">
        <v>851</v>
      </c>
      <c r="N336" s="497">
        <v>15444.352346750384</v>
      </c>
      <c r="O336" s="404">
        <v>628.9209377506636</v>
      </c>
      <c r="P336" s="404">
        <v>1548.2412123787794</v>
      </c>
      <c r="Q336" s="404">
        <v>2584.2315964740983</v>
      </c>
      <c r="R336" s="404">
        <v>973.7769427437496</v>
      </c>
      <c r="S336" s="404">
        <v>1333.9045335511835</v>
      </c>
      <c r="T336" s="404">
        <v>993.4711050955259</v>
      </c>
      <c r="U336" s="404">
        <v>1491.3972485874235</v>
      </c>
      <c r="V336" s="404">
        <v>5890.4087701689587</v>
      </c>
      <c r="W336" s="404">
        <v>8417.6228102477435</v>
      </c>
    </row>
    <row r="337" spans="1:23" s="385" customFormat="1">
      <c r="L337" s="420" t="s">
        <v>852</v>
      </c>
      <c r="M337" s="404" t="s">
        <v>5</v>
      </c>
      <c r="N337" s="497">
        <v>14390757.901728554</v>
      </c>
      <c r="O337" s="404">
        <v>431722.73705185659</v>
      </c>
      <c r="P337" s="404">
        <v>1151260.6321382844</v>
      </c>
      <c r="Q337" s="404">
        <v>2158613.6852592831</v>
      </c>
      <c r="R337" s="404">
        <v>863445.47410371318</v>
      </c>
      <c r="S337" s="404">
        <v>1223214.4216469273</v>
      </c>
      <c r="T337" s="404">
        <v>935399.26361235604</v>
      </c>
      <c r="U337" s="404">
        <v>1439075.7901728554</v>
      </c>
      <c r="V337" s="404">
        <v>6188025.8977432782</v>
      </c>
      <c r="W337" s="404">
        <v>8562500.9515284896</v>
      </c>
    </row>
    <row r="338" spans="1:23" s="385" customFormat="1">
      <c r="L338" s="420" t="s">
        <v>396</v>
      </c>
      <c r="M338" s="404" t="s">
        <v>853</v>
      </c>
      <c r="N338" s="497">
        <v>8.1333862383715907</v>
      </c>
      <c r="O338" s="404">
        <v>0</v>
      </c>
      <c r="P338" s="404">
        <v>0</v>
      </c>
      <c r="Q338" s="404">
        <v>1.5569363681399699</v>
      </c>
      <c r="R338" s="404">
        <v>3.3753822218737897</v>
      </c>
      <c r="S338" s="404">
        <v>4.9551406689472142</v>
      </c>
      <c r="T338" s="404">
        <v>6.6000173698504225</v>
      </c>
      <c r="U338" s="404">
        <v>8.4480356204012885</v>
      </c>
      <c r="V338" s="404">
        <v>13.958909771854067</v>
      </c>
      <c r="W338" s="404">
        <v>12.228799820130511</v>
      </c>
    </row>
    <row r="339" spans="1:23" s="385" customFormat="1">
      <c r="L339" s="420" t="s">
        <v>854</v>
      </c>
      <c r="M339" s="404" t="s">
        <v>855</v>
      </c>
      <c r="N339" s="497">
        <v>35.900943967589512</v>
      </c>
      <c r="O339" s="404">
        <v>17.838044445548306</v>
      </c>
      <c r="P339" s="404">
        <v>34.125995453054287</v>
      </c>
      <c r="Q339" s="404">
        <v>45.302484604841268</v>
      </c>
      <c r="R339" s="404">
        <v>43.38986430092173</v>
      </c>
      <c r="S339" s="404">
        <v>39.325521257714726</v>
      </c>
      <c r="T339" s="404">
        <v>34.818465402110505</v>
      </c>
      <c r="U339" s="404">
        <v>30.817143847588554</v>
      </c>
      <c r="V339" s="404">
        <v>33.835754666035889</v>
      </c>
      <c r="W339" s="404">
        <v>33.435780071078099</v>
      </c>
    </row>
    <row r="340" spans="1:23" s="385" customFormat="1">
      <c r="L340" s="420" t="s">
        <v>856</v>
      </c>
      <c r="M340" s="404" t="s">
        <v>857</v>
      </c>
      <c r="N340" s="497">
        <v>24.7</v>
      </c>
      <c r="O340" s="404">
        <v>74.429981522003402</v>
      </c>
      <c r="P340" s="404">
        <v>58.60494709223272</v>
      </c>
      <c r="Q340" s="404">
        <v>37.732961718144615</v>
      </c>
      <c r="R340" s="404">
        <v>27.923749305412372</v>
      </c>
      <c r="S340" s="404">
        <v>22.652511515102532</v>
      </c>
      <c r="T340" s="404">
        <v>18.636630757778761</v>
      </c>
      <c r="U340" s="404">
        <v>15.00016690905629</v>
      </c>
      <c r="V340" s="404">
        <v>3.0617914809005526</v>
      </c>
      <c r="W340" s="404">
        <v>7.4687904460212735</v>
      </c>
    </row>
    <row r="341" spans="1:23" s="385" customFormat="1">
      <c r="L341" s="420" t="s">
        <v>231</v>
      </c>
      <c r="M341" s="404" t="s">
        <v>858</v>
      </c>
      <c r="N341" s="497">
        <v>905.07911331626121</v>
      </c>
      <c r="O341" s="404">
        <v>686.44993533831678</v>
      </c>
      <c r="P341" s="404">
        <v>743.59255065264779</v>
      </c>
      <c r="Q341" s="404">
        <v>835.30194747424173</v>
      </c>
      <c r="R341" s="404">
        <v>886.69739054494096</v>
      </c>
      <c r="S341" s="404">
        <v>917.01796558890771</v>
      </c>
      <c r="T341" s="404">
        <v>941.54652190152422</v>
      </c>
      <c r="U341" s="404">
        <v>964.9178255732171</v>
      </c>
      <c r="V341" s="404">
        <v>1050.5257171762942</v>
      </c>
      <c r="W341" s="404">
        <v>1017.211289285185</v>
      </c>
    </row>
    <row r="342" spans="1:23" s="385" customFormat="1">
      <c r="L342" s="420" t="s">
        <v>167</v>
      </c>
      <c r="M342" s="404" t="s">
        <v>853</v>
      </c>
      <c r="N342" s="497">
        <v>11.259744760952795</v>
      </c>
      <c r="O342" s="404">
        <v>15.401471680823651</v>
      </c>
      <c r="P342" s="404">
        <v>14.367317768562065</v>
      </c>
      <c r="Q342" s="404">
        <v>12.908953819264813</v>
      </c>
      <c r="R342" s="404">
        <v>12.686964223755702</v>
      </c>
      <c r="S342" s="404">
        <v>12.023644379504987</v>
      </c>
      <c r="T342" s="404">
        <v>11.507834934495467</v>
      </c>
      <c r="U342" s="404">
        <v>11.034133323026229</v>
      </c>
      <c r="V342" s="404">
        <v>9.4821439242448928</v>
      </c>
      <c r="W342" s="404">
        <v>9.9642764545716496</v>
      </c>
    </row>
    <row r="343" spans="1:23" s="385" customFormat="1">
      <c r="L343" s="420" t="s">
        <v>859</v>
      </c>
      <c r="M343" s="404" t="s">
        <v>853</v>
      </c>
      <c r="N343" s="497">
        <v>9.32</v>
      </c>
      <c r="O343" s="404"/>
      <c r="P343" s="404"/>
      <c r="Q343" s="404"/>
      <c r="R343" s="404"/>
      <c r="S343" s="404"/>
      <c r="T343" s="404"/>
      <c r="U343" s="404"/>
      <c r="V343" s="404">
        <v>21.652744186046512</v>
      </c>
      <c r="W343" s="404">
        <v>15.663865546218489</v>
      </c>
    </row>
    <row r="344" spans="1:23" s="385" customFormat="1">
      <c r="L344" s="420" t="s">
        <v>860</v>
      </c>
      <c r="M344" s="404" t="s">
        <v>861</v>
      </c>
      <c r="N344" s="497">
        <v>11.560847770448571</v>
      </c>
      <c r="O344" s="404">
        <v>12.297034277314387</v>
      </c>
      <c r="P344" s="404">
        <v>12.172050144910177</v>
      </c>
      <c r="Q344" s="404">
        <v>11.759940152471392</v>
      </c>
      <c r="R344" s="404">
        <v>11.547574765339805</v>
      </c>
      <c r="S344" s="404">
        <v>11.40930678014354</v>
      </c>
      <c r="T344" s="404">
        <v>11.449960141506176</v>
      </c>
      <c r="U344" s="404">
        <v>11.483939461966655</v>
      </c>
      <c r="V344" s="404">
        <v>10.971464965922486</v>
      </c>
      <c r="W344" s="404">
        <v>11.173673689254745</v>
      </c>
    </row>
    <row r="345" spans="1:23" s="385" customFormat="1">
      <c r="L345" s="420" t="s">
        <v>862</v>
      </c>
      <c r="M345" s="404" t="s">
        <v>863</v>
      </c>
      <c r="N345" s="497">
        <v>365</v>
      </c>
      <c r="O345" s="404">
        <v>62</v>
      </c>
      <c r="P345" s="404">
        <v>140</v>
      </c>
      <c r="Q345" s="404">
        <v>255</v>
      </c>
      <c r="R345" s="404">
        <v>325</v>
      </c>
      <c r="S345" s="404">
        <v>365</v>
      </c>
      <c r="T345" s="404">
        <v>425</v>
      </c>
      <c r="U345" s="404">
        <v>485</v>
      </c>
      <c r="V345" s="404">
        <v>580</v>
      </c>
      <c r="W345" s="404">
        <v>545</v>
      </c>
    </row>
    <row r="346" spans="1:23" s="385" customFormat="1">
      <c r="A346" s="336"/>
      <c r="B346" s="336"/>
      <c r="C346" s="336"/>
      <c r="D346" s="336"/>
      <c r="E346" s="336"/>
      <c r="F346" s="336"/>
      <c r="G346" s="336"/>
      <c r="L346" s="465"/>
      <c r="N346" s="491"/>
    </row>
    <row r="347" spans="1:23">
      <c r="I347" s="336"/>
      <c r="J347" s="336"/>
      <c r="L347" s="421" t="s">
        <v>913</v>
      </c>
      <c r="M347" s="466"/>
      <c r="N347" s="503"/>
      <c r="O347" s="466"/>
      <c r="P347" s="466"/>
      <c r="Q347" s="466"/>
      <c r="R347" s="466"/>
      <c r="S347" s="466"/>
      <c r="T347" s="466"/>
      <c r="U347" s="466"/>
      <c r="V347" s="466"/>
      <c r="W347" s="467"/>
    </row>
    <row r="348" spans="1:23" ht="30">
      <c r="I348" s="336"/>
      <c r="J348" s="336"/>
      <c r="L348" s="421" t="s">
        <v>838</v>
      </c>
      <c r="M348" s="422">
        <v>30</v>
      </c>
      <c r="N348" s="502" t="s">
        <v>839</v>
      </c>
      <c r="O348" s="422">
        <v>80</v>
      </c>
      <c r="P348" s="422">
        <v>180</v>
      </c>
      <c r="Q348" s="422">
        <v>290</v>
      </c>
      <c r="R348" s="422">
        <v>340</v>
      </c>
      <c r="S348" s="422">
        <v>400</v>
      </c>
      <c r="T348" s="422">
        <v>450</v>
      </c>
      <c r="U348" s="422">
        <v>525</v>
      </c>
      <c r="V348" s="422">
        <v>525</v>
      </c>
      <c r="W348" s="423">
        <v>400</v>
      </c>
    </row>
    <row r="349" spans="1:23">
      <c r="I349" s="336"/>
      <c r="J349" s="336"/>
      <c r="L349" s="424" t="s">
        <v>840</v>
      </c>
      <c r="M349" s="425" t="s">
        <v>143</v>
      </c>
      <c r="N349" s="503" t="s">
        <v>841</v>
      </c>
      <c r="O349" s="426" t="s">
        <v>842</v>
      </c>
      <c r="P349" s="426" t="s">
        <v>843</v>
      </c>
      <c r="Q349" s="426" t="s">
        <v>659</v>
      </c>
      <c r="R349" s="426" t="s">
        <v>435</v>
      </c>
      <c r="S349" s="426" t="s">
        <v>844</v>
      </c>
      <c r="T349" s="426" t="s">
        <v>845</v>
      </c>
      <c r="U349" s="426" t="s">
        <v>846</v>
      </c>
      <c r="V349" s="426" t="s">
        <v>847</v>
      </c>
      <c r="W349" s="427" t="s">
        <v>848</v>
      </c>
    </row>
    <row r="350" spans="1:23">
      <c r="I350" s="336"/>
      <c r="J350" s="336"/>
      <c r="L350" s="424" t="s">
        <v>849</v>
      </c>
      <c r="M350" s="425" t="s">
        <v>850</v>
      </c>
      <c r="N350" s="431">
        <v>101030.99016751231</v>
      </c>
      <c r="O350" s="428">
        <v>9035.969577994656</v>
      </c>
      <c r="P350" s="428">
        <v>16592.258120628794</v>
      </c>
      <c r="Q350" s="428">
        <v>15983.678745406754</v>
      </c>
      <c r="R350" s="428">
        <v>7980.8069620422739</v>
      </c>
      <c r="S350" s="428">
        <v>8678.4162259000313</v>
      </c>
      <c r="T350" s="428">
        <v>7522.4732684087376</v>
      </c>
      <c r="U350" s="428">
        <v>9221.2733083654239</v>
      </c>
      <c r="V350" s="428">
        <v>26016.113958765654</v>
      </c>
      <c r="W350" s="429">
        <v>42683.154474202092</v>
      </c>
    </row>
    <row r="351" spans="1:23">
      <c r="I351" s="336"/>
      <c r="J351" s="336"/>
      <c r="L351" s="424" t="s">
        <v>849</v>
      </c>
      <c r="M351" s="425" t="s">
        <v>851</v>
      </c>
      <c r="N351" s="431">
        <v>16063.927436634458</v>
      </c>
      <c r="O351" s="428">
        <v>1436.7191629011502</v>
      </c>
      <c r="P351" s="428">
        <v>2638.1690411799782</v>
      </c>
      <c r="Q351" s="428">
        <v>2541.4049205196739</v>
      </c>
      <c r="R351" s="428">
        <v>1268.9483069647215</v>
      </c>
      <c r="S351" s="428">
        <v>1379.8681799181049</v>
      </c>
      <c r="T351" s="428">
        <v>1196.0732496769892</v>
      </c>
      <c r="U351" s="428">
        <v>1466.1824560301025</v>
      </c>
      <c r="V351" s="428">
        <v>4136.562119443739</v>
      </c>
      <c r="W351" s="429">
        <v>6786.6215613981331</v>
      </c>
    </row>
    <row r="352" spans="1:23">
      <c r="I352" s="336"/>
      <c r="J352" s="336"/>
      <c r="L352" s="424" t="s">
        <v>852</v>
      </c>
      <c r="M352" s="425" t="s">
        <v>5</v>
      </c>
      <c r="N352" s="431">
        <v>13904550</v>
      </c>
      <c r="O352" s="428">
        <v>973318.50000000012</v>
      </c>
      <c r="P352" s="428">
        <v>1946637.0000000002</v>
      </c>
      <c r="Q352" s="428">
        <v>2085682.5</v>
      </c>
      <c r="R352" s="428">
        <v>1112364</v>
      </c>
      <c r="S352" s="428">
        <v>1251409.5</v>
      </c>
      <c r="T352" s="428">
        <v>1112364</v>
      </c>
      <c r="U352" s="428">
        <v>1390455</v>
      </c>
      <c r="V352" s="428">
        <v>4032319.4999999995</v>
      </c>
      <c r="W352" s="429">
        <v>6535138.5</v>
      </c>
    </row>
    <row r="353" spans="9:23">
      <c r="I353" s="336"/>
      <c r="J353" s="336"/>
      <c r="L353" s="430" t="s">
        <v>864</v>
      </c>
      <c r="M353" s="425" t="s">
        <v>853</v>
      </c>
      <c r="N353" s="431">
        <v>2.6586814587080059</v>
      </c>
      <c r="O353" s="431">
        <v>0</v>
      </c>
      <c r="P353" s="431">
        <v>0</v>
      </c>
      <c r="Q353" s="431">
        <v>1.2276570331517809</v>
      </c>
      <c r="R353" s="431">
        <v>2.1731670561885874</v>
      </c>
      <c r="S353" s="431">
        <v>2.813989711581816</v>
      </c>
      <c r="T353" s="431">
        <v>3.3988896016120744</v>
      </c>
      <c r="U353" s="431">
        <v>3.9348885160396518</v>
      </c>
      <c r="V353" s="431">
        <v>4.7655877429822686</v>
      </c>
      <c r="W353" s="432">
        <v>4.3562137557399758</v>
      </c>
    </row>
    <row r="354" spans="9:23">
      <c r="I354" s="336"/>
      <c r="J354" s="336"/>
      <c r="L354" s="430" t="s">
        <v>865</v>
      </c>
      <c r="M354" s="422" t="s">
        <v>855</v>
      </c>
      <c r="N354" s="431">
        <v>798.47791484549634</v>
      </c>
      <c r="O354" s="433">
        <v>0</v>
      </c>
      <c r="P354" s="433">
        <v>0</v>
      </c>
      <c r="Q354" s="433">
        <v>28.129395833253056</v>
      </c>
      <c r="R354" s="433">
        <v>294.75574190026214</v>
      </c>
      <c r="S354" s="433">
        <v>558.29864702573559</v>
      </c>
      <c r="T354" s="433">
        <v>856.90052752717429</v>
      </c>
      <c r="U354" s="433">
        <v>1192.1593748280957</v>
      </c>
      <c r="V354" s="431">
        <v>1836.7696144868544</v>
      </c>
      <c r="W354" s="434">
        <v>1532.8322720982364</v>
      </c>
    </row>
    <row r="355" spans="9:23">
      <c r="I355" s="336"/>
      <c r="J355" s="336"/>
      <c r="L355" s="424" t="s">
        <v>856</v>
      </c>
      <c r="M355" s="425" t="s">
        <v>857</v>
      </c>
      <c r="N355" s="431">
        <v>30.161929674099468</v>
      </c>
      <c r="O355" s="431">
        <v>77.162955882771598</v>
      </c>
      <c r="P355" s="431">
        <v>60.078202778139833</v>
      </c>
      <c r="Q355" s="431">
        <v>40.747972349206606</v>
      </c>
      <c r="R355" s="431">
        <v>29.759554060410153</v>
      </c>
      <c r="S355" s="431">
        <v>24.371459247484793</v>
      </c>
      <c r="T355" s="431">
        <v>20.498499708671915</v>
      </c>
      <c r="U355" s="431">
        <v>17.559455130151036</v>
      </c>
      <c r="V355" s="431">
        <v>13.515045611957675</v>
      </c>
      <c r="W355" s="432">
        <v>15.300415720517947</v>
      </c>
    </row>
    <row r="356" spans="9:23">
      <c r="I356" s="336"/>
      <c r="J356" s="336"/>
      <c r="L356" s="424" t="s">
        <v>231</v>
      </c>
      <c r="M356" s="425" t="s">
        <v>858</v>
      </c>
      <c r="N356" s="431">
        <v>874.5</v>
      </c>
      <c r="O356" s="431">
        <v>677.4591201488463</v>
      </c>
      <c r="P356" s="431">
        <v>737.87424900162</v>
      </c>
      <c r="Q356" s="431">
        <v>820.68090887835126</v>
      </c>
      <c r="R356" s="431">
        <v>876.60308453441621</v>
      </c>
      <c r="S356" s="431">
        <v>906.90510746778079</v>
      </c>
      <c r="T356" s="431">
        <v>930.01327493981182</v>
      </c>
      <c r="U356" s="431">
        <v>948.35059189349101</v>
      </c>
      <c r="V356" s="431">
        <v>974.79969684155071</v>
      </c>
      <c r="W356" s="432">
        <v>962.94429280858208</v>
      </c>
    </row>
    <row r="357" spans="9:23">
      <c r="I357" s="336"/>
      <c r="J357" s="336"/>
      <c r="L357" s="424" t="s">
        <v>167</v>
      </c>
      <c r="M357" s="425" t="s">
        <v>853</v>
      </c>
      <c r="N357" s="431">
        <v>12.521971326171739</v>
      </c>
      <c r="O357" s="431">
        <v>15.542986984157606</v>
      </c>
      <c r="P357" s="431">
        <v>14.483694482630794</v>
      </c>
      <c r="Q357" s="431">
        <v>13.157841476144766</v>
      </c>
      <c r="R357" s="431">
        <v>12.933481014771125</v>
      </c>
      <c r="S357" s="431">
        <v>12.277668643584686</v>
      </c>
      <c r="T357" s="431">
        <v>11.810881167780206</v>
      </c>
      <c r="U357" s="431">
        <v>11.481151996011935</v>
      </c>
      <c r="V357" s="431">
        <v>11.034187710906071</v>
      </c>
      <c r="W357" s="432">
        <v>11.261489636566743</v>
      </c>
    </row>
    <row r="358" spans="9:23">
      <c r="I358" s="336"/>
      <c r="J358" s="336"/>
      <c r="L358" s="424" t="s">
        <v>859</v>
      </c>
      <c r="M358" s="425" t="s">
        <v>853</v>
      </c>
      <c r="N358" s="431">
        <v>6.33</v>
      </c>
      <c r="O358" s="422"/>
      <c r="P358" s="422"/>
      <c r="Q358" s="422"/>
      <c r="R358" s="422"/>
      <c r="S358" s="422"/>
      <c r="T358" s="422"/>
      <c r="U358" s="422"/>
      <c r="V358" s="431">
        <v>21.805758620689655</v>
      </c>
      <c r="W358" s="432">
        <v>13.468085106382979</v>
      </c>
    </row>
    <row r="359" spans="9:23">
      <c r="I359" s="336"/>
      <c r="J359" s="336"/>
      <c r="L359" s="424" t="s">
        <v>860</v>
      </c>
      <c r="M359" s="425" t="s">
        <v>861</v>
      </c>
      <c r="N359" s="431">
        <v>12.058125435800466</v>
      </c>
      <c r="O359" s="431">
        <v>12.435398000100701</v>
      </c>
      <c r="P359" s="431">
        <v>12.116096675719588</v>
      </c>
      <c r="Q359" s="431">
        <v>11.738390641409582</v>
      </c>
      <c r="R359" s="431">
        <v>11.58208131403916</v>
      </c>
      <c r="S359" s="431">
        <v>11.56658324257995</v>
      </c>
      <c r="T359" s="431">
        <v>11.619560195494238</v>
      </c>
      <c r="U359" s="431">
        <v>11.735707307534035</v>
      </c>
      <c r="V359" s="431">
        <v>12.050380328330192</v>
      </c>
      <c r="W359" s="432">
        <v>11.89877531326713</v>
      </c>
    </row>
    <row r="360" spans="9:23">
      <c r="I360" s="336"/>
      <c r="J360" s="336"/>
      <c r="L360" s="430" t="s">
        <v>866</v>
      </c>
      <c r="M360" s="425" t="s">
        <v>863</v>
      </c>
      <c r="N360" s="431">
        <v>380</v>
      </c>
      <c r="O360" s="422">
        <v>60</v>
      </c>
      <c r="P360" s="422">
        <v>125</v>
      </c>
      <c r="Q360" s="422">
        <v>225</v>
      </c>
      <c r="R360" s="422">
        <v>310</v>
      </c>
      <c r="S360" s="422">
        <v>370</v>
      </c>
      <c r="T360" s="422">
        <v>430</v>
      </c>
      <c r="U360" s="422">
        <v>495</v>
      </c>
      <c r="V360" s="422">
        <v>630</v>
      </c>
      <c r="W360" s="423">
        <v>565</v>
      </c>
    </row>
    <row r="361" spans="9:23">
      <c r="I361" s="336"/>
      <c r="J361" s="336"/>
      <c r="L361" s="372"/>
      <c r="N361" s="377"/>
    </row>
    <row r="362" spans="9:23">
      <c r="I362" s="336"/>
      <c r="J362" s="336"/>
      <c r="L362" s="405" t="s">
        <v>895</v>
      </c>
      <c r="M362" s="406"/>
      <c r="N362" s="415"/>
      <c r="O362" s="406"/>
      <c r="P362" s="406"/>
      <c r="Q362" s="406"/>
      <c r="R362" s="406"/>
      <c r="S362" s="406"/>
      <c r="T362" s="406"/>
      <c r="U362" s="406"/>
      <c r="V362" s="406"/>
      <c r="W362" s="407"/>
    </row>
    <row r="363" spans="9:23" ht="30">
      <c r="I363" s="336"/>
      <c r="J363" s="336"/>
      <c r="L363" s="405" t="s">
        <v>838</v>
      </c>
      <c r="M363" s="406">
        <v>43</v>
      </c>
      <c r="N363" s="496" t="s">
        <v>839</v>
      </c>
      <c r="O363" s="406">
        <v>80</v>
      </c>
      <c r="P363" s="406">
        <v>180</v>
      </c>
      <c r="Q363" s="406">
        <v>290</v>
      </c>
      <c r="R363" s="406">
        <v>340</v>
      </c>
      <c r="S363" s="406">
        <v>400</v>
      </c>
      <c r="T363" s="406">
        <v>450</v>
      </c>
      <c r="U363" s="406">
        <v>525</v>
      </c>
      <c r="V363" s="406">
        <v>525</v>
      </c>
      <c r="W363" s="407">
        <v>400</v>
      </c>
    </row>
    <row r="364" spans="9:23">
      <c r="I364" s="336"/>
      <c r="J364" s="336"/>
      <c r="L364" s="408" t="s">
        <v>840</v>
      </c>
      <c r="M364" s="409" t="s">
        <v>143</v>
      </c>
      <c r="N364" s="495" t="s">
        <v>841</v>
      </c>
      <c r="O364" s="410" t="s">
        <v>842</v>
      </c>
      <c r="P364" s="410" t="s">
        <v>843</v>
      </c>
      <c r="Q364" s="410" t="s">
        <v>659</v>
      </c>
      <c r="R364" s="410" t="s">
        <v>435</v>
      </c>
      <c r="S364" s="410" t="s">
        <v>844</v>
      </c>
      <c r="T364" s="410" t="s">
        <v>845</v>
      </c>
      <c r="U364" s="410" t="s">
        <v>846</v>
      </c>
      <c r="V364" s="410" t="s">
        <v>847</v>
      </c>
      <c r="W364" s="411" t="s">
        <v>848</v>
      </c>
    </row>
    <row r="365" spans="9:23">
      <c r="I365" s="336"/>
      <c r="J365" s="336"/>
      <c r="L365" s="408" t="s">
        <v>849</v>
      </c>
      <c r="M365" s="409" t="s">
        <v>850</v>
      </c>
      <c r="N365" s="415">
        <v>95119.027493766931</v>
      </c>
      <c r="O365" s="412">
        <v>3590.7922357310681</v>
      </c>
      <c r="P365" s="412">
        <v>24930.532038607176</v>
      </c>
      <c r="Q365" s="412">
        <v>26132.321036140616</v>
      </c>
      <c r="R365" s="412">
        <v>8241.6846287550707</v>
      </c>
      <c r="S365" s="412">
        <v>8127.9604946794725</v>
      </c>
      <c r="T365" s="412">
        <v>6262.6765712279785</v>
      </c>
      <c r="U365" s="412">
        <v>7896.6414716560494</v>
      </c>
      <c r="V365" s="412">
        <v>9936.4190169694957</v>
      </c>
      <c r="W365" s="413">
        <v>24403.560684510485</v>
      </c>
    </row>
    <row r="366" spans="9:23">
      <c r="I366" s="336"/>
      <c r="J366" s="336"/>
      <c r="L366" s="408" t="s">
        <v>849</v>
      </c>
      <c r="M366" s="409" t="s">
        <v>851</v>
      </c>
      <c r="N366" s="415">
        <v>15123.925371508942</v>
      </c>
      <c r="O366" s="412">
        <v>570.9359654812398</v>
      </c>
      <c r="P366" s="412">
        <v>3963.9545941385409</v>
      </c>
      <c r="Q366" s="412">
        <v>4155.0390447463578</v>
      </c>
      <c r="R366" s="412">
        <v>1310.4278559720562</v>
      </c>
      <c r="S366" s="412">
        <v>1292.3457186540361</v>
      </c>
      <c r="T366" s="412">
        <v>995.76557482524856</v>
      </c>
      <c r="U366" s="412">
        <v>1255.5659939933118</v>
      </c>
      <c r="V366" s="412">
        <v>1579.8906236981497</v>
      </c>
      <c r="W366" s="413">
        <v>3880.1661488371669</v>
      </c>
    </row>
    <row r="367" spans="9:23">
      <c r="I367" s="336"/>
      <c r="J367" s="336"/>
      <c r="L367" s="408" t="s">
        <v>852</v>
      </c>
      <c r="M367" s="409" t="s">
        <v>5</v>
      </c>
      <c r="N367" s="415">
        <v>12632546.049126778</v>
      </c>
      <c r="O367" s="412">
        <v>378976.38147380331</v>
      </c>
      <c r="P367" s="412">
        <v>3031811.0517904265</v>
      </c>
      <c r="Q367" s="412">
        <v>3410787.4332642304</v>
      </c>
      <c r="R367" s="412">
        <v>1136929.14442141</v>
      </c>
      <c r="S367" s="412">
        <v>1136929.14442141</v>
      </c>
      <c r="T367" s="412">
        <v>884278.22343887459</v>
      </c>
      <c r="U367" s="412">
        <v>1136929.14442141</v>
      </c>
      <c r="V367" s="412">
        <v>1515905.5258952132</v>
      </c>
      <c r="W367" s="413">
        <v>3537112.8937554983</v>
      </c>
    </row>
    <row r="368" spans="9:23">
      <c r="I368" s="336"/>
      <c r="J368" s="336"/>
      <c r="L368" s="414" t="s">
        <v>864</v>
      </c>
      <c r="M368" s="409" t="s">
        <v>853</v>
      </c>
      <c r="N368" s="415">
        <v>0.70595502129498922</v>
      </c>
      <c r="O368" s="415">
        <v>6.0353890428540308E-2</v>
      </c>
      <c r="P368" s="415">
        <v>0</v>
      </c>
      <c r="Q368" s="415">
        <v>0.33604066820776085</v>
      </c>
      <c r="R368" s="415">
        <v>0.7093468958656165</v>
      </c>
      <c r="S368" s="415">
        <v>0.97721064468056129</v>
      </c>
      <c r="T368" s="415">
        <v>1.2384600174250471</v>
      </c>
      <c r="U368" s="415">
        <v>1.5769727805367464</v>
      </c>
      <c r="V368" s="415">
        <v>1.9416957837401756</v>
      </c>
      <c r="W368" s="416">
        <v>1.6486544482745766</v>
      </c>
    </row>
    <row r="369" spans="9:23">
      <c r="I369" s="336"/>
      <c r="J369" s="336"/>
      <c r="L369" s="414" t="s">
        <v>865</v>
      </c>
      <c r="M369" s="406" t="s">
        <v>855</v>
      </c>
      <c r="N369" s="415">
        <v>312.275923596849</v>
      </c>
      <c r="O369" s="417">
        <v>0</v>
      </c>
      <c r="P369" s="417">
        <v>32.678466983314536</v>
      </c>
      <c r="Q369" s="417">
        <v>28.865136313537164</v>
      </c>
      <c r="R369" s="417">
        <v>60.580699464128429</v>
      </c>
      <c r="S369" s="417">
        <v>172.85655718053226</v>
      </c>
      <c r="T369" s="417">
        <v>382.15109697919888</v>
      </c>
      <c r="U369" s="417">
        <v>849.1791266795824</v>
      </c>
      <c r="V369" s="415">
        <v>1437.1121119039387</v>
      </c>
      <c r="W369" s="418">
        <v>984.39339863635337</v>
      </c>
    </row>
    <row r="370" spans="9:23">
      <c r="I370" s="336"/>
      <c r="J370" s="336"/>
      <c r="L370" s="408" t="s">
        <v>856</v>
      </c>
      <c r="M370" s="409" t="s">
        <v>857</v>
      </c>
      <c r="N370" s="415">
        <v>46.424061310298356</v>
      </c>
      <c r="O370" s="415">
        <v>81.462779300919266</v>
      </c>
      <c r="P370" s="415">
        <v>53.322562955645864</v>
      </c>
      <c r="Q370" s="415">
        <v>40.706247785728991</v>
      </c>
      <c r="R370" s="415">
        <v>31.432666798528928</v>
      </c>
      <c r="S370" s="415">
        <v>29.184415709225888</v>
      </c>
      <c r="T370" s="415">
        <v>27.682978603676546</v>
      </c>
      <c r="U370" s="415">
        <v>24.611391260930574</v>
      </c>
      <c r="V370" s="415">
        <v>15.827335531674592</v>
      </c>
      <c r="W370" s="416">
        <v>23.570736693586767</v>
      </c>
    </row>
    <row r="371" spans="9:23">
      <c r="I371" s="336"/>
      <c r="J371" s="336"/>
      <c r="L371" s="408" t="s">
        <v>231</v>
      </c>
      <c r="M371" s="409" t="s">
        <v>858</v>
      </c>
      <c r="N371" s="415">
        <v>794.49975151740739</v>
      </c>
      <c r="O371" s="415">
        <v>663.78088680114161</v>
      </c>
      <c r="P371" s="415">
        <v>764.84505051433598</v>
      </c>
      <c r="Q371" s="415">
        <v>820.87975504751</v>
      </c>
      <c r="R371" s="415">
        <v>867.60147782271667</v>
      </c>
      <c r="S371" s="415">
        <v>879.74071334836731</v>
      </c>
      <c r="T371" s="415">
        <v>888.03855625764186</v>
      </c>
      <c r="U371" s="415">
        <v>905.51125935278105</v>
      </c>
      <c r="V371" s="415">
        <v>959.50029904401708</v>
      </c>
      <c r="W371" s="416">
        <v>911.58799857462884</v>
      </c>
    </row>
    <row r="372" spans="9:23">
      <c r="I372" s="336"/>
      <c r="J372" s="336"/>
      <c r="L372" s="408" t="s">
        <v>167</v>
      </c>
      <c r="M372" s="409" t="s">
        <v>853</v>
      </c>
      <c r="N372" s="415">
        <v>12.864501237806998</v>
      </c>
      <c r="O372" s="415">
        <v>16.811508973857308</v>
      </c>
      <c r="P372" s="415">
        <v>13.746241934597979</v>
      </c>
      <c r="Q372" s="415">
        <v>13.331764394782343</v>
      </c>
      <c r="R372" s="415">
        <v>14.059375831431819</v>
      </c>
      <c r="S372" s="415">
        <v>14.295307397899613</v>
      </c>
      <c r="T372" s="415">
        <v>13.752981236266784</v>
      </c>
      <c r="U372" s="415">
        <v>11.267651270578057</v>
      </c>
      <c r="V372" s="415">
        <v>7.7730227180500142</v>
      </c>
      <c r="W372" s="416">
        <v>10.391285810916791</v>
      </c>
    </row>
    <row r="373" spans="9:23">
      <c r="I373" s="336"/>
      <c r="J373" s="336"/>
      <c r="L373" s="408" t="s">
        <v>859</v>
      </c>
      <c r="M373" s="409" t="s">
        <v>853</v>
      </c>
      <c r="N373" s="415">
        <v>0.39</v>
      </c>
      <c r="O373" s="406"/>
      <c r="P373" s="406"/>
      <c r="Q373" s="406"/>
      <c r="R373" s="406"/>
      <c r="S373" s="406"/>
      <c r="T373" s="406"/>
      <c r="U373" s="406"/>
      <c r="V373" s="415">
        <v>3.24675</v>
      </c>
      <c r="W373" s="416">
        <v>1.3928571428571426</v>
      </c>
    </row>
    <row r="374" spans="9:23">
      <c r="I374" s="336"/>
      <c r="J374" s="336"/>
      <c r="L374" s="408" t="s">
        <v>860</v>
      </c>
      <c r="M374" s="409" t="s">
        <v>861</v>
      </c>
      <c r="N374" s="415">
        <v>12.479839682702877</v>
      </c>
      <c r="O374" s="415">
        <v>12.817385177506583</v>
      </c>
      <c r="P374" s="415">
        <v>12.021781302370316</v>
      </c>
      <c r="Q374" s="415">
        <v>11.73554718718041</v>
      </c>
      <c r="R374" s="415">
        <v>11.801736941764021</v>
      </c>
      <c r="S374" s="415">
        <v>12.015719505611219</v>
      </c>
      <c r="T374" s="415">
        <v>12.226194981511643</v>
      </c>
      <c r="U374" s="415">
        <v>12.344024165760301</v>
      </c>
      <c r="V374" s="415">
        <v>12.059051633171807</v>
      </c>
      <c r="W374" s="416">
        <v>12.340024485950623</v>
      </c>
    </row>
    <row r="375" spans="9:23">
      <c r="I375" s="336"/>
      <c r="J375" s="336"/>
      <c r="L375" s="414" t="s">
        <v>866</v>
      </c>
      <c r="M375" s="409" t="s">
        <v>863</v>
      </c>
      <c r="N375" s="415">
        <v>270</v>
      </c>
      <c r="O375" s="406">
        <v>70</v>
      </c>
      <c r="P375" s="406">
        <v>160</v>
      </c>
      <c r="Q375" s="406">
        <v>225</v>
      </c>
      <c r="R375" s="406">
        <v>325</v>
      </c>
      <c r="S375" s="406">
        <v>385</v>
      </c>
      <c r="T375" s="406">
        <v>440</v>
      </c>
      <c r="U375" s="406">
        <v>505</v>
      </c>
      <c r="V375" s="406">
        <v>590</v>
      </c>
      <c r="W375" s="407">
        <v>520</v>
      </c>
    </row>
    <row r="376" spans="9:23">
      <c r="I376" s="336"/>
      <c r="J376" s="336"/>
      <c r="L376" s="372"/>
      <c r="N376" s="377"/>
    </row>
    <row r="377" spans="9:23">
      <c r="I377" s="336"/>
      <c r="J377" s="336"/>
      <c r="L377" s="1095" t="s">
        <v>923</v>
      </c>
      <c r="M377" s="333"/>
      <c r="N377" s="493"/>
      <c r="O377" s="333"/>
      <c r="P377" s="333"/>
      <c r="Q377" s="333"/>
      <c r="R377" s="333"/>
      <c r="S377" s="333"/>
      <c r="T377" s="333"/>
      <c r="U377" s="333"/>
      <c r="V377" s="333"/>
      <c r="W377" s="333"/>
    </row>
    <row r="378" spans="9:23">
      <c r="I378" s="336"/>
      <c r="J378" s="336"/>
      <c r="L378" s="1096" t="s">
        <v>838</v>
      </c>
      <c r="M378" s="333">
        <v>133</v>
      </c>
      <c r="N378" s="493" t="s">
        <v>839</v>
      </c>
      <c r="O378" s="333">
        <v>80</v>
      </c>
      <c r="P378" s="333">
        <v>180</v>
      </c>
      <c r="Q378" s="333">
        <v>290</v>
      </c>
      <c r="R378" s="333">
        <v>340</v>
      </c>
      <c r="S378" s="333">
        <v>400</v>
      </c>
      <c r="T378" s="333">
        <v>450</v>
      </c>
      <c r="U378" s="333">
        <v>525</v>
      </c>
      <c r="V378" s="333">
        <v>525</v>
      </c>
      <c r="W378" s="333">
        <v>400</v>
      </c>
    </row>
    <row r="379" spans="9:23">
      <c r="I379" s="336"/>
      <c r="J379" s="336"/>
      <c r="L379" s="1096" t="s">
        <v>840</v>
      </c>
      <c r="M379" s="333" t="s">
        <v>143</v>
      </c>
      <c r="N379" s="493" t="s">
        <v>841</v>
      </c>
      <c r="O379" s="333" t="s">
        <v>842</v>
      </c>
      <c r="P379" s="333" t="s">
        <v>843</v>
      </c>
      <c r="Q379" s="333" t="s">
        <v>659</v>
      </c>
      <c r="R379" s="333" t="s">
        <v>435</v>
      </c>
      <c r="S379" s="333" t="s">
        <v>844</v>
      </c>
      <c r="T379" s="333" t="s">
        <v>845</v>
      </c>
      <c r="U379" s="333" t="s">
        <v>846</v>
      </c>
      <c r="V379" s="333" t="s">
        <v>847</v>
      </c>
      <c r="W379" s="333" t="s">
        <v>848</v>
      </c>
    </row>
    <row r="380" spans="9:23">
      <c r="I380" s="336"/>
      <c r="J380" s="336"/>
      <c r="L380" s="1096" t="s">
        <v>849</v>
      </c>
      <c r="M380" s="333" t="s">
        <v>850</v>
      </c>
      <c r="N380" s="493">
        <v>98587.773718987519</v>
      </c>
      <c r="O380" s="333">
        <v>1362.0230706592379</v>
      </c>
      <c r="P380" s="333">
        <v>9865.0778999953109</v>
      </c>
      <c r="Q380" s="333">
        <v>16004.478821830313</v>
      </c>
      <c r="R380" s="333">
        <v>7088.1367502715602</v>
      </c>
      <c r="S380" s="333">
        <v>10905.227822186298</v>
      </c>
      <c r="T380" s="333">
        <v>7726.1031709329191</v>
      </c>
      <c r="U380" s="333">
        <v>13298.85642628831</v>
      </c>
      <c r="V380" s="333">
        <v>32337.86975682358</v>
      </c>
      <c r="W380" s="333">
        <v>53613.353233171423</v>
      </c>
    </row>
    <row r="381" spans="9:23">
      <c r="I381" s="336"/>
      <c r="J381" s="336"/>
      <c r="L381" s="1096" t="s">
        <v>849</v>
      </c>
      <c r="M381" s="333" t="s">
        <v>851</v>
      </c>
      <c r="N381" s="493">
        <v>15675.456021319016</v>
      </c>
      <c r="O381" s="333">
        <v>216.56166823481882</v>
      </c>
      <c r="P381" s="333">
        <v>1568.5473860992545</v>
      </c>
      <c r="Q381" s="333">
        <v>2544.7121326710198</v>
      </c>
      <c r="R381" s="333">
        <v>1127.0137432931781</v>
      </c>
      <c r="S381" s="333">
        <v>1733.9312237276215</v>
      </c>
      <c r="T381" s="333">
        <v>1228.4504041783341</v>
      </c>
      <c r="U381" s="333">
        <v>2114.5181717798414</v>
      </c>
      <c r="V381" s="333">
        <v>5141.7212913349495</v>
      </c>
      <c r="W381" s="333">
        <v>8524.5231640742568</v>
      </c>
    </row>
    <row r="382" spans="9:23">
      <c r="I382" s="336"/>
      <c r="J382" s="336"/>
      <c r="L382" s="1096" t="s">
        <v>852</v>
      </c>
      <c r="M382" s="333" t="s">
        <v>5</v>
      </c>
      <c r="N382" s="493">
        <v>14520906.874999996</v>
      </c>
      <c r="O382" s="333">
        <v>145209.06874999998</v>
      </c>
      <c r="P382" s="333">
        <v>1161672.5499999998</v>
      </c>
      <c r="Q382" s="333">
        <v>2178136.0312499995</v>
      </c>
      <c r="R382" s="333">
        <v>1016463.4812499998</v>
      </c>
      <c r="S382" s="333">
        <v>1597299.7562499996</v>
      </c>
      <c r="T382" s="333">
        <v>1161672.5499999998</v>
      </c>
      <c r="U382" s="333">
        <v>2032926.9624999997</v>
      </c>
      <c r="V382" s="333">
        <v>5227526.4749999987</v>
      </c>
      <c r="W382" s="333">
        <v>8422125.9874999989</v>
      </c>
    </row>
    <row r="383" spans="9:23">
      <c r="I383" s="336"/>
      <c r="J383" s="336"/>
      <c r="L383" s="1096" t="s">
        <v>396</v>
      </c>
      <c r="M383" s="333" t="s">
        <v>853</v>
      </c>
      <c r="N383" s="493">
        <v>3.4339134807177172</v>
      </c>
      <c r="O383" s="333">
        <v>0</v>
      </c>
      <c r="P383" s="333">
        <v>0</v>
      </c>
      <c r="Q383" s="333">
        <v>1.2465596513430903</v>
      </c>
      <c r="R383" s="333">
        <v>2.0253734227101496</v>
      </c>
      <c r="S383" s="333">
        <v>2.4967289240175785</v>
      </c>
      <c r="T383" s="333">
        <v>3.3271913223255751</v>
      </c>
      <c r="U383" s="333">
        <v>4.0059628873496171</v>
      </c>
      <c r="V383" s="333">
        <v>5.5652863938044943</v>
      </c>
      <c r="W383" s="333">
        <v>4.8801951927320859</v>
      </c>
    </row>
    <row r="384" spans="9:23">
      <c r="I384" s="336"/>
      <c r="J384" s="336"/>
      <c r="L384" s="1096" t="s">
        <v>854</v>
      </c>
      <c r="M384" s="333" t="s">
        <v>855</v>
      </c>
      <c r="N384" s="493">
        <v>171.95523879869819</v>
      </c>
      <c r="O384" s="333">
        <v>0</v>
      </c>
      <c r="P384" s="333">
        <v>71.91977231544962</v>
      </c>
      <c r="Q384" s="333">
        <v>167.85996681903782</v>
      </c>
      <c r="R384" s="333">
        <v>190.53757917802238</v>
      </c>
      <c r="S384" s="333">
        <v>195.70781397977322</v>
      </c>
      <c r="T384" s="333">
        <v>195.54150928540787</v>
      </c>
      <c r="U384" s="333">
        <v>190.28942095399589</v>
      </c>
      <c r="V384" s="333">
        <v>177.42592287216078</v>
      </c>
      <c r="W384" s="333">
        <v>183.02960674201711</v>
      </c>
    </row>
    <row r="385" spans="9:23">
      <c r="I385" s="336"/>
      <c r="J385" s="336"/>
      <c r="L385" s="1096" t="s">
        <v>856</v>
      </c>
      <c r="M385" s="333" t="s">
        <v>857</v>
      </c>
      <c r="N385" s="493">
        <v>23.3</v>
      </c>
      <c r="O385" s="333">
        <v>79.322178634159656</v>
      </c>
      <c r="P385" s="333">
        <v>59.372061941842787</v>
      </c>
      <c r="Q385" s="333">
        <v>33.651343165302166</v>
      </c>
      <c r="R385" s="333">
        <v>25.234961222669966</v>
      </c>
      <c r="S385" s="333">
        <v>21.952472649072561</v>
      </c>
      <c r="T385" s="333">
        <v>17.986629295859615</v>
      </c>
      <c r="U385" s="333">
        <v>15.534109224846475</v>
      </c>
      <c r="V385" s="333">
        <v>7.5403139880056642</v>
      </c>
      <c r="W385" s="333">
        <v>11.579301209421232</v>
      </c>
    </row>
    <row r="386" spans="9:23">
      <c r="I386" s="336"/>
      <c r="J386" s="336"/>
      <c r="L386" s="1096" t="s">
        <v>231</v>
      </c>
      <c r="M386" s="333" t="s">
        <v>858</v>
      </c>
      <c r="N386" s="493">
        <v>913.26458333333312</v>
      </c>
      <c r="O386" s="333">
        <v>670.52064168876416</v>
      </c>
      <c r="P386" s="333">
        <v>740.60405206431653</v>
      </c>
      <c r="Q386" s="333">
        <v>855.94594503848691</v>
      </c>
      <c r="R386" s="333">
        <v>901.90868327821272</v>
      </c>
      <c r="S386" s="333">
        <v>921.20133393532751</v>
      </c>
      <c r="T386" s="333">
        <v>945.64057779524308</v>
      </c>
      <c r="U386" s="333">
        <v>961.4138055805098</v>
      </c>
      <c r="V386" s="333">
        <v>1016.688026986148</v>
      </c>
      <c r="W386" s="333">
        <v>987.98792910719033</v>
      </c>
    </row>
    <row r="387" spans="9:23">
      <c r="I387" s="336"/>
      <c r="J387" s="336"/>
      <c r="L387" s="1096" t="s">
        <v>167</v>
      </c>
      <c r="M387" s="333" t="s">
        <v>853</v>
      </c>
      <c r="N387" s="493">
        <v>11.527310926550536</v>
      </c>
      <c r="O387" s="333">
        <v>16.02773379876232</v>
      </c>
      <c r="P387" s="333">
        <v>14.463570891743034</v>
      </c>
      <c r="Q387" s="333">
        <v>12.483372991489613</v>
      </c>
      <c r="R387" s="333">
        <v>12.291954094730229</v>
      </c>
      <c r="S387" s="333">
        <v>11.878622687544887</v>
      </c>
      <c r="T387" s="333">
        <v>11.400260005980762</v>
      </c>
      <c r="U387" s="333">
        <v>11.126204537981529</v>
      </c>
      <c r="V387" s="333">
        <v>10.27963125123083</v>
      </c>
      <c r="W387" s="333">
        <v>10.638546010756851</v>
      </c>
    </row>
    <row r="388" spans="9:23">
      <c r="I388" s="336"/>
      <c r="J388" s="336"/>
      <c r="L388" s="1096" t="s">
        <v>859</v>
      </c>
      <c r="M388" s="333" t="s">
        <v>853</v>
      </c>
      <c r="N388" s="493">
        <v>7.7</v>
      </c>
      <c r="O388" s="333"/>
      <c r="P388" s="333"/>
      <c r="Q388" s="333"/>
      <c r="R388" s="333"/>
      <c r="S388" s="333"/>
      <c r="T388" s="333"/>
      <c r="U388" s="333"/>
      <c r="V388" s="333">
        <v>21.3675</v>
      </c>
      <c r="W388" s="333">
        <v>13.275862068965516</v>
      </c>
    </row>
    <row r="389" spans="9:23">
      <c r="I389" s="336"/>
      <c r="J389" s="336"/>
      <c r="L389" s="1096" t="s">
        <v>860</v>
      </c>
      <c r="M389" s="333" t="s">
        <v>861</v>
      </c>
      <c r="N389" s="493">
        <v>11.457229416552108</v>
      </c>
      <c r="O389" s="333">
        <v>12.589170056354098</v>
      </c>
      <c r="P389" s="333">
        <v>12.22116701724401</v>
      </c>
      <c r="Q389" s="333">
        <v>11.476309886716267</v>
      </c>
      <c r="R389" s="333">
        <v>11.352817199112071</v>
      </c>
      <c r="S389" s="333">
        <v>11.357494726599557</v>
      </c>
      <c r="T389" s="333">
        <v>11.400388689200829</v>
      </c>
      <c r="U389" s="333">
        <v>11.525794439746463</v>
      </c>
      <c r="V389" s="333">
        <v>11.336620276691169</v>
      </c>
      <c r="W389" s="333">
        <v>11.50417599713977</v>
      </c>
    </row>
    <row r="390" spans="9:23">
      <c r="I390" s="336"/>
      <c r="J390" s="336"/>
      <c r="L390" s="1096" t="s">
        <v>862</v>
      </c>
      <c r="M390" s="333" t="s">
        <v>863</v>
      </c>
      <c r="N390" s="493">
        <v>365</v>
      </c>
      <c r="O390" s="333">
        <v>62</v>
      </c>
      <c r="P390" s="333">
        <v>140</v>
      </c>
      <c r="Q390" s="333">
        <v>255</v>
      </c>
      <c r="R390" s="333">
        <v>325</v>
      </c>
      <c r="S390" s="333">
        <v>365</v>
      </c>
      <c r="T390" s="333">
        <v>425</v>
      </c>
      <c r="U390" s="333">
        <v>485</v>
      </c>
      <c r="V390" s="333">
        <v>580</v>
      </c>
      <c r="W390" s="333">
        <v>545</v>
      </c>
    </row>
    <row r="391" spans="9:23">
      <c r="I391" s="336"/>
      <c r="J391" s="336"/>
      <c r="L391" s="1097"/>
      <c r="M391" s="509"/>
      <c r="N391" s="520"/>
      <c r="O391" s="509"/>
      <c r="P391" s="509"/>
      <c r="Q391" s="509"/>
      <c r="R391" s="509"/>
      <c r="S391" s="509"/>
      <c r="T391" s="509"/>
      <c r="U391" s="509"/>
      <c r="V391" s="509"/>
      <c r="W391" s="509"/>
    </row>
    <row r="392" spans="9:23">
      <c r="I392" s="336"/>
      <c r="J392" s="336"/>
      <c r="L392" s="332" t="s">
        <v>876</v>
      </c>
      <c r="M392" s="321"/>
      <c r="N392" s="328"/>
      <c r="O392" s="321"/>
      <c r="P392" s="321"/>
      <c r="Q392" s="321"/>
      <c r="R392" s="321"/>
      <c r="S392" s="321"/>
      <c r="T392" s="321"/>
      <c r="U392" s="321"/>
      <c r="V392" s="321"/>
      <c r="W392" s="322"/>
    </row>
    <row r="393" spans="9:23" ht="30">
      <c r="I393" s="336"/>
      <c r="J393" s="336"/>
      <c r="L393" s="332" t="s">
        <v>838</v>
      </c>
      <c r="M393" s="321">
        <v>41</v>
      </c>
      <c r="N393" s="499" t="s">
        <v>839</v>
      </c>
      <c r="O393" s="321">
        <v>80</v>
      </c>
      <c r="P393" s="321">
        <v>180</v>
      </c>
      <c r="Q393" s="321">
        <v>290</v>
      </c>
      <c r="R393" s="321">
        <v>340</v>
      </c>
      <c r="S393" s="321">
        <v>400</v>
      </c>
      <c r="T393" s="321">
        <v>450</v>
      </c>
      <c r="U393" s="321">
        <v>525</v>
      </c>
      <c r="V393" s="321">
        <v>525</v>
      </c>
      <c r="W393" s="322">
        <v>400</v>
      </c>
    </row>
    <row r="394" spans="9:23">
      <c r="I394" s="336"/>
      <c r="J394" s="336"/>
      <c r="L394" s="337" t="s">
        <v>840</v>
      </c>
      <c r="M394" s="323" t="s">
        <v>143</v>
      </c>
      <c r="N394" s="498" t="s">
        <v>841</v>
      </c>
      <c r="O394" s="324" t="s">
        <v>842</v>
      </c>
      <c r="P394" s="324" t="s">
        <v>843</v>
      </c>
      <c r="Q394" s="324" t="s">
        <v>659</v>
      </c>
      <c r="R394" s="324" t="s">
        <v>435</v>
      </c>
      <c r="S394" s="324" t="s">
        <v>844</v>
      </c>
      <c r="T394" s="324" t="s">
        <v>845</v>
      </c>
      <c r="U394" s="324" t="s">
        <v>846</v>
      </c>
      <c r="V394" s="324" t="s">
        <v>847</v>
      </c>
      <c r="W394" s="325" t="s">
        <v>848</v>
      </c>
    </row>
    <row r="395" spans="9:23">
      <c r="I395" s="336"/>
      <c r="J395" s="336"/>
      <c r="L395" s="337" t="s">
        <v>849</v>
      </c>
      <c r="M395" s="323" t="s">
        <v>850</v>
      </c>
      <c r="N395" s="328">
        <v>96515.909807448974</v>
      </c>
      <c r="O395" s="326">
        <v>2052.462662479229</v>
      </c>
      <c r="P395" s="326">
        <v>9737.5196546423012</v>
      </c>
      <c r="Q395" s="326">
        <v>14290.098946814041</v>
      </c>
      <c r="R395" s="326">
        <v>5090.682105708891</v>
      </c>
      <c r="S395" s="326">
        <v>5980.3860371484016</v>
      </c>
      <c r="T395" s="326">
        <v>4890.8055637039251</v>
      </c>
      <c r="U395" s="326">
        <v>8627.1183401132348</v>
      </c>
      <c r="V395" s="326">
        <v>45846.836496838951</v>
      </c>
      <c r="W395" s="327">
        <v>59719.057199484494</v>
      </c>
    </row>
    <row r="396" spans="9:23">
      <c r="I396" s="336"/>
      <c r="J396" s="336"/>
      <c r="L396" s="337" t="s">
        <v>849</v>
      </c>
      <c r="M396" s="323" t="s">
        <v>851</v>
      </c>
      <c r="N396" s="328">
        <v>15346.029659384387</v>
      </c>
      <c r="O396" s="326">
        <v>326.34156333419742</v>
      </c>
      <c r="P396" s="326">
        <v>1548.2656250881259</v>
      </c>
      <c r="Q396" s="326">
        <v>2272.1257325434326</v>
      </c>
      <c r="R396" s="326">
        <v>809.41845480771372</v>
      </c>
      <c r="S396" s="326">
        <v>950.88137990659584</v>
      </c>
      <c r="T396" s="326">
        <v>777.63808462892405</v>
      </c>
      <c r="U396" s="326">
        <v>1371.7118160780044</v>
      </c>
      <c r="V396" s="326">
        <v>7289.6470029973934</v>
      </c>
      <c r="W396" s="327">
        <v>9495.3300947180342</v>
      </c>
    </row>
    <row r="397" spans="9:23">
      <c r="I397" s="336"/>
      <c r="J397" s="336"/>
      <c r="L397" s="337" t="s">
        <v>852</v>
      </c>
      <c r="M397" s="323" t="s">
        <v>5</v>
      </c>
      <c r="N397" s="328">
        <v>14435664.267064655</v>
      </c>
      <c r="O397" s="326">
        <v>216534.96400596981</v>
      </c>
      <c r="P397" s="326">
        <v>1154853.1413651723</v>
      </c>
      <c r="Q397" s="326">
        <v>1876636.3547184053</v>
      </c>
      <c r="R397" s="326">
        <v>721783.21335323283</v>
      </c>
      <c r="S397" s="326">
        <v>866139.85602387926</v>
      </c>
      <c r="T397" s="326">
        <v>721783.21335323283</v>
      </c>
      <c r="U397" s="326">
        <v>1299209.7840358189</v>
      </c>
      <c r="V397" s="326">
        <v>7506545.4188736212</v>
      </c>
      <c r="W397" s="327">
        <v>9527538.4162626732</v>
      </c>
    </row>
    <row r="398" spans="9:23">
      <c r="I398" s="336"/>
      <c r="J398" s="336"/>
      <c r="L398" s="338" t="s">
        <v>864</v>
      </c>
      <c r="M398" s="323" t="s">
        <v>853</v>
      </c>
      <c r="N398" s="328">
        <v>5.0170490621742205</v>
      </c>
      <c r="O398" s="328">
        <v>0</v>
      </c>
      <c r="P398" s="328">
        <v>0</v>
      </c>
      <c r="Q398" s="328">
        <v>1.2772931828607688</v>
      </c>
      <c r="R398" s="328">
        <v>2.4899597340899335</v>
      </c>
      <c r="S398" s="328">
        <v>3.016059431063038</v>
      </c>
      <c r="T398" s="328">
        <v>3.6214386453396132</v>
      </c>
      <c r="U398" s="328">
        <v>4.4991506220248061</v>
      </c>
      <c r="V398" s="328">
        <v>7.6145075145862089</v>
      </c>
      <c r="W398" s="329">
        <v>6.8871809027788506</v>
      </c>
    </row>
    <row r="399" spans="9:23">
      <c r="I399" s="336"/>
      <c r="J399" s="336"/>
      <c r="L399" s="338" t="s">
        <v>865</v>
      </c>
      <c r="M399" s="321" t="s">
        <v>855</v>
      </c>
      <c r="N399" s="328">
        <v>2291.0107166099197</v>
      </c>
      <c r="O399" s="330">
        <v>0</v>
      </c>
      <c r="P399" s="330">
        <v>0</v>
      </c>
      <c r="Q399" s="330">
        <v>0</v>
      </c>
      <c r="R399" s="330">
        <v>322.99712600153157</v>
      </c>
      <c r="S399" s="330">
        <v>524.13932059227818</v>
      </c>
      <c r="T399" s="330">
        <v>798.34172918183049</v>
      </c>
      <c r="U399" s="330">
        <v>1282.3750532519803</v>
      </c>
      <c r="V399" s="328">
        <v>4015.541653504878</v>
      </c>
      <c r="W399" s="331">
        <v>3399.1098501125848</v>
      </c>
    </row>
    <row r="400" spans="9:23">
      <c r="I400" s="336"/>
      <c r="J400" s="336"/>
      <c r="L400" s="337" t="s">
        <v>856</v>
      </c>
      <c r="M400" s="323" t="s">
        <v>857</v>
      </c>
      <c r="N400" s="328">
        <v>24.200067289458616</v>
      </c>
      <c r="O400" s="328">
        <v>81.545716438078244</v>
      </c>
      <c r="P400" s="328">
        <v>58.016558182529003</v>
      </c>
      <c r="Q400" s="328">
        <v>39.651489814766734</v>
      </c>
      <c r="R400" s="328">
        <v>27.023909281623418</v>
      </c>
      <c r="S400" s="328">
        <v>23.691084733490811</v>
      </c>
      <c r="T400" s="328">
        <v>20.799751073671928</v>
      </c>
      <c r="U400" s="328">
        <v>17.749211785528146</v>
      </c>
      <c r="V400" s="328">
        <v>5.7760678378198236</v>
      </c>
      <c r="W400" s="329">
        <v>9.382745824587289</v>
      </c>
    </row>
    <row r="401" spans="9:23">
      <c r="I401" s="336"/>
      <c r="J401" s="336"/>
      <c r="L401" s="337" t="s">
        <v>231</v>
      </c>
      <c r="M401" s="323" t="s">
        <v>858</v>
      </c>
      <c r="N401" s="328">
        <v>907.90341302293427</v>
      </c>
      <c r="O401" s="328">
        <v>663.5224817631406</v>
      </c>
      <c r="P401" s="328">
        <v>745.90117009117159</v>
      </c>
      <c r="Q401" s="328">
        <v>825.93860359025382</v>
      </c>
      <c r="R401" s="328">
        <v>891.73061111474215</v>
      </c>
      <c r="S401" s="328">
        <v>910.88107762606455</v>
      </c>
      <c r="T401" s="328">
        <v>928.17369367609581</v>
      </c>
      <c r="U401" s="328">
        <v>947.14485127824946</v>
      </c>
      <c r="V401" s="328">
        <v>1029.7543098845586</v>
      </c>
      <c r="W401" s="329">
        <v>1003.3920170466275</v>
      </c>
    </row>
    <row r="402" spans="9:23">
      <c r="I402" s="336"/>
      <c r="J402" s="336"/>
      <c r="L402" s="337" t="s">
        <v>167</v>
      </c>
      <c r="M402" s="323" t="s">
        <v>853</v>
      </c>
      <c r="N402" s="328">
        <v>8.6344472676101827</v>
      </c>
      <c r="O402" s="328">
        <v>16.276001645048801</v>
      </c>
      <c r="P402" s="328">
        <v>14.465501054570694</v>
      </c>
      <c r="Q402" s="328">
        <v>13.369111737506666</v>
      </c>
      <c r="R402" s="328">
        <v>12.753384312938644</v>
      </c>
      <c r="S402" s="328">
        <v>12.542720198269379</v>
      </c>
      <c r="T402" s="328">
        <v>12.25207201120922</v>
      </c>
      <c r="U402" s="328">
        <v>11.613760568680449</v>
      </c>
      <c r="V402" s="328">
        <v>4.7057849104002516</v>
      </c>
      <c r="W402" s="329">
        <v>6.2194700078027765</v>
      </c>
    </row>
    <row r="403" spans="9:23">
      <c r="I403" s="336"/>
      <c r="J403" s="336"/>
      <c r="L403" s="337" t="s">
        <v>859</v>
      </c>
      <c r="M403" s="323" t="s">
        <v>853</v>
      </c>
      <c r="N403" s="328">
        <v>10.210000000000001</v>
      </c>
      <c r="O403" s="321"/>
      <c r="P403" s="321"/>
      <c r="Q403" s="321"/>
      <c r="R403" s="321"/>
      <c r="S403" s="321"/>
      <c r="T403" s="321"/>
      <c r="U403" s="321"/>
      <c r="V403" s="328">
        <v>19.614980769230772</v>
      </c>
      <c r="W403" s="329">
        <v>15.469696969696969</v>
      </c>
    </row>
    <row r="404" spans="9:23">
      <c r="I404" s="336"/>
      <c r="J404" s="336"/>
      <c r="L404" s="337" t="s">
        <v>860</v>
      </c>
      <c r="M404" s="323" t="s">
        <v>861</v>
      </c>
      <c r="N404" s="328">
        <v>12.594983270761519</v>
      </c>
      <c r="O404" s="328">
        <v>12.822376834903128</v>
      </c>
      <c r="P404" s="328">
        <v>12.231498623937092</v>
      </c>
      <c r="Q404" s="328">
        <v>11.779581377975875</v>
      </c>
      <c r="R404" s="328">
        <v>11.577587708281085</v>
      </c>
      <c r="S404" s="328">
        <v>11.575474634051593</v>
      </c>
      <c r="T404" s="328">
        <v>11.614927486738651</v>
      </c>
      <c r="U404" s="328">
        <v>11.72509609961031</v>
      </c>
      <c r="V404" s="328">
        <v>11.852786875265254</v>
      </c>
      <c r="W404" s="329">
        <v>11.960706835157811</v>
      </c>
    </row>
    <row r="405" spans="9:23">
      <c r="I405" s="336"/>
      <c r="J405" s="336"/>
      <c r="L405" s="338" t="s">
        <v>866</v>
      </c>
      <c r="M405" s="323" t="s">
        <v>863</v>
      </c>
      <c r="N405" s="328">
        <v>560</v>
      </c>
      <c r="O405" s="321">
        <v>70</v>
      </c>
      <c r="P405" s="321">
        <v>150</v>
      </c>
      <c r="Q405" s="321">
        <v>240</v>
      </c>
      <c r="R405" s="321">
        <v>340</v>
      </c>
      <c r="S405" s="321">
        <v>380</v>
      </c>
      <c r="T405" s="321">
        <v>425</v>
      </c>
      <c r="U405" s="321">
        <v>490</v>
      </c>
      <c r="V405" s="321">
        <v>740</v>
      </c>
      <c r="W405" s="322">
        <v>690</v>
      </c>
    </row>
    <row r="406" spans="9:23">
      <c r="I406" s="336"/>
      <c r="J406" s="336"/>
      <c r="L406" s="372"/>
      <c r="N406" s="377"/>
    </row>
    <row r="407" spans="9:23">
      <c r="I407" s="336"/>
      <c r="J407" s="336"/>
      <c r="L407" s="419" t="s">
        <v>896</v>
      </c>
      <c r="M407" s="404"/>
      <c r="N407" s="497"/>
      <c r="O407" s="404"/>
      <c r="P407" s="404"/>
      <c r="Q407" s="404"/>
      <c r="R407" s="404"/>
      <c r="S407" s="404"/>
      <c r="T407" s="404"/>
      <c r="U407" s="404"/>
      <c r="V407" s="404"/>
      <c r="W407" s="404"/>
    </row>
    <row r="408" spans="9:23">
      <c r="I408" s="336"/>
      <c r="J408" s="336"/>
      <c r="L408" s="420" t="s">
        <v>838</v>
      </c>
      <c r="M408" s="404">
        <v>132</v>
      </c>
      <c r="N408" s="497" t="s">
        <v>839</v>
      </c>
      <c r="O408" s="404">
        <v>80</v>
      </c>
      <c r="P408" s="404">
        <v>180</v>
      </c>
      <c r="Q408" s="404">
        <v>290</v>
      </c>
      <c r="R408" s="404">
        <v>340</v>
      </c>
      <c r="S408" s="404">
        <v>400</v>
      </c>
      <c r="T408" s="404">
        <v>450</v>
      </c>
      <c r="U408" s="404">
        <v>525</v>
      </c>
      <c r="V408" s="404">
        <v>525</v>
      </c>
      <c r="W408" s="404">
        <v>400</v>
      </c>
    </row>
    <row r="409" spans="9:23">
      <c r="I409" s="336"/>
      <c r="J409" s="336"/>
      <c r="L409" s="420" t="s">
        <v>840</v>
      </c>
      <c r="M409" s="404" t="s">
        <v>143</v>
      </c>
      <c r="N409" s="497" t="s">
        <v>841</v>
      </c>
      <c r="O409" s="404" t="s">
        <v>842</v>
      </c>
      <c r="P409" s="404" t="s">
        <v>843</v>
      </c>
      <c r="Q409" s="404" t="s">
        <v>659</v>
      </c>
      <c r="R409" s="404" t="s">
        <v>435</v>
      </c>
      <c r="S409" s="404" t="s">
        <v>844</v>
      </c>
      <c r="T409" s="404" t="s">
        <v>845</v>
      </c>
      <c r="U409" s="404" t="s">
        <v>846</v>
      </c>
      <c r="V409" s="404" t="s">
        <v>847</v>
      </c>
      <c r="W409" s="404" t="s">
        <v>848</v>
      </c>
    </row>
    <row r="410" spans="9:23">
      <c r="I410" s="336"/>
      <c r="J410" s="336"/>
      <c r="L410" s="420" t="s">
        <v>849</v>
      </c>
      <c r="M410" s="404" t="s">
        <v>850</v>
      </c>
      <c r="N410" s="497">
        <v>98474.013189416335</v>
      </c>
      <c r="O410" s="404">
        <v>5276.4756206161392</v>
      </c>
      <c r="P410" s="404">
        <v>15409.165985276441</v>
      </c>
      <c r="Q410" s="404">
        <v>17173.10396297276</v>
      </c>
      <c r="R410" s="404">
        <v>9490.5383408000853</v>
      </c>
      <c r="S410" s="404">
        <v>7990.2737922756705</v>
      </c>
      <c r="T410" s="404">
        <v>5639.9329060085074</v>
      </c>
      <c r="U410" s="404">
        <v>8326.2555235247637</v>
      </c>
      <c r="V410" s="404">
        <v>29168.267057941965</v>
      </c>
      <c r="W410" s="404">
        <v>43961.366707946087</v>
      </c>
    </row>
    <row r="411" spans="9:23">
      <c r="I411" s="336"/>
      <c r="J411" s="336"/>
      <c r="L411" s="420" t="s">
        <v>849</v>
      </c>
      <c r="M411" s="404" t="s">
        <v>851</v>
      </c>
      <c r="N411" s="497">
        <v>15657.368097117198</v>
      </c>
      <c r="O411" s="404">
        <v>838.95962367796619</v>
      </c>
      <c r="P411" s="404">
        <v>2450.0573916589542</v>
      </c>
      <c r="Q411" s="404">
        <v>2730.5235301126691</v>
      </c>
      <c r="R411" s="404">
        <v>1508.9955961872136</v>
      </c>
      <c r="S411" s="404">
        <v>1270.4535329718317</v>
      </c>
      <c r="T411" s="404">
        <v>896.74933205535274</v>
      </c>
      <c r="U411" s="404">
        <v>1323.8746282404375</v>
      </c>
      <c r="V411" s="404">
        <v>4637.7544622127725</v>
      </c>
      <c r="W411" s="404">
        <v>6989.8573065634282</v>
      </c>
    </row>
    <row r="412" spans="9:23">
      <c r="I412" s="336"/>
      <c r="J412" s="336"/>
      <c r="L412" s="420" t="s">
        <v>852</v>
      </c>
      <c r="M412" s="404" t="s">
        <v>5</v>
      </c>
      <c r="N412" s="497">
        <v>13368720</v>
      </c>
      <c r="O412" s="404">
        <v>562823.11199999996</v>
      </c>
      <c r="P412" s="404">
        <v>1843546.4879999999</v>
      </c>
      <c r="Q412" s="404">
        <v>2326157.2799999998</v>
      </c>
      <c r="R412" s="404">
        <v>1336872</v>
      </c>
      <c r="S412" s="404">
        <v>1136341.2000000002</v>
      </c>
      <c r="T412" s="404">
        <v>802123.2</v>
      </c>
      <c r="U412" s="404">
        <v>1176447.3599999999</v>
      </c>
      <c r="V412" s="404">
        <v>4197778.08</v>
      </c>
      <c r="W412" s="404">
        <v>6176348.6399999997</v>
      </c>
    </row>
    <row r="413" spans="9:23">
      <c r="I413" s="336"/>
      <c r="J413" s="336"/>
      <c r="L413" s="420" t="s">
        <v>396</v>
      </c>
      <c r="M413" s="404" t="s">
        <v>853</v>
      </c>
      <c r="N413" s="497">
        <v>0.52468841586315895</v>
      </c>
      <c r="O413" s="404">
        <v>2.0276861835236124E-2</v>
      </c>
      <c r="P413" s="404">
        <v>0</v>
      </c>
      <c r="Q413" s="404">
        <v>0.31187739305361495</v>
      </c>
      <c r="R413" s="404">
        <v>0.55383188587234766</v>
      </c>
      <c r="S413" s="404">
        <v>0.70819826244472928</v>
      </c>
      <c r="T413" s="404">
        <v>0.85197155436856353</v>
      </c>
      <c r="U413" s="404">
        <v>0.94004550368100115</v>
      </c>
      <c r="V413" s="404">
        <v>0.70110113091556636</v>
      </c>
      <c r="W413" s="404">
        <v>0.76620790626305135</v>
      </c>
    </row>
    <row r="414" spans="9:23">
      <c r="I414" s="336"/>
      <c r="J414" s="336"/>
      <c r="L414" s="420" t="s">
        <v>854</v>
      </c>
      <c r="M414" s="404" t="s">
        <v>855</v>
      </c>
      <c r="N414" s="497">
        <v>154.02439183664131</v>
      </c>
      <c r="O414" s="404">
        <v>2.7510856451046095</v>
      </c>
      <c r="P414" s="404">
        <v>102.72268422696396</v>
      </c>
      <c r="Q414" s="404">
        <v>183.04776997582411</v>
      </c>
      <c r="R414" s="404">
        <v>194.08317575808394</v>
      </c>
      <c r="S414" s="404">
        <v>189.01797142829298</v>
      </c>
      <c r="T414" s="404">
        <v>176.86293640683414</v>
      </c>
      <c r="U414" s="404">
        <v>162.39141218250688</v>
      </c>
      <c r="V414" s="404">
        <v>151.32399807836543</v>
      </c>
      <c r="W414" s="404">
        <v>156.74882219280823</v>
      </c>
    </row>
    <row r="415" spans="9:23">
      <c r="I415" s="336"/>
      <c r="J415" s="336"/>
      <c r="L415" s="420" t="s">
        <v>856</v>
      </c>
      <c r="M415" s="404" t="s">
        <v>857</v>
      </c>
      <c r="N415" s="497">
        <v>36.71</v>
      </c>
      <c r="O415" s="404">
        <v>79.216035157211252</v>
      </c>
      <c r="P415" s="404">
        <v>56.367048810561982</v>
      </c>
      <c r="Q415" s="404">
        <v>34.433967271389534</v>
      </c>
      <c r="R415" s="404">
        <v>28.060942877689939</v>
      </c>
      <c r="S415" s="404">
        <v>26.544170428936638</v>
      </c>
      <c r="T415" s="404">
        <v>26.536874891293365</v>
      </c>
      <c r="U415" s="404">
        <v>27.575321109160654</v>
      </c>
      <c r="V415" s="404">
        <v>24.676873880991366</v>
      </c>
      <c r="W415" s="404">
        <v>28.47972874179905</v>
      </c>
    </row>
    <row r="416" spans="9:23">
      <c r="I416" s="336"/>
      <c r="J416" s="336"/>
      <c r="L416" s="420" t="s">
        <v>231</v>
      </c>
      <c r="M416" s="404" t="s">
        <v>858</v>
      </c>
      <c r="N416" s="497">
        <v>840.8</v>
      </c>
      <c r="O416" s="404">
        <v>670.85840142414179</v>
      </c>
      <c r="P416" s="404">
        <v>752.45032801118145</v>
      </c>
      <c r="Q416" s="404">
        <v>851.90889378785755</v>
      </c>
      <c r="R416" s="404">
        <v>885.9349910482714</v>
      </c>
      <c r="S416" s="404">
        <v>894.43743553680599</v>
      </c>
      <c r="T416" s="404">
        <v>894.47872591277053</v>
      </c>
      <c r="U416" s="404">
        <v>888.63955461070873</v>
      </c>
      <c r="V416" s="404">
        <v>905.1315920673278</v>
      </c>
      <c r="W416" s="404">
        <v>883.61584065535226</v>
      </c>
    </row>
    <row r="417" spans="9:23">
      <c r="I417" s="336"/>
      <c r="J417" s="336"/>
      <c r="L417" s="420" t="s">
        <v>167</v>
      </c>
      <c r="M417" s="404" t="s">
        <v>853</v>
      </c>
      <c r="N417" s="497">
        <v>13.355538199917245</v>
      </c>
      <c r="O417" s="404">
        <v>15.862328373538883</v>
      </c>
      <c r="P417" s="404">
        <v>14.083146452762831</v>
      </c>
      <c r="Q417" s="404">
        <v>12.517326749801979</v>
      </c>
      <c r="R417" s="404">
        <v>12.709336942771507</v>
      </c>
      <c r="S417" s="404">
        <v>12.605267716859952</v>
      </c>
      <c r="T417" s="404">
        <v>12.73990277582396</v>
      </c>
      <c r="U417" s="404">
        <v>13.038412150437075</v>
      </c>
      <c r="V417" s="404">
        <v>13.737253309208826</v>
      </c>
      <c r="W417" s="404">
        <v>13.474614664241283</v>
      </c>
    </row>
    <row r="418" spans="9:23">
      <c r="I418" s="336"/>
      <c r="J418" s="336"/>
      <c r="L418" s="420" t="s">
        <v>859</v>
      </c>
      <c r="M418" s="404" t="s">
        <v>853</v>
      </c>
      <c r="N418" s="497">
        <v>2.85</v>
      </c>
      <c r="O418" s="404"/>
      <c r="P418" s="404"/>
      <c r="Q418" s="404"/>
      <c r="R418" s="404"/>
      <c r="S418" s="404"/>
      <c r="T418" s="404"/>
      <c r="U418" s="404"/>
      <c r="V418" s="404">
        <v>9.0673566878980889</v>
      </c>
      <c r="W418" s="404">
        <v>6.1688311688311694</v>
      </c>
    </row>
    <row r="419" spans="9:23">
      <c r="I419" s="336"/>
      <c r="J419" s="336"/>
      <c r="L419" s="420" t="s">
        <v>860</v>
      </c>
      <c r="M419" s="404" t="s">
        <v>861</v>
      </c>
      <c r="N419" s="497">
        <v>12.4497452206604</v>
      </c>
      <c r="O419" s="404">
        <v>12.582831737063721</v>
      </c>
      <c r="P419" s="404">
        <v>12.028761869037542</v>
      </c>
      <c r="Q419" s="404">
        <v>11.530694165972676</v>
      </c>
      <c r="R419" s="404">
        <v>11.557512136905219</v>
      </c>
      <c r="S419" s="404">
        <v>11.697340559127825</v>
      </c>
      <c r="T419" s="404">
        <v>12.052461209901995</v>
      </c>
      <c r="U419" s="404">
        <v>12.46968789219569</v>
      </c>
      <c r="V419" s="404">
        <v>12.733845777579445</v>
      </c>
      <c r="W419" s="404">
        <v>12.863041263575521</v>
      </c>
    </row>
    <row r="420" spans="9:23">
      <c r="I420" s="336"/>
      <c r="J420" s="336"/>
      <c r="L420" s="420" t="s">
        <v>862</v>
      </c>
      <c r="M420" s="404" t="s">
        <v>863</v>
      </c>
      <c r="N420" s="497">
        <v>365</v>
      </c>
      <c r="O420" s="404">
        <v>62</v>
      </c>
      <c r="P420" s="404">
        <v>140</v>
      </c>
      <c r="Q420" s="404">
        <v>255</v>
      </c>
      <c r="R420" s="404">
        <v>325</v>
      </c>
      <c r="S420" s="404">
        <v>365</v>
      </c>
      <c r="T420" s="404">
        <v>425</v>
      </c>
      <c r="U420" s="404">
        <v>485</v>
      </c>
      <c r="V420" s="404">
        <v>580</v>
      </c>
      <c r="W420" s="404">
        <v>545</v>
      </c>
    </row>
    <row r="421" spans="9:23">
      <c r="I421" s="336"/>
      <c r="J421" s="336"/>
      <c r="L421" s="372"/>
      <c r="N421" s="377"/>
    </row>
    <row r="422" spans="9:23">
      <c r="I422" s="336"/>
      <c r="J422" s="336"/>
      <c r="L422" s="419" t="s">
        <v>1556</v>
      </c>
      <c r="M422" s="404"/>
      <c r="N422" s="497"/>
      <c r="O422" s="404"/>
      <c r="P422" s="404"/>
      <c r="Q422" s="404"/>
      <c r="R422" s="404"/>
      <c r="S422" s="404"/>
      <c r="T422" s="404"/>
      <c r="U422" s="404"/>
      <c r="V422" s="404"/>
      <c r="W422" s="404"/>
    </row>
    <row r="423" spans="9:23">
      <c r="I423" s="336"/>
      <c r="J423" s="336"/>
      <c r="L423" s="420" t="s">
        <v>838</v>
      </c>
      <c r="M423" s="404">
        <v>80</v>
      </c>
      <c r="N423" s="497" t="s">
        <v>839</v>
      </c>
      <c r="O423" s="404">
        <v>80</v>
      </c>
      <c r="P423" s="404">
        <v>180</v>
      </c>
      <c r="Q423" s="404">
        <v>290</v>
      </c>
      <c r="R423" s="404">
        <v>340</v>
      </c>
      <c r="S423" s="404">
        <v>400</v>
      </c>
      <c r="T423" s="404">
        <v>450</v>
      </c>
      <c r="U423" s="404">
        <v>525</v>
      </c>
      <c r="V423" s="404">
        <v>525</v>
      </c>
      <c r="W423" s="404">
        <v>400</v>
      </c>
    </row>
    <row r="424" spans="9:23">
      <c r="I424" s="336"/>
      <c r="J424" s="336"/>
      <c r="L424" s="420" t="s">
        <v>840</v>
      </c>
      <c r="M424" s="404" t="s">
        <v>143</v>
      </c>
      <c r="N424" s="497" t="s">
        <v>841</v>
      </c>
      <c r="O424" s="404" t="s">
        <v>842</v>
      </c>
      <c r="P424" s="404" t="s">
        <v>843</v>
      </c>
      <c r="Q424" s="404" t="s">
        <v>659</v>
      </c>
      <c r="R424" s="404" t="s">
        <v>435</v>
      </c>
      <c r="S424" s="404" t="s">
        <v>844</v>
      </c>
      <c r="T424" s="404" t="s">
        <v>845</v>
      </c>
      <c r="U424" s="404" t="s">
        <v>846</v>
      </c>
      <c r="V424" s="404" t="s">
        <v>847</v>
      </c>
      <c r="W424" s="404" t="s">
        <v>848</v>
      </c>
    </row>
    <row r="425" spans="9:23">
      <c r="I425" s="336"/>
      <c r="J425" s="336"/>
      <c r="L425" s="420" t="s">
        <v>849</v>
      </c>
      <c r="M425" s="404" t="s">
        <v>850</v>
      </c>
      <c r="N425" s="497">
        <v>101889.29480440839</v>
      </c>
      <c r="O425" s="404">
        <v>6611.0830356291408</v>
      </c>
      <c r="P425" s="404">
        <v>21083.842880732773</v>
      </c>
      <c r="Q425" s="404">
        <v>19825.02144313122</v>
      </c>
      <c r="R425" s="404">
        <v>7937.0430775370678</v>
      </c>
      <c r="S425" s="404">
        <v>7725.6437956397467</v>
      </c>
      <c r="T425" s="404">
        <v>6635.4057151168463</v>
      </c>
      <c r="U425" s="404">
        <v>10268.937144288342</v>
      </c>
      <c r="V425" s="404">
        <v>21802.317712333239</v>
      </c>
      <c r="W425" s="404">
        <v>38605.578444075669</v>
      </c>
    </row>
    <row r="426" spans="9:23">
      <c r="I426" s="336"/>
      <c r="J426" s="336"/>
      <c r="L426" s="420" t="s">
        <v>849</v>
      </c>
      <c r="M426" s="404" t="s">
        <v>851</v>
      </c>
      <c r="N426" s="497">
        <v>16200.397873900934</v>
      </c>
      <c r="O426" s="404">
        <v>1051.1622026650334</v>
      </c>
      <c r="P426" s="404">
        <v>3352.3310180365111</v>
      </c>
      <c r="Q426" s="404">
        <v>3152.1784094578638</v>
      </c>
      <c r="R426" s="404">
        <v>1261.9898493283938</v>
      </c>
      <c r="S426" s="404">
        <v>1228.3773635067198</v>
      </c>
      <c r="T426" s="404">
        <v>1055.0295087035786</v>
      </c>
      <c r="U426" s="404">
        <v>1632.7610059418464</v>
      </c>
      <c r="V426" s="404">
        <v>3466.5685162609852</v>
      </c>
      <c r="W426" s="404">
        <v>6138.2869726080316</v>
      </c>
    </row>
    <row r="427" spans="9:23">
      <c r="I427" s="336"/>
      <c r="J427" s="336"/>
      <c r="L427" s="420" t="s">
        <v>852</v>
      </c>
      <c r="M427" s="404" t="s">
        <v>5</v>
      </c>
      <c r="N427" s="497">
        <v>13658100</v>
      </c>
      <c r="O427" s="404">
        <v>682905</v>
      </c>
      <c r="P427" s="404">
        <v>2458458</v>
      </c>
      <c r="Q427" s="404">
        <v>2595039</v>
      </c>
      <c r="R427" s="404">
        <v>1092648</v>
      </c>
      <c r="S427" s="404">
        <v>1092648</v>
      </c>
      <c r="T427" s="404">
        <v>956067.00000000012</v>
      </c>
      <c r="U427" s="404">
        <v>1502391</v>
      </c>
      <c r="V427" s="404">
        <v>3277944</v>
      </c>
      <c r="W427" s="404">
        <v>5736402</v>
      </c>
    </row>
    <row r="428" spans="9:23">
      <c r="I428" s="336"/>
      <c r="J428" s="336"/>
      <c r="L428" s="420" t="s">
        <v>864</v>
      </c>
      <c r="M428" s="404" t="s">
        <v>853</v>
      </c>
      <c r="N428" s="497">
        <v>1.3316692939872448</v>
      </c>
      <c r="O428" s="404">
        <v>0</v>
      </c>
      <c r="P428" s="404">
        <v>0</v>
      </c>
      <c r="Q428" s="404">
        <v>0.65218005131356382</v>
      </c>
      <c r="R428" s="404">
        <v>0.99182047613661717</v>
      </c>
      <c r="S428" s="404">
        <v>1.2651226078492643</v>
      </c>
      <c r="T428" s="404">
        <v>1.5556768745052876</v>
      </c>
      <c r="U428" s="404">
        <v>1.935820690096911</v>
      </c>
      <c r="V428" s="404">
        <v>2.9390082516365283</v>
      </c>
      <c r="W428" s="404">
        <v>2.4457134226638031</v>
      </c>
    </row>
    <row r="429" spans="9:23">
      <c r="I429" s="336"/>
      <c r="J429" s="336"/>
      <c r="L429" s="420" t="s">
        <v>865</v>
      </c>
      <c r="M429" s="404" t="s">
        <v>855</v>
      </c>
      <c r="N429" s="497">
        <v>1410.9828953816416</v>
      </c>
      <c r="O429" s="404">
        <v>0</v>
      </c>
      <c r="P429" s="404">
        <v>30.177132284668915</v>
      </c>
      <c r="Q429" s="404">
        <v>764.60280759904435</v>
      </c>
      <c r="R429" s="404">
        <v>1097.9104743681064</v>
      </c>
      <c r="S429" s="404">
        <v>1331.1570476717015</v>
      </c>
      <c r="T429" s="404">
        <v>1579.8948938998883</v>
      </c>
      <c r="U429" s="404">
        <v>1944.8360645777875</v>
      </c>
      <c r="V429" s="404">
        <v>3089.2769445285389</v>
      </c>
      <c r="W429" s="404">
        <v>2537.978753246186</v>
      </c>
    </row>
    <row r="430" spans="9:23">
      <c r="I430" s="336"/>
      <c r="J430" s="336"/>
      <c r="L430" s="420" t="s">
        <v>856</v>
      </c>
      <c r="M430" s="404" t="s">
        <v>857</v>
      </c>
      <c r="N430" s="497">
        <v>33.299999999999997</v>
      </c>
      <c r="O430" s="404">
        <v>86.089479235325996</v>
      </c>
      <c r="P430" s="404">
        <v>61.258061978565351</v>
      </c>
      <c r="Q430" s="404">
        <v>40.209905782542592</v>
      </c>
      <c r="R430" s="404">
        <v>31.769113831483637</v>
      </c>
      <c r="S430" s="404">
        <v>27.420520396521738</v>
      </c>
      <c r="T430" s="404">
        <v>24.492862536001169</v>
      </c>
      <c r="U430" s="404">
        <v>22.127193050055254</v>
      </c>
      <c r="V430" s="404">
        <v>17.995013763979571</v>
      </c>
      <c r="W430" s="404">
        <v>19.764166551003868</v>
      </c>
    </row>
    <row r="431" spans="9:23">
      <c r="I431" s="336"/>
      <c r="J431" s="336"/>
      <c r="L431" s="420" t="s">
        <v>231</v>
      </c>
      <c r="M431" s="404" t="s">
        <v>858</v>
      </c>
      <c r="N431" s="497">
        <v>859</v>
      </c>
      <c r="O431" s="404">
        <v>649.6666244929819</v>
      </c>
      <c r="P431" s="404">
        <v>733.3577700927458</v>
      </c>
      <c r="Q431" s="404">
        <v>823.25257739656774</v>
      </c>
      <c r="R431" s="404">
        <v>865.81362011864508</v>
      </c>
      <c r="S431" s="404">
        <v>889.50515734086366</v>
      </c>
      <c r="T431" s="404">
        <v>906.19929785169347</v>
      </c>
      <c r="U431" s="404">
        <v>920.15365049299214</v>
      </c>
      <c r="V431" s="404">
        <v>945.58754128868793</v>
      </c>
      <c r="W431" s="404">
        <v>934.52815510232176</v>
      </c>
    </row>
    <row r="432" spans="9:23">
      <c r="I432" s="336"/>
      <c r="J432" s="336"/>
      <c r="L432" s="420" t="s">
        <v>167</v>
      </c>
      <c r="M432" s="404" t="s">
        <v>853</v>
      </c>
      <c r="N432" s="497">
        <v>13.143072151997297</v>
      </c>
      <c r="O432" s="404">
        <v>16.698687864585693</v>
      </c>
      <c r="P432" s="404">
        <v>14.834122463477939</v>
      </c>
      <c r="Q432" s="404">
        <v>13.249942875840253</v>
      </c>
      <c r="R432" s="404">
        <v>13.22868370583582</v>
      </c>
      <c r="S432" s="404">
        <v>12.73486767546266</v>
      </c>
      <c r="T432" s="404">
        <v>12.424914413590436</v>
      </c>
      <c r="U432" s="404">
        <v>12.21035149378033</v>
      </c>
      <c r="V432" s="404">
        <v>11.793915771505366</v>
      </c>
      <c r="W432" s="404">
        <v>12.008148710543942</v>
      </c>
    </row>
    <row r="433" spans="9:23">
      <c r="I433" s="336"/>
      <c r="J433" s="336"/>
      <c r="L433" s="420" t="s">
        <v>859</v>
      </c>
      <c r="M433" s="404" t="s">
        <v>853</v>
      </c>
      <c r="N433" s="497">
        <v>4.3</v>
      </c>
      <c r="O433" s="404"/>
      <c r="P433" s="404"/>
      <c r="Q433" s="404"/>
      <c r="R433" s="404"/>
      <c r="S433" s="404"/>
      <c r="T433" s="404"/>
      <c r="U433" s="404"/>
      <c r="V433" s="404">
        <v>17.89875</v>
      </c>
      <c r="W433" s="404">
        <v>10.238095238095239</v>
      </c>
    </row>
    <row r="434" spans="9:23">
      <c r="I434" s="336"/>
      <c r="J434" s="336"/>
      <c r="L434" s="420" t="s">
        <v>860</v>
      </c>
      <c r="M434" s="404" t="s">
        <v>861</v>
      </c>
      <c r="N434" s="497">
        <v>12.035953837948295</v>
      </c>
      <c r="O434" s="404">
        <v>12.967379684039706</v>
      </c>
      <c r="P434" s="404">
        <v>12.341923932681627</v>
      </c>
      <c r="Q434" s="404">
        <v>11.856274507101306</v>
      </c>
      <c r="R434" s="404">
        <v>11.759832370779302</v>
      </c>
      <c r="S434" s="404">
        <v>11.792841595214327</v>
      </c>
      <c r="T434" s="404">
        <v>11.896577466682793</v>
      </c>
      <c r="U434" s="404">
        <v>12.069032596391537</v>
      </c>
      <c r="V434" s="404">
        <v>12.330270203816136</v>
      </c>
      <c r="W434" s="404">
        <v>12.260580611472006</v>
      </c>
    </row>
    <row r="435" spans="9:23">
      <c r="I435" s="336"/>
      <c r="J435" s="336"/>
      <c r="L435" s="420" t="s">
        <v>866</v>
      </c>
      <c r="M435" s="404" t="s">
        <v>863</v>
      </c>
      <c r="N435" s="497">
        <v>340</v>
      </c>
      <c r="O435" s="404">
        <v>60</v>
      </c>
      <c r="P435" s="404">
        <v>140</v>
      </c>
      <c r="Q435" s="404">
        <v>245</v>
      </c>
      <c r="R435" s="404">
        <v>315</v>
      </c>
      <c r="S435" s="404">
        <v>370</v>
      </c>
      <c r="T435" s="404">
        <v>425</v>
      </c>
      <c r="U435" s="404">
        <v>490</v>
      </c>
      <c r="V435" s="404">
        <v>610</v>
      </c>
      <c r="W435" s="404">
        <v>565</v>
      </c>
    </row>
    <row r="436" spans="9:23">
      <c r="I436" s="336"/>
      <c r="J436" s="336"/>
      <c r="L436" s="372"/>
      <c r="N436" s="377"/>
    </row>
    <row r="437" spans="9:23">
      <c r="I437" s="336"/>
      <c r="J437" s="336"/>
      <c r="L437" s="332" t="s">
        <v>875</v>
      </c>
      <c r="M437" s="321"/>
      <c r="N437" s="328"/>
      <c r="O437" s="321"/>
      <c r="P437" s="321"/>
      <c r="Q437" s="321"/>
      <c r="R437" s="321"/>
      <c r="S437" s="321"/>
      <c r="T437" s="321"/>
      <c r="U437" s="321"/>
      <c r="V437" s="321"/>
      <c r="W437" s="322"/>
    </row>
    <row r="438" spans="9:23" ht="30">
      <c r="I438" s="336"/>
      <c r="J438" s="336"/>
      <c r="L438" s="332" t="s">
        <v>838</v>
      </c>
      <c r="M438" s="321">
        <v>32</v>
      </c>
      <c r="N438" s="499" t="s">
        <v>839</v>
      </c>
      <c r="O438" s="321">
        <v>80</v>
      </c>
      <c r="P438" s="321">
        <v>180</v>
      </c>
      <c r="Q438" s="321">
        <v>290</v>
      </c>
      <c r="R438" s="321">
        <v>340</v>
      </c>
      <c r="S438" s="321">
        <v>400</v>
      </c>
      <c r="T438" s="321">
        <v>450</v>
      </c>
      <c r="U438" s="321">
        <v>525</v>
      </c>
      <c r="V438" s="321">
        <v>525</v>
      </c>
      <c r="W438" s="322">
        <v>400</v>
      </c>
    </row>
    <row r="439" spans="9:23">
      <c r="I439" s="336"/>
      <c r="J439" s="336"/>
      <c r="L439" s="337" t="s">
        <v>840</v>
      </c>
      <c r="M439" s="323" t="s">
        <v>143</v>
      </c>
      <c r="N439" s="498" t="s">
        <v>841</v>
      </c>
      <c r="O439" s="324" t="s">
        <v>842</v>
      </c>
      <c r="P439" s="324" t="s">
        <v>843</v>
      </c>
      <c r="Q439" s="324" t="s">
        <v>659</v>
      </c>
      <c r="R439" s="324" t="s">
        <v>435</v>
      </c>
      <c r="S439" s="324" t="s">
        <v>844</v>
      </c>
      <c r="T439" s="324" t="s">
        <v>845</v>
      </c>
      <c r="U439" s="324" t="s">
        <v>846</v>
      </c>
      <c r="V439" s="324" t="s">
        <v>847</v>
      </c>
      <c r="W439" s="325" t="s">
        <v>848</v>
      </c>
    </row>
    <row r="440" spans="9:23">
      <c r="I440" s="336"/>
      <c r="J440" s="336"/>
      <c r="L440" s="337" t="s">
        <v>849</v>
      </c>
      <c r="M440" s="323" t="s">
        <v>850</v>
      </c>
      <c r="N440" s="328">
        <v>95429.629389577603</v>
      </c>
      <c r="O440" s="326">
        <v>4715.7139989247726</v>
      </c>
      <c r="P440" s="326">
        <v>20652.83542836062</v>
      </c>
      <c r="Q440" s="326">
        <v>24311.754285833333</v>
      </c>
      <c r="R440" s="326">
        <v>7472.8801237157086</v>
      </c>
      <c r="S440" s="326">
        <v>11006.083802636691</v>
      </c>
      <c r="T440" s="326">
        <v>10736.63810221856</v>
      </c>
      <c r="U440" s="326">
        <v>5206.2733654103513</v>
      </c>
      <c r="V440" s="326">
        <v>11327.450282477552</v>
      </c>
      <c r="W440" s="327">
        <v>27193.774234112108</v>
      </c>
    </row>
    <row r="441" spans="9:23">
      <c r="I441" s="336"/>
      <c r="J441" s="336"/>
      <c r="L441" s="337" t="s">
        <v>849</v>
      </c>
      <c r="M441" s="323" t="s">
        <v>851</v>
      </c>
      <c r="N441" s="328">
        <v>15173.311072942839</v>
      </c>
      <c r="O441" s="326">
        <v>749.79852582903891</v>
      </c>
      <c r="P441" s="326">
        <v>3283.8008331093388</v>
      </c>
      <c r="Q441" s="326">
        <v>3865.5689314474998</v>
      </c>
      <c r="R441" s="326">
        <v>1188.1879396707977</v>
      </c>
      <c r="S441" s="326">
        <v>1749.9673246192338</v>
      </c>
      <c r="T441" s="326">
        <v>1707.1254582527511</v>
      </c>
      <c r="U441" s="326">
        <v>827.79746510024586</v>
      </c>
      <c r="V441" s="326">
        <v>1801.0645949139307</v>
      </c>
      <c r="W441" s="327">
        <v>4323.8101032238255</v>
      </c>
    </row>
    <row r="442" spans="9:23">
      <c r="I442" s="336"/>
      <c r="J442" s="336"/>
      <c r="L442" s="337" t="s">
        <v>852</v>
      </c>
      <c r="M442" s="323" t="s">
        <v>5</v>
      </c>
      <c r="N442" s="328">
        <v>12530279.628247827</v>
      </c>
      <c r="O442" s="326">
        <v>501211.18512991309</v>
      </c>
      <c r="P442" s="326">
        <v>2380753.129367087</v>
      </c>
      <c r="Q442" s="326">
        <v>3132569.9070619568</v>
      </c>
      <c r="R442" s="326">
        <v>1002422.3702598262</v>
      </c>
      <c r="S442" s="326">
        <v>1503633.5553897391</v>
      </c>
      <c r="T442" s="326">
        <v>1503633.5553897391</v>
      </c>
      <c r="U442" s="326">
        <v>751816.77769486955</v>
      </c>
      <c r="V442" s="326">
        <v>1754239.1479546961</v>
      </c>
      <c r="W442" s="327">
        <v>4009689.4810393048</v>
      </c>
    </row>
    <row r="443" spans="9:23">
      <c r="I443" s="336"/>
      <c r="J443" s="336"/>
      <c r="L443" s="338" t="s">
        <v>864</v>
      </c>
      <c r="M443" s="323" t="s">
        <v>853</v>
      </c>
      <c r="N443" s="328">
        <v>8.1672024040305338E-2</v>
      </c>
      <c r="O443" s="328">
        <v>0</v>
      </c>
      <c r="P443" s="328">
        <v>0</v>
      </c>
      <c r="Q443" s="328">
        <v>1.9889992918012689E-2</v>
      </c>
      <c r="R443" s="328">
        <v>3.1761471649029954E-2</v>
      </c>
      <c r="S443" s="328">
        <v>5.5514968810694398E-2</v>
      </c>
      <c r="T443" s="328">
        <v>0.10625820604851577</v>
      </c>
      <c r="U443" s="328">
        <v>0.17026082493850525</v>
      </c>
      <c r="V443" s="328">
        <v>0.31807269713903025</v>
      </c>
      <c r="W443" s="329">
        <v>0.21092753694248889</v>
      </c>
    </row>
    <row r="444" spans="9:23">
      <c r="I444" s="336"/>
      <c r="J444" s="336"/>
      <c r="L444" s="338" t="s">
        <v>865</v>
      </c>
      <c r="M444" s="321" t="s">
        <v>855</v>
      </c>
      <c r="N444" s="328">
        <v>894.58194779151654</v>
      </c>
      <c r="O444" s="330">
        <v>0</v>
      </c>
      <c r="P444" s="330">
        <v>0</v>
      </c>
      <c r="Q444" s="330">
        <v>0</v>
      </c>
      <c r="R444" s="330">
        <v>0</v>
      </c>
      <c r="S444" s="330">
        <v>75.632670510376556</v>
      </c>
      <c r="T444" s="330">
        <v>832.4771193907236</v>
      </c>
      <c r="U444" s="330">
        <v>1984.1964973454869</v>
      </c>
      <c r="V444" s="328">
        <v>4761.1213083046805</v>
      </c>
      <c r="W444" s="331">
        <v>2767.2063354070979</v>
      </c>
    </row>
    <row r="445" spans="9:23">
      <c r="I445" s="336"/>
      <c r="J445" s="336"/>
      <c r="L445" s="337" t="s">
        <v>856</v>
      </c>
      <c r="M445" s="323" t="s">
        <v>857</v>
      </c>
      <c r="N445" s="328">
        <v>47.876196256866649</v>
      </c>
      <c r="O445" s="328">
        <v>79.971709940595815</v>
      </c>
      <c r="P445" s="328">
        <v>63.480371634651746</v>
      </c>
      <c r="Q445" s="328">
        <v>42.938000324974311</v>
      </c>
      <c r="R445" s="328">
        <v>36.057101459458352</v>
      </c>
      <c r="S445" s="328">
        <v>33.019120683440008</v>
      </c>
      <c r="T445" s="328">
        <v>28.99144194687571</v>
      </c>
      <c r="U445" s="328">
        <v>24.146918826790767</v>
      </c>
      <c r="V445" s="328">
        <v>13.633924639970871</v>
      </c>
      <c r="W445" s="329">
        <v>20.934868249469247</v>
      </c>
    </row>
    <row r="446" spans="9:23">
      <c r="I446" s="336"/>
      <c r="J446" s="336"/>
      <c r="L446" s="337" t="s">
        <v>231</v>
      </c>
      <c r="M446" s="323" t="s">
        <v>858</v>
      </c>
      <c r="N446" s="328">
        <v>788.06790114766204</v>
      </c>
      <c r="O446" s="328">
        <v>668.46115038134121</v>
      </c>
      <c r="P446" s="328">
        <v>724.99924641069617</v>
      </c>
      <c r="Q446" s="328">
        <v>810.37745351728483</v>
      </c>
      <c r="R446" s="328">
        <v>843.65640888221753</v>
      </c>
      <c r="S446" s="328">
        <v>859.23521784437139</v>
      </c>
      <c r="T446" s="328">
        <v>880.79850729231896</v>
      </c>
      <c r="U446" s="328">
        <v>908.21343310567511</v>
      </c>
      <c r="V446" s="328">
        <v>974.0012395493942</v>
      </c>
      <c r="W446" s="329">
        <v>927.35096715965562</v>
      </c>
    </row>
    <row r="447" spans="9:23">
      <c r="I447" s="336"/>
      <c r="J447" s="336"/>
      <c r="L447" s="337" t="s">
        <v>167</v>
      </c>
      <c r="M447" s="323" t="s">
        <v>853</v>
      </c>
      <c r="N447" s="328">
        <v>13.268760763740422</v>
      </c>
      <c r="O447" s="328">
        <v>16.686243955970447</v>
      </c>
      <c r="P447" s="328">
        <v>14.592097137409112</v>
      </c>
      <c r="Q447" s="328">
        <v>13.923563812078861</v>
      </c>
      <c r="R447" s="328">
        <v>14.838415791833953</v>
      </c>
      <c r="S447" s="328">
        <v>15.015621869865207</v>
      </c>
      <c r="T447" s="328">
        <v>14.063223159986691</v>
      </c>
      <c r="U447" s="328">
        <v>12.025166035772166</v>
      </c>
      <c r="V447" s="328">
        <v>6.7848354807063105</v>
      </c>
      <c r="W447" s="329">
        <v>10.496792839511301</v>
      </c>
    </row>
    <row r="448" spans="9:23">
      <c r="I448" s="336"/>
      <c r="J448" s="336"/>
      <c r="L448" s="337" t="s">
        <v>859</v>
      </c>
      <c r="M448" s="323" t="s">
        <v>853</v>
      </c>
      <c r="N448" s="328">
        <v>0.68</v>
      </c>
      <c r="O448" s="321"/>
      <c r="P448" s="321"/>
      <c r="Q448" s="321"/>
      <c r="R448" s="321"/>
      <c r="S448" s="321"/>
      <c r="T448" s="321"/>
      <c r="U448" s="321"/>
      <c r="V448" s="328">
        <v>4.8522857142857134</v>
      </c>
      <c r="W448" s="329">
        <v>2.125</v>
      </c>
    </row>
    <row r="449" spans="9:23">
      <c r="I449" s="336"/>
      <c r="J449" s="336"/>
      <c r="L449" s="337" t="s">
        <v>860</v>
      </c>
      <c r="M449" s="323" t="s">
        <v>861</v>
      </c>
      <c r="N449" s="328">
        <v>12.883265757213964</v>
      </c>
      <c r="O449" s="328">
        <v>12.72764362557727</v>
      </c>
      <c r="P449" s="328">
        <v>12.279425512358616</v>
      </c>
      <c r="Q449" s="328">
        <v>11.927277408455449</v>
      </c>
      <c r="R449" s="328">
        <v>12.068684513904209</v>
      </c>
      <c r="S449" s="328">
        <v>12.208290815829852</v>
      </c>
      <c r="T449" s="328">
        <v>12.268805114113881</v>
      </c>
      <c r="U449" s="328">
        <v>12.157873702179463</v>
      </c>
      <c r="V449" s="328">
        <v>11.645555872129846</v>
      </c>
      <c r="W449" s="329">
        <v>12.027442841094679</v>
      </c>
    </row>
    <row r="450" spans="9:23">
      <c r="I450" s="336"/>
      <c r="J450" s="336"/>
      <c r="L450" s="338" t="s">
        <v>866</v>
      </c>
      <c r="M450" s="323" t="s">
        <v>863</v>
      </c>
      <c r="N450" s="328">
        <v>310</v>
      </c>
      <c r="O450" s="321">
        <v>70</v>
      </c>
      <c r="P450" s="321">
        <v>120</v>
      </c>
      <c r="Q450" s="321">
        <v>230</v>
      </c>
      <c r="R450" s="321">
        <v>315</v>
      </c>
      <c r="S450" s="321">
        <v>370</v>
      </c>
      <c r="T450" s="321">
        <v>430</v>
      </c>
      <c r="U450" s="321">
        <v>477</v>
      </c>
      <c r="V450" s="321">
        <v>540</v>
      </c>
      <c r="W450" s="322">
        <v>500</v>
      </c>
    </row>
    <row r="451" spans="9:23">
      <c r="I451" s="336"/>
      <c r="J451" s="336"/>
      <c r="L451" s="372"/>
      <c r="N451" s="377"/>
    </row>
    <row r="452" spans="9:23">
      <c r="I452" s="336"/>
      <c r="J452" s="336"/>
      <c r="L452" s="419" t="s">
        <v>897</v>
      </c>
      <c r="M452" s="404"/>
      <c r="N452" s="497"/>
      <c r="O452" s="404"/>
      <c r="P452" s="404"/>
      <c r="Q452" s="404"/>
      <c r="R452" s="404"/>
      <c r="S452" s="404"/>
      <c r="T452" s="404"/>
      <c r="U452" s="404"/>
      <c r="V452" s="404"/>
      <c r="W452" s="404"/>
    </row>
    <row r="453" spans="9:23">
      <c r="I453" s="336"/>
      <c r="J453" s="336"/>
      <c r="L453" s="420" t="s">
        <v>838</v>
      </c>
      <c r="M453" s="404">
        <v>45</v>
      </c>
      <c r="N453" s="497" t="s">
        <v>839</v>
      </c>
      <c r="O453" s="404">
        <v>80</v>
      </c>
      <c r="P453" s="404">
        <v>180</v>
      </c>
      <c r="Q453" s="404">
        <v>290</v>
      </c>
      <c r="R453" s="404">
        <v>340</v>
      </c>
      <c r="S453" s="404">
        <v>400</v>
      </c>
      <c r="T453" s="404">
        <v>450</v>
      </c>
      <c r="U453" s="404">
        <v>525</v>
      </c>
      <c r="V453" s="404">
        <v>525</v>
      </c>
      <c r="W453" s="404">
        <v>400</v>
      </c>
    </row>
    <row r="454" spans="9:23">
      <c r="I454" s="336"/>
      <c r="J454" s="336"/>
      <c r="L454" s="420" t="s">
        <v>840</v>
      </c>
      <c r="M454" s="404" t="s">
        <v>143</v>
      </c>
      <c r="N454" s="497" t="s">
        <v>841</v>
      </c>
      <c r="O454" s="404" t="s">
        <v>842</v>
      </c>
      <c r="P454" s="404" t="s">
        <v>843</v>
      </c>
      <c r="Q454" s="404" t="s">
        <v>659</v>
      </c>
      <c r="R454" s="404" t="s">
        <v>435</v>
      </c>
      <c r="S454" s="404" t="s">
        <v>844</v>
      </c>
      <c r="T454" s="404" t="s">
        <v>845</v>
      </c>
      <c r="U454" s="404" t="s">
        <v>846</v>
      </c>
      <c r="V454" s="404" t="s">
        <v>847</v>
      </c>
      <c r="W454" s="404" t="s">
        <v>848</v>
      </c>
    </row>
    <row r="455" spans="9:23">
      <c r="I455" s="336"/>
      <c r="J455" s="336"/>
      <c r="L455" s="420" t="s">
        <v>849</v>
      </c>
      <c r="M455" s="404" t="s">
        <v>850</v>
      </c>
      <c r="N455" s="497">
        <v>104358.17803046171</v>
      </c>
      <c r="O455" s="404">
        <v>20013.384838249603</v>
      </c>
      <c r="P455" s="404">
        <v>15918.688178084229</v>
      </c>
      <c r="Q455" s="404">
        <v>29700.05653433215</v>
      </c>
      <c r="R455" s="404">
        <v>15327.930743356774</v>
      </c>
      <c r="S455" s="404">
        <v>3812.5852644480219</v>
      </c>
      <c r="T455" s="404">
        <v>955.67900693041531</v>
      </c>
      <c r="U455" s="404">
        <v>1919.5184635196119</v>
      </c>
      <c r="V455" s="404">
        <v>16710.335001540927</v>
      </c>
      <c r="W455" s="404">
        <v>19806.229550356169</v>
      </c>
    </row>
    <row r="456" spans="9:23">
      <c r="I456" s="336"/>
      <c r="J456" s="336"/>
      <c r="L456" s="420" t="s">
        <v>849</v>
      </c>
      <c r="M456" s="404" t="s">
        <v>851</v>
      </c>
      <c r="N456" s="497">
        <v>16592.950306843413</v>
      </c>
      <c r="O456" s="404">
        <v>3182.1281892816869</v>
      </c>
      <c r="P456" s="404">
        <v>2531.0714203153925</v>
      </c>
      <c r="Q456" s="404">
        <v>4722.3089889588118</v>
      </c>
      <c r="R456" s="404">
        <v>2437.140988193727</v>
      </c>
      <c r="S456" s="404">
        <v>606.20105704723551</v>
      </c>
      <c r="T456" s="404">
        <v>151.95296210193604</v>
      </c>
      <c r="U456" s="404">
        <v>305.2034356996183</v>
      </c>
      <c r="V456" s="404">
        <v>2656.9432652450073</v>
      </c>
      <c r="W456" s="404">
        <v>3149.1904985066308</v>
      </c>
    </row>
    <row r="457" spans="9:23">
      <c r="I457" s="336"/>
      <c r="J457" s="336"/>
      <c r="L457" s="420" t="s">
        <v>852</v>
      </c>
      <c r="M457" s="404" t="s">
        <v>5</v>
      </c>
      <c r="N457" s="497">
        <v>13865724.230413327</v>
      </c>
      <c r="O457" s="404">
        <v>2079858.634561999</v>
      </c>
      <c r="P457" s="404">
        <v>1941201.392257866</v>
      </c>
      <c r="Q457" s="404">
        <v>4159717.269123998</v>
      </c>
      <c r="R457" s="404">
        <v>2218515.8768661325</v>
      </c>
      <c r="S457" s="404">
        <v>554628.96921653312</v>
      </c>
      <c r="T457" s="404">
        <v>138657.24230413328</v>
      </c>
      <c r="U457" s="404">
        <v>277314.48460826656</v>
      </c>
      <c r="V457" s="404">
        <v>2495830.361474399</v>
      </c>
      <c r="W457" s="404">
        <v>2911802.0883867987</v>
      </c>
    </row>
    <row r="458" spans="9:23">
      <c r="I458" s="336"/>
      <c r="J458" s="336"/>
      <c r="L458" s="420" t="s">
        <v>864</v>
      </c>
      <c r="M458" s="404" t="s">
        <v>853</v>
      </c>
      <c r="N458" s="497">
        <v>0.18495173011556273</v>
      </c>
      <c r="O458" s="404">
        <v>0</v>
      </c>
      <c r="P458" s="404">
        <v>0</v>
      </c>
      <c r="Q458" s="404">
        <v>0.10431384586791184</v>
      </c>
      <c r="R458" s="404">
        <v>0.18314644384792669</v>
      </c>
      <c r="S458" s="404">
        <v>0.25352989268269155</v>
      </c>
      <c r="T458" s="404">
        <v>0.30760303805571509</v>
      </c>
      <c r="U458" s="404">
        <v>0.36287816056256483</v>
      </c>
      <c r="V458" s="404">
        <v>0.57710753355780464</v>
      </c>
      <c r="W458" s="404">
        <v>0.54387118872482509</v>
      </c>
    </row>
    <row r="459" spans="9:23">
      <c r="I459" s="336"/>
      <c r="J459" s="336"/>
      <c r="L459" s="420" t="s">
        <v>865</v>
      </c>
      <c r="M459" s="404" t="s">
        <v>855</v>
      </c>
      <c r="N459" s="497">
        <v>1391.4055394640754</v>
      </c>
      <c r="O459" s="404">
        <v>0</v>
      </c>
      <c r="P459" s="404">
        <v>0</v>
      </c>
      <c r="Q459" s="404">
        <v>22.913227561181458</v>
      </c>
      <c r="R459" s="404">
        <v>353.49687285345726</v>
      </c>
      <c r="S459" s="404">
        <v>865.00169744070558</v>
      </c>
      <c r="T459" s="404">
        <v>1413.2845213503172</v>
      </c>
      <c r="U459" s="404">
        <v>2135.5916203214801</v>
      </c>
      <c r="V459" s="404">
        <v>6869.5962556755931</v>
      </c>
      <c r="W459" s="404">
        <v>6158.9143030549503</v>
      </c>
    </row>
    <row r="460" spans="9:23">
      <c r="I460" s="336"/>
      <c r="J460" s="336"/>
      <c r="L460" s="420" t="s">
        <v>856</v>
      </c>
      <c r="M460" s="404" t="s">
        <v>857</v>
      </c>
      <c r="N460" s="497">
        <v>30.6</v>
      </c>
      <c r="O460" s="404">
        <v>84.777978818683977</v>
      </c>
      <c r="P460" s="404">
        <v>52.815668119103748</v>
      </c>
      <c r="Q460" s="404">
        <v>28.979305473841336</v>
      </c>
      <c r="R460" s="404">
        <v>23.791098343633294</v>
      </c>
      <c r="S460" s="404">
        <v>23.005017841756072</v>
      </c>
      <c r="T460" s="404">
        <v>23.415567023420309</v>
      </c>
      <c r="U460" s="404">
        <v>24.076971468264517</v>
      </c>
      <c r="V460" s="404">
        <v>18.985850208321338</v>
      </c>
      <c r="W460" s="404">
        <v>21.385229052987384</v>
      </c>
    </row>
    <row r="461" spans="9:23">
      <c r="I461" s="336"/>
      <c r="J461" s="336"/>
      <c r="L461" s="420" t="s">
        <v>231</v>
      </c>
      <c r="M461" s="404" t="s">
        <v>858</v>
      </c>
      <c r="N461" s="497">
        <v>872.05812769895135</v>
      </c>
      <c r="O461" s="404">
        <v>653.60617512756232</v>
      </c>
      <c r="P461" s="404">
        <v>766.94848540306157</v>
      </c>
      <c r="Q461" s="404">
        <v>880.8651189174185</v>
      </c>
      <c r="R461" s="404">
        <v>910.29443418058997</v>
      </c>
      <c r="S461" s="404">
        <v>914.92577053245907</v>
      </c>
      <c r="T461" s="404">
        <v>912.50108182239012</v>
      </c>
      <c r="U461" s="404">
        <v>908.62176558588919</v>
      </c>
      <c r="V461" s="404">
        <v>939.36155661353519</v>
      </c>
      <c r="W461" s="404">
        <v>924.61922826440525</v>
      </c>
    </row>
    <row r="462" spans="9:23">
      <c r="I462" s="336"/>
      <c r="J462" s="336"/>
      <c r="L462" s="420" t="s">
        <v>167</v>
      </c>
      <c r="M462" s="404" t="s">
        <v>853</v>
      </c>
      <c r="N462" s="497">
        <v>12.289208140160852</v>
      </c>
      <c r="O462" s="404">
        <v>15.691002385134526</v>
      </c>
      <c r="P462" s="404">
        <v>13.895270870227577</v>
      </c>
      <c r="Q462" s="404">
        <v>13.012334235315322</v>
      </c>
      <c r="R462" s="404">
        <v>12.885580478125979</v>
      </c>
      <c r="S462" s="404">
        <v>12.697099128539728</v>
      </c>
      <c r="T462" s="404">
        <v>12.384256990845486</v>
      </c>
      <c r="U462" s="404">
        <v>11.836152619752156</v>
      </c>
      <c r="V462" s="404">
        <v>6.4243173667720459</v>
      </c>
      <c r="W462" s="404">
        <v>7.2235368967736484</v>
      </c>
    </row>
    <row r="463" spans="9:23">
      <c r="I463" s="336"/>
      <c r="J463" s="336"/>
      <c r="L463" s="420" t="s">
        <v>859</v>
      </c>
      <c r="M463" s="404" t="s">
        <v>853</v>
      </c>
      <c r="N463" s="497">
        <v>1.19</v>
      </c>
      <c r="O463" s="404"/>
      <c r="P463" s="404"/>
      <c r="Q463" s="404"/>
      <c r="R463" s="404"/>
      <c r="S463" s="404"/>
      <c r="T463" s="404"/>
      <c r="U463" s="404"/>
      <c r="V463" s="404">
        <v>6.6044999999999998</v>
      </c>
      <c r="W463" s="404">
        <v>5.666666666666667</v>
      </c>
    </row>
    <row r="464" spans="9:23">
      <c r="I464" s="336"/>
      <c r="J464" s="336"/>
      <c r="L464" s="420" t="s">
        <v>860</v>
      </c>
      <c r="M464" s="404" t="s">
        <v>861</v>
      </c>
      <c r="N464" s="497">
        <v>11.228614016994159</v>
      </c>
      <c r="O464" s="404">
        <v>12.625953033797956</v>
      </c>
      <c r="P464" s="404">
        <v>11.656787783770394</v>
      </c>
      <c r="Q464" s="404">
        <v>11.009072740992314</v>
      </c>
      <c r="R464" s="404">
        <v>11.121442824608682</v>
      </c>
      <c r="S464" s="404">
        <v>11.405452516005765</v>
      </c>
      <c r="T464" s="404">
        <v>11.671680916292612</v>
      </c>
      <c r="U464" s="404">
        <v>11.949232289086869</v>
      </c>
      <c r="V464" s="404">
        <v>12.364968497221041</v>
      </c>
      <c r="W464" s="404">
        <v>12.441062701836168</v>
      </c>
    </row>
    <row r="465" spans="9:23">
      <c r="I465" s="336"/>
      <c r="J465" s="336"/>
      <c r="L465" s="420" t="s">
        <v>866</v>
      </c>
      <c r="M465" s="404" t="s">
        <v>863</v>
      </c>
      <c r="N465" s="497">
        <v>250</v>
      </c>
      <c r="O465" s="404">
        <v>40</v>
      </c>
      <c r="P465" s="404">
        <v>125</v>
      </c>
      <c r="Q465" s="404">
        <v>235</v>
      </c>
      <c r="R465" s="404">
        <v>305</v>
      </c>
      <c r="S465" s="404">
        <v>360</v>
      </c>
      <c r="T465" s="404">
        <v>400</v>
      </c>
      <c r="U465" s="404">
        <v>440</v>
      </c>
      <c r="V465" s="404">
        <v>600</v>
      </c>
      <c r="W465" s="404">
        <v>575</v>
      </c>
    </row>
    <row r="466" spans="9:23">
      <c r="I466" s="336"/>
      <c r="J466" s="336"/>
      <c r="L466" s="372"/>
      <c r="N466" s="377"/>
    </row>
    <row r="467" spans="9:23">
      <c r="I467" s="336"/>
      <c r="J467" s="336"/>
      <c r="L467" s="332" t="s">
        <v>898</v>
      </c>
      <c r="M467" s="321" t="s">
        <v>872</v>
      </c>
      <c r="N467" s="328" t="s">
        <v>873</v>
      </c>
      <c r="O467" s="321"/>
      <c r="P467" s="321"/>
      <c r="Q467" s="321"/>
      <c r="R467" s="321"/>
      <c r="S467" s="321"/>
      <c r="T467" s="321"/>
      <c r="U467" s="321"/>
      <c r="V467" s="321"/>
      <c r="W467" s="322"/>
    </row>
    <row r="468" spans="9:23" ht="30">
      <c r="I468" s="336"/>
      <c r="J468" s="336"/>
      <c r="L468" s="332" t="s">
        <v>867</v>
      </c>
      <c r="M468" s="321" t="s">
        <v>867</v>
      </c>
      <c r="N468" s="499" t="s">
        <v>839</v>
      </c>
      <c r="O468" s="321">
        <v>80</v>
      </c>
      <c r="P468" s="321">
        <v>180</v>
      </c>
      <c r="Q468" s="321">
        <v>290</v>
      </c>
      <c r="R468" s="321">
        <v>343</v>
      </c>
      <c r="S468" s="321">
        <v>399</v>
      </c>
      <c r="T468" s="321">
        <v>454</v>
      </c>
      <c r="U468" s="321">
        <v>525</v>
      </c>
      <c r="V468" s="321">
        <v>525</v>
      </c>
      <c r="W468" s="322">
        <v>399</v>
      </c>
    </row>
    <row r="469" spans="9:23">
      <c r="I469" s="336"/>
      <c r="J469" s="336"/>
      <c r="L469" s="337" t="s">
        <v>840</v>
      </c>
      <c r="M469" s="323" t="s">
        <v>143</v>
      </c>
      <c r="N469" s="498" t="s">
        <v>841</v>
      </c>
      <c r="O469" s="324" t="s">
        <v>842</v>
      </c>
      <c r="P469" s="324" t="s">
        <v>843</v>
      </c>
      <c r="Q469" s="324" t="s">
        <v>659</v>
      </c>
      <c r="R469" s="324" t="s">
        <v>435</v>
      </c>
      <c r="S469" s="324" t="s">
        <v>844</v>
      </c>
      <c r="T469" s="324" t="s">
        <v>845</v>
      </c>
      <c r="U469" s="324" t="s">
        <v>846</v>
      </c>
      <c r="V469" s="324" t="s">
        <v>847</v>
      </c>
      <c r="W469" s="325" t="s">
        <v>848</v>
      </c>
    </row>
    <row r="470" spans="9:23">
      <c r="I470" s="336"/>
      <c r="J470" s="336"/>
      <c r="L470" s="337" t="s">
        <v>849</v>
      </c>
      <c r="M470" s="323" t="s">
        <v>850</v>
      </c>
      <c r="N470" s="328">
        <v>99177.64135868111</v>
      </c>
      <c r="O470" s="326">
        <v>7538.9890466543711</v>
      </c>
      <c r="P470" s="326">
        <v>17316.22160970941</v>
      </c>
      <c r="Q470" s="326">
        <v>26885.40784502351</v>
      </c>
      <c r="R470" s="326">
        <v>12524.817625479878</v>
      </c>
      <c r="S470" s="326">
        <v>11182.517606223304</v>
      </c>
      <c r="T470" s="326">
        <v>8218.2707229657353</v>
      </c>
      <c r="U470" s="326">
        <v>6475.5173608741952</v>
      </c>
      <c r="V470" s="326">
        <v>9035.8995417507103</v>
      </c>
      <c r="W470" s="327">
        <v>28238.054386063879</v>
      </c>
    </row>
    <row r="471" spans="9:23">
      <c r="I471" s="336"/>
      <c r="J471" s="336"/>
      <c r="L471" s="337" t="s">
        <v>849</v>
      </c>
      <c r="M471" s="323" t="s">
        <v>851</v>
      </c>
      <c r="N471" s="328">
        <v>15769.244976030297</v>
      </c>
      <c r="O471" s="326">
        <v>1198.699258418045</v>
      </c>
      <c r="P471" s="326">
        <v>2753.2792359437963</v>
      </c>
      <c r="Q471" s="326">
        <v>4274.7798473587382</v>
      </c>
      <c r="R471" s="326">
        <v>1991.4460024513007</v>
      </c>
      <c r="S471" s="326">
        <v>1778.0202993895052</v>
      </c>
      <c r="T471" s="326">
        <v>1306.7050449515521</v>
      </c>
      <c r="U471" s="326">
        <v>1029.6072603789971</v>
      </c>
      <c r="V471" s="326">
        <v>1436.7080271383629</v>
      </c>
      <c r="W471" s="327">
        <v>4489.8506473841571</v>
      </c>
    </row>
    <row r="472" spans="9:23">
      <c r="I472" s="336"/>
      <c r="J472" s="336"/>
      <c r="L472" s="337" t="s">
        <v>852</v>
      </c>
      <c r="M472" s="323" t="s">
        <v>5</v>
      </c>
      <c r="N472" s="328">
        <v>13687328.970000003</v>
      </c>
      <c r="O472" s="326">
        <v>854451.48145949247</v>
      </c>
      <c r="P472" s="326">
        <v>2157056.7659129584</v>
      </c>
      <c r="Q472" s="326">
        <v>3607246.9722799896</v>
      </c>
      <c r="R472" s="326">
        <v>1757731.9563253336</v>
      </c>
      <c r="S472" s="326">
        <v>1609417.4951285068</v>
      </c>
      <c r="T472" s="326">
        <v>1209891.7354650162</v>
      </c>
      <c r="U472" s="326">
        <v>975521.165617669</v>
      </c>
      <c r="V472" s="326">
        <v>1516011.3978110366</v>
      </c>
      <c r="W472" s="327">
        <v>3701424.2988937218</v>
      </c>
    </row>
    <row r="473" spans="9:23">
      <c r="I473" s="336"/>
      <c r="J473" s="336"/>
      <c r="L473" s="338" t="s">
        <v>864</v>
      </c>
      <c r="M473" s="323" t="s">
        <v>853</v>
      </c>
      <c r="N473" s="328">
        <v>0.16980000000000001</v>
      </c>
      <c r="O473" s="328">
        <v>0</v>
      </c>
      <c r="P473" s="328">
        <v>0</v>
      </c>
      <c r="Q473" s="328">
        <v>6.487028883905413E-2</v>
      </c>
      <c r="R473" s="328">
        <v>0.1510983114584932</v>
      </c>
      <c r="S473" s="328">
        <v>0.21055860465850654</v>
      </c>
      <c r="T473" s="328">
        <v>0.27398518285937168</v>
      </c>
      <c r="U473" s="328">
        <v>0.34883282222603118</v>
      </c>
      <c r="V473" s="328">
        <v>0.53683769453568042</v>
      </c>
      <c r="W473" s="329">
        <v>0.40136935229494802</v>
      </c>
    </row>
    <row r="474" spans="9:23">
      <c r="I474" s="336"/>
      <c r="J474" s="336"/>
      <c r="L474" s="338" t="s">
        <v>865</v>
      </c>
      <c r="M474" s="321" t="s">
        <v>855</v>
      </c>
      <c r="N474" s="328">
        <v>1040</v>
      </c>
      <c r="O474" s="330">
        <v>0</v>
      </c>
      <c r="P474" s="330">
        <v>0</v>
      </c>
      <c r="Q474" s="330">
        <v>0</v>
      </c>
      <c r="R474" s="330">
        <v>147.76502983461546</v>
      </c>
      <c r="S474" s="330">
        <v>573.33295706164199</v>
      </c>
      <c r="T474" s="330">
        <v>1315.9260423987175</v>
      </c>
      <c r="U474" s="330">
        <v>2546.2715056129705</v>
      </c>
      <c r="V474" s="328">
        <v>5170.9765737434327</v>
      </c>
      <c r="W474" s="331">
        <v>3219.1200607523342</v>
      </c>
    </row>
    <row r="475" spans="9:23">
      <c r="I475" s="336"/>
      <c r="J475" s="336"/>
      <c r="L475" s="337" t="s">
        <v>856</v>
      </c>
      <c r="M475" s="323" t="s">
        <v>857</v>
      </c>
      <c r="N475" s="328">
        <v>32.710282000696282</v>
      </c>
      <c r="O475" s="328">
        <v>66.810065343505755</v>
      </c>
      <c r="P475" s="328">
        <v>48.930774481465882</v>
      </c>
      <c r="Q475" s="328">
        <v>36.017353731652683</v>
      </c>
      <c r="R475" s="328">
        <v>28.65400910502008</v>
      </c>
      <c r="S475" s="328">
        <v>24.667236439282533</v>
      </c>
      <c r="T475" s="328">
        <v>21.169746955325756</v>
      </c>
      <c r="U475" s="328">
        <v>17.695879132085047</v>
      </c>
      <c r="V475" s="328">
        <v>2.4639609223786181</v>
      </c>
      <c r="W475" s="329">
        <v>39.968737839092263</v>
      </c>
    </row>
    <row r="476" spans="9:23">
      <c r="I476" s="336"/>
      <c r="J476" s="336"/>
      <c r="L476" s="337" t="s">
        <v>231</v>
      </c>
      <c r="M476" s="323" t="s">
        <v>858</v>
      </c>
      <c r="N476" s="328">
        <v>860.83830000000012</v>
      </c>
      <c r="O476" s="328">
        <v>712.81555858066895</v>
      </c>
      <c r="P476" s="328">
        <v>783.45005394033024</v>
      </c>
      <c r="Q476" s="328">
        <v>843.84391736776865</v>
      </c>
      <c r="R476" s="328">
        <v>882.64103277804918</v>
      </c>
      <c r="S476" s="328">
        <v>905.17385863429718</v>
      </c>
      <c r="T476" s="328">
        <v>925.910357612398</v>
      </c>
      <c r="U476" s="328">
        <v>947.46919836072334</v>
      </c>
      <c r="V476" s="328">
        <v>1055.1979728481299</v>
      </c>
      <c r="W476" s="329">
        <v>824.39809017928417</v>
      </c>
    </row>
    <row r="477" spans="9:23">
      <c r="I477" s="336"/>
      <c r="J477" s="336"/>
      <c r="L477" s="337" t="s">
        <v>167</v>
      </c>
      <c r="M477" s="323" t="s">
        <v>853</v>
      </c>
      <c r="N477" s="328">
        <v>12.931648905131908</v>
      </c>
      <c r="O477" s="328">
        <v>15.321692746753095</v>
      </c>
      <c r="P477" s="328">
        <v>13.50174052285624</v>
      </c>
      <c r="Q477" s="328">
        <v>12.638480433923334</v>
      </c>
      <c r="R477" s="328">
        <v>12.394831175477673</v>
      </c>
      <c r="S477" s="328">
        <v>12.331915988948797</v>
      </c>
      <c r="T477" s="328">
        <v>12.271763653145852</v>
      </c>
      <c r="U477" s="328">
        <v>12.125465535911589</v>
      </c>
      <c r="V477" s="328">
        <v>13.775491885583563</v>
      </c>
      <c r="W477" s="329">
        <v>12.849096068230626</v>
      </c>
    </row>
    <row r="478" spans="9:23">
      <c r="I478" s="336"/>
      <c r="J478" s="336"/>
      <c r="L478" s="337" t="s">
        <v>859</v>
      </c>
      <c r="M478" s="323" t="s">
        <v>853</v>
      </c>
      <c r="N478" s="328">
        <v>1.2</v>
      </c>
      <c r="O478" s="321"/>
      <c r="P478" s="321"/>
      <c r="Q478" s="321"/>
      <c r="R478" s="321"/>
      <c r="S478" s="321"/>
      <c r="T478" s="321"/>
      <c r="U478" s="321"/>
      <c r="V478" s="328">
        <v>10.823381666475589</v>
      </c>
      <c r="W478" s="329">
        <v>4.4374255523499508</v>
      </c>
    </row>
    <row r="479" spans="9:23">
      <c r="I479" s="336"/>
      <c r="J479" s="336"/>
      <c r="L479" s="337" t="s">
        <v>860</v>
      </c>
      <c r="M479" s="323" t="s">
        <v>861</v>
      </c>
      <c r="N479" s="328">
        <v>11.700153491056373</v>
      </c>
      <c r="O479" s="328">
        <v>11.603591066684944</v>
      </c>
      <c r="P479" s="328">
        <v>11.538317381501681</v>
      </c>
      <c r="Q479" s="328">
        <v>11.509389111178706</v>
      </c>
      <c r="R479" s="328">
        <v>11.541600381019759</v>
      </c>
      <c r="S479" s="328">
        <v>11.585905176337866</v>
      </c>
      <c r="T479" s="328">
        <v>11.638857688170157</v>
      </c>
      <c r="U479" s="328">
        <v>11.689687554365658</v>
      </c>
      <c r="V479" s="328">
        <v>11.195866150132154</v>
      </c>
      <c r="W479" s="329">
        <v>11.510907375147308</v>
      </c>
    </row>
    <row r="480" spans="9:23">
      <c r="I480" s="336"/>
      <c r="J480" s="336"/>
      <c r="L480" s="338" t="s">
        <v>866</v>
      </c>
      <c r="M480" s="323" t="s">
        <v>863</v>
      </c>
      <c r="N480" s="328">
        <v>296.18836685568135</v>
      </c>
      <c r="O480" s="321">
        <v>42.161482600405243</v>
      </c>
      <c r="P480" s="321">
        <v>138.4661602490732</v>
      </c>
      <c r="Q480" s="321">
        <v>237.32469926339931</v>
      </c>
      <c r="R480" s="321">
        <v>315.93975462006586</v>
      </c>
      <c r="S480" s="321">
        <v>369.56279912297532</v>
      </c>
      <c r="T480" s="321">
        <v>424.22910543216562</v>
      </c>
      <c r="U480" s="321">
        <v>483.91826373810716</v>
      </c>
      <c r="V480" s="321">
        <v>645.61822707976467</v>
      </c>
      <c r="W480" s="322">
        <v>203.02943911373549</v>
      </c>
    </row>
    <row r="481" spans="9:23">
      <c r="I481" s="336"/>
      <c r="J481" s="336"/>
      <c r="L481" s="372"/>
      <c r="N481" s="377"/>
    </row>
    <row r="482" spans="9:23">
      <c r="I482" s="336"/>
      <c r="J482" s="336"/>
      <c r="L482" s="419" t="s">
        <v>874</v>
      </c>
      <c r="M482" s="404"/>
      <c r="N482" s="497"/>
      <c r="O482" s="404"/>
      <c r="P482" s="404"/>
      <c r="Q482" s="404"/>
      <c r="R482" s="404"/>
      <c r="S482" s="404"/>
      <c r="T482" s="404"/>
      <c r="U482" s="404"/>
      <c r="V482" s="404"/>
      <c r="W482" s="404"/>
    </row>
    <row r="483" spans="9:23">
      <c r="I483" s="336"/>
      <c r="J483" s="336"/>
      <c r="L483" s="420" t="s">
        <v>838</v>
      </c>
      <c r="M483" s="404">
        <v>33</v>
      </c>
      <c r="N483" s="497" t="s">
        <v>839</v>
      </c>
      <c r="O483" s="404">
        <v>80</v>
      </c>
      <c r="P483" s="404">
        <v>180</v>
      </c>
      <c r="Q483" s="404">
        <v>290</v>
      </c>
      <c r="R483" s="404">
        <v>340</v>
      </c>
      <c r="S483" s="404">
        <v>400</v>
      </c>
      <c r="T483" s="404">
        <v>450</v>
      </c>
      <c r="U483" s="404">
        <v>525</v>
      </c>
      <c r="V483" s="404">
        <v>525</v>
      </c>
      <c r="W483" s="404">
        <v>400</v>
      </c>
    </row>
    <row r="484" spans="9:23">
      <c r="I484" s="336"/>
      <c r="J484" s="336"/>
      <c r="L484" s="420" t="s">
        <v>840</v>
      </c>
      <c r="M484" s="404" t="s">
        <v>143</v>
      </c>
      <c r="N484" s="497" t="s">
        <v>841</v>
      </c>
      <c r="O484" s="404" t="s">
        <v>842</v>
      </c>
      <c r="P484" s="404" t="s">
        <v>843</v>
      </c>
      <c r="Q484" s="404" t="s">
        <v>659</v>
      </c>
      <c r="R484" s="404" t="s">
        <v>435</v>
      </c>
      <c r="S484" s="404" t="s">
        <v>844</v>
      </c>
      <c r="T484" s="404" t="s">
        <v>845</v>
      </c>
      <c r="U484" s="404" t="s">
        <v>846</v>
      </c>
      <c r="V484" s="404" t="s">
        <v>847</v>
      </c>
      <c r="W484" s="404" t="s">
        <v>848</v>
      </c>
    </row>
    <row r="485" spans="9:23">
      <c r="I485" s="336"/>
      <c r="J485" s="336"/>
      <c r="L485" s="420" t="s">
        <v>849</v>
      </c>
      <c r="M485" s="404" t="s">
        <v>850</v>
      </c>
      <c r="N485" s="497">
        <v>96561.256605731993</v>
      </c>
      <c r="O485" s="404">
        <v>2528.0958222566046</v>
      </c>
      <c r="P485" s="404">
        <v>11249.865116675346</v>
      </c>
      <c r="Q485" s="404">
        <v>10393.753969312787</v>
      </c>
      <c r="R485" s="404">
        <v>13638.502383161396</v>
      </c>
      <c r="S485" s="404">
        <v>13253.24325635841</v>
      </c>
      <c r="T485" s="404">
        <v>10321.180742421615</v>
      </c>
      <c r="U485" s="404">
        <v>10231.316806829531</v>
      </c>
      <c r="V485" s="404">
        <v>24945.298508716303</v>
      </c>
      <c r="W485" s="404">
        <v>45964.432153673952</v>
      </c>
    </row>
    <row r="486" spans="9:23">
      <c r="I486" s="336"/>
      <c r="J486" s="336"/>
      <c r="L486" s="420" t="s">
        <v>849</v>
      </c>
      <c r="M486" s="404" t="s">
        <v>851</v>
      </c>
      <c r="N486" s="497">
        <v>15353.239800311387</v>
      </c>
      <c r="O486" s="404">
        <v>401.96723573880013</v>
      </c>
      <c r="P486" s="404">
        <v>1788.7285535513802</v>
      </c>
      <c r="Q486" s="404">
        <v>1652.6068811207333</v>
      </c>
      <c r="R486" s="404">
        <v>2168.5218789226619</v>
      </c>
      <c r="S486" s="404">
        <v>2107.2656777609873</v>
      </c>
      <c r="T486" s="404">
        <v>1641.0677380450368</v>
      </c>
      <c r="U486" s="404">
        <v>1626.7793722858953</v>
      </c>
      <c r="V486" s="404">
        <v>3966.3024628858925</v>
      </c>
      <c r="W486" s="404">
        <v>7308.3447124341583</v>
      </c>
    </row>
    <row r="487" spans="9:23">
      <c r="I487" s="336"/>
      <c r="J487" s="336"/>
      <c r="L487" s="420" t="s">
        <v>852</v>
      </c>
      <c r="M487" s="404" t="s">
        <v>5</v>
      </c>
      <c r="N487" s="497">
        <v>13621427.11599656</v>
      </c>
      <c r="O487" s="404">
        <v>272428.54231993121</v>
      </c>
      <c r="P487" s="404">
        <v>1362142.7115996561</v>
      </c>
      <c r="Q487" s="404">
        <v>1362142.7115996561</v>
      </c>
      <c r="R487" s="404">
        <v>1906999.7962395186</v>
      </c>
      <c r="S487" s="404">
        <v>1906999.7962395186</v>
      </c>
      <c r="T487" s="404">
        <v>1498356.9827596217</v>
      </c>
      <c r="U487" s="404">
        <v>1498356.9827596217</v>
      </c>
      <c r="V487" s="404">
        <v>3813999.5924790371</v>
      </c>
      <c r="W487" s="404">
        <v>6810713.55799828</v>
      </c>
    </row>
    <row r="488" spans="9:23">
      <c r="I488" s="336"/>
      <c r="J488" s="336"/>
      <c r="L488" s="420" t="s">
        <v>864</v>
      </c>
      <c r="M488" s="404" t="s">
        <v>853</v>
      </c>
      <c r="N488" s="497">
        <v>0.23538302057496277</v>
      </c>
      <c r="O488" s="404">
        <v>3.5793046701230458E-3</v>
      </c>
      <c r="P488" s="404">
        <v>0</v>
      </c>
      <c r="Q488" s="404">
        <v>4.5915602630851329E-2</v>
      </c>
      <c r="R488" s="404">
        <v>0.11052643836308498</v>
      </c>
      <c r="S488" s="404">
        <v>0.1914740896788775</v>
      </c>
      <c r="T488" s="404">
        <v>0.26174901440356274</v>
      </c>
      <c r="U488" s="404">
        <v>0.33473765329730165</v>
      </c>
      <c r="V488" s="404">
        <v>0.43866523873394758</v>
      </c>
      <c r="W488" s="404">
        <v>0.37687960058520087</v>
      </c>
    </row>
    <row r="489" spans="9:23">
      <c r="I489" s="336"/>
      <c r="J489" s="336"/>
      <c r="L489" s="420" t="s">
        <v>865</v>
      </c>
      <c r="M489" s="404" t="s">
        <v>855</v>
      </c>
      <c r="N489" s="497">
        <v>2153.2288427374629</v>
      </c>
      <c r="O489" s="404">
        <v>0</v>
      </c>
      <c r="P489" s="404">
        <v>59.098889480544926</v>
      </c>
      <c r="Q489" s="404">
        <v>29.675716498714792</v>
      </c>
      <c r="R489" s="404">
        <v>36.57930173596742</v>
      </c>
      <c r="S489" s="404">
        <v>394.44184236007277</v>
      </c>
      <c r="T489" s="404">
        <v>1168.2149275655247</v>
      </c>
      <c r="U489" s="404">
        <v>2700.9763288733611</v>
      </c>
      <c r="V489" s="404">
        <v>5922.8477991350492</v>
      </c>
      <c r="W489" s="404">
        <v>4168.0168439321824</v>
      </c>
    </row>
    <row r="490" spans="9:23">
      <c r="I490" s="336"/>
      <c r="J490" s="336"/>
      <c r="L490" s="420" t="s">
        <v>856</v>
      </c>
      <c r="M490" s="404" t="s">
        <v>857</v>
      </c>
      <c r="N490" s="497">
        <v>33.507225646015598</v>
      </c>
      <c r="O490" s="404">
        <v>77.077038898922481</v>
      </c>
      <c r="P490" s="404">
        <v>54.130903179448843</v>
      </c>
      <c r="Q490" s="404">
        <v>40.004450652356553</v>
      </c>
      <c r="R490" s="404">
        <v>29.246531443716705</v>
      </c>
      <c r="S490" s="404">
        <v>24.705778610247663</v>
      </c>
      <c r="T490" s="404">
        <v>23.324490881643115</v>
      </c>
      <c r="U490" s="404">
        <v>21.976472818217459</v>
      </c>
      <c r="V490" s="404">
        <v>15.505517851248854</v>
      </c>
      <c r="W490" s="404">
        <v>20.189268561445019</v>
      </c>
    </row>
    <row r="491" spans="9:23">
      <c r="I491" s="336"/>
      <c r="J491" s="336"/>
      <c r="L491" s="420" t="s">
        <v>231</v>
      </c>
      <c r="M491" s="404" t="s">
        <v>858</v>
      </c>
      <c r="N491" s="497">
        <v>856.69352930795981</v>
      </c>
      <c r="O491" s="404">
        <v>677.73817888221197</v>
      </c>
      <c r="P491" s="404">
        <v>761.51448966095427</v>
      </c>
      <c r="Q491" s="404">
        <v>824.23879941483983</v>
      </c>
      <c r="R491" s="404">
        <v>879.40076361458262</v>
      </c>
      <c r="S491" s="404">
        <v>904.9641041303081</v>
      </c>
      <c r="T491" s="404">
        <v>913.03786432641539</v>
      </c>
      <c r="U491" s="404">
        <v>921.05727936184803</v>
      </c>
      <c r="V491" s="404">
        <v>961.60079272017003</v>
      </c>
      <c r="W491" s="404">
        <v>931.90918408798836</v>
      </c>
    </row>
    <row r="492" spans="9:23">
      <c r="I492" s="336"/>
      <c r="J492" s="336"/>
      <c r="L492" s="420" t="s">
        <v>167</v>
      </c>
      <c r="M492" s="404" t="s">
        <v>853</v>
      </c>
      <c r="N492" s="497">
        <v>11.447433961659138</v>
      </c>
      <c r="O492" s="404">
        <v>16.26443569744545</v>
      </c>
      <c r="P492" s="404">
        <v>13.742366295896296</v>
      </c>
      <c r="Q492" s="404">
        <v>12.922449163093894</v>
      </c>
      <c r="R492" s="404">
        <v>13.129711935056037</v>
      </c>
      <c r="S492" s="404">
        <v>13.656026127495124</v>
      </c>
      <c r="T492" s="404">
        <v>13.439594532940099</v>
      </c>
      <c r="U492" s="404">
        <v>11.718593922269044</v>
      </c>
      <c r="V492" s="404">
        <v>6.9223558677894346</v>
      </c>
      <c r="W492" s="404">
        <v>9.4113207461080961</v>
      </c>
    </row>
    <row r="493" spans="9:23">
      <c r="I493" s="336"/>
      <c r="J493" s="336"/>
      <c r="L493" s="420" t="s">
        <v>859</v>
      </c>
      <c r="M493" s="404" t="s">
        <v>853</v>
      </c>
      <c r="N493" s="497">
        <v>0.39</v>
      </c>
      <c r="O493" s="404"/>
      <c r="P493" s="404"/>
      <c r="Q493" s="404"/>
      <c r="R493" s="404"/>
      <c r="S493" s="404"/>
      <c r="T493" s="404"/>
      <c r="U493" s="404"/>
      <c r="V493" s="404">
        <v>1.3914642857142858</v>
      </c>
      <c r="W493" s="404">
        <v>0.78000000000000014</v>
      </c>
    </row>
    <row r="494" spans="9:23">
      <c r="I494" s="336"/>
      <c r="J494" s="336"/>
      <c r="L494" s="420" t="s">
        <v>860</v>
      </c>
      <c r="M494" s="404" t="s">
        <v>861</v>
      </c>
      <c r="N494" s="497">
        <v>12.493267770731459</v>
      </c>
      <c r="O494" s="404">
        <v>12.614102605483838</v>
      </c>
      <c r="P494" s="404">
        <v>11.885585811972465</v>
      </c>
      <c r="Q494" s="404">
        <v>11.488837093942868</v>
      </c>
      <c r="R494" s="404">
        <v>11.343758652991324</v>
      </c>
      <c r="S494" s="404">
        <v>11.531001488182083</v>
      </c>
      <c r="T494" s="404">
        <v>11.807473236720096</v>
      </c>
      <c r="U494" s="404">
        <v>12.083466708063758</v>
      </c>
      <c r="V494" s="404">
        <v>12.079000082944969</v>
      </c>
      <c r="W494" s="404">
        <v>12.171557109179901</v>
      </c>
    </row>
    <row r="495" spans="9:23">
      <c r="I495" s="336"/>
      <c r="J495" s="336"/>
      <c r="L495" s="420" t="s">
        <v>866</v>
      </c>
      <c r="M495" s="404" t="s">
        <v>863</v>
      </c>
      <c r="N495" s="497">
        <v>410</v>
      </c>
      <c r="O495" s="404">
        <v>75</v>
      </c>
      <c r="P495" s="404">
        <v>140</v>
      </c>
      <c r="Q495" s="404">
        <v>200</v>
      </c>
      <c r="R495" s="404">
        <v>280</v>
      </c>
      <c r="S495" s="404">
        <v>360</v>
      </c>
      <c r="T495" s="404">
        <v>425</v>
      </c>
      <c r="U495" s="404">
        <v>495</v>
      </c>
      <c r="V495" s="404">
        <v>600</v>
      </c>
      <c r="W495" s="404">
        <v>540</v>
      </c>
    </row>
    <row r="496" spans="9:23">
      <c r="I496" s="336"/>
      <c r="J496" s="336"/>
      <c r="L496" s="372"/>
      <c r="N496" s="377"/>
    </row>
    <row r="497" spans="9:23">
      <c r="I497" s="336"/>
      <c r="J497" s="336"/>
      <c r="L497" s="332" t="s">
        <v>898</v>
      </c>
      <c r="M497" s="321" t="s">
        <v>872</v>
      </c>
      <c r="N497" s="328" t="s">
        <v>873</v>
      </c>
      <c r="O497" s="321"/>
      <c r="P497" s="321"/>
      <c r="Q497" s="321"/>
      <c r="R497" s="321"/>
      <c r="S497" s="321"/>
      <c r="T497" s="321"/>
      <c r="U497" s="321"/>
      <c r="V497" s="321"/>
      <c r="W497" s="322"/>
    </row>
    <row r="498" spans="9:23" ht="30">
      <c r="I498" s="336"/>
      <c r="J498" s="336"/>
      <c r="L498" s="332" t="s">
        <v>867</v>
      </c>
      <c r="M498" s="321" t="s">
        <v>867</v>
      </c>
      <c r="N498" s="499" t="s">
        <v>839</v>
      </c>
      <c r="O498" s="321">
        <v>80</v>
      </c>
      <c r="P498" s="321">
        <v>180</v>
      </c>
      <c r="Q498" s="321">
        <v>290</v>
      </c>
      <c r="R498" s="321">
        <v>343</v>
      </c>
      <c r="S498" s="321">
        <v>399</v>
      </c>
      <c r="T498" s="321">
        <v>454</v>
      </c>
      <c r="U498" s="321">
        <v>525</v>
      </c>
      <c r="V498" s="321">
        <v>525</v>
      </c>
      <c r="W498" s="322">
        <v>399</v>
      </c>
    </row>
    <row r="499" spans="9:23">
      <c r="I499" s="336"/>
      <c r="J499" s="336"/>
      <c r="L499" s="337" t="s">
        <v>840</v>
      </c>
      <c r="M499" s="323" t="s">
        <v>143</v>
      </c>
      <c r="N499" s="498" t="s">
        <v>841</v>
      </c>
      <c r="O499" s="324" t="s">
        <v>842</v>
      </c>
      <c r="P499" s="324" t="s">
        <v>843</v>
      </c>
      <c r="Q499" s="324" t="s">
        <v>659</v>
      </c>
      <c r="R499" s="324" t="s">
        <v>435</v>
      </c>
      <c r="S499" s="324" t="s">
        <v>844</v>
      </c>
      <c r="T499" s="324" t="s">
        <v>845</v>
      </c>
      <c r="U499" s="324" t="s">
        <v>846</v>
      </c>
      <c r="V499" s="324" t="s">
        <v>847</v>
      </c>
      <c r="W499" s="325" t="s">
        <v>848</v>
      </c>
    </row>
    <row r="500" spans="9:23">
      <c r="I500" s="336"/>
      <c r="J500" s="336"/>
      <c r="L500" s="337" t="s">
        <v>849</v>
      </c>
      <c r="M500" s="323" t="s">
        <v>850</v>
      </c>
      <c r="N500" s="328">
        <v>99177.64135868111</v>
      </c>
      <c r="O500" s="326">
        <v>7538.9890466543711</v>
      </c>
      <c r="P500" s="326">
        <v>17316.22160970941</v>
      </c>
      <c r="Q500" s="326">
        <v>26885.40784502351</v>
      </c>
      <c r="R500" s="326">
        <v>12524.817625479878</v>
      </c>
      <c r="S500" s="326">
        <v>11182.517606223304</v>
      </c>
      <c r="T500" s="326">
        <v>8218.2707229657353</v>
      </c>
      <c r="U500" s="326">
        <v>6475.5173608741952</v>
      </c>
      <c r="V500" s="326">
        <v>9035.8995417507103</v>
      </c>
      <c r="W500" s="327">
        <v>28238.054386063879</v>
      </c>
    </row>
    <row r="501" spans="9:23">
      <c r="I501" s="336"/>
      <c r="J501" s="336"/>
      <c r="L501" s="337" t="s">
        <v>849</v>
      </c>
      <c r="M501" s="323" t="s">
        <v>851</v>
      </c>
      <c r="N501" s="328">
        <v>15769.244976030297</v>
      </c>
      <c r="O501" s="326">
        <v>1198.699258418045</v>
      </c>
      <c r="P501" s="326">
        <v>2753.2792359437963</v>
      </c>
      <c r="Q501" s="326">
        <v>4274.7798473587382</v>
      </c>
      <c r="R501" s="326">
        <v>1991.4460024513007</v>
      </c>
      <c r="S501" s="326">
        <v>1778.0202993895052</v>
      </c>
      <c r="T501" s="326">
        <v>1306.7050449515521</v>
      </c>
      <c r="U501" s="326">
        <v>1029.6072603789971</v>
      </c>
      <c r="V501" s="326">
        <v>1436.7080271383629</v>
      </c>
      <c r="W501" s="327">
        <v>4489.8506473841571</v>
      </c>
    </row>
    <row r="502" spans="9:23">
      <c r="I502" s="336"/>
      <c r="J502" s="336"/>
      <c r="L502" s="337" t="s">
        <v>852</v>
      </c>
      <c r="M502" s="323" t="s">
        <v>5</v>
      </c>
      <c r="N502" s="328">
        <v>13687328.970000003</v>
      </c>
      <c r="O502" s="326">
        <v>854451.48145949247</v>
      </c>
      <c r="P502" s="326">
        <v>2157056.7659129584</v>
      </c>
      <c r="Q502" s="326">
        <v>3607246.9722799896</v>
      </c>
      <c r="R502" s="326">
        <v>1757731.9563253336</v>
      </c>
      <c r="S502" s="326">
        <v>1609417.4951285068</v>
      </c>
      <c r="T502" s="326">
        <v>1209891.7354650162</v>
      </c>
      <c r="U502" s="326">
        <v>975521.165617669</v>
      </c>
      <c r="V502" s="326">
        <v>1516011.3978110366</v>
      </c>
      <c r="W502" s="327">
        <v>3701424.2988937218</v>
      </c>
    </row>
    <row r="503" spans="9:23">
      <c r="I503" s="336"/>
      <c r="J503" s="336"/>
      <c r="L503" s="338" t="s">
        <v>864</v>
      </c>
      <c r="M503" s="323" t="s">
        <v>853</v>
      </c>
      <c r="N503" s="328">
        <v>0.16980000000000001</v>
      </c>
      <c r="O503" s="328">
        <v>0</v>
      </c>
      <c r="P503" s="328">
        <v>0</v>
      </c>
      <c r="Q503" s="328">
        <v>6.487028883905413E-2</v>
      </c>
      <c r="R503" s="328">
        <v>0.1510983114584932</v>
      </c>
      <c r="S503" s="328">
        <v>0.21055860465850654</v>
      </c>
      <c r="T503" s="328">
        <v>0.27398518285937168</v>
      </c>
      <c r="U503" s="328">
        <v>0.34883282222603118</v>
      </c>
      <c r="V503" s="328">
        <v>0.53683769453568042</v>
      </c>
      <c r="W503" s="329">
        <v>0.40136935229494802</v>
      </c>
    </row>
    <row r="504" spans="9:23">
      <c r="I504" s="336"/>
      <c r="J504" s="336"/>
      <c r="L504" s="338" t="s">
        <v>865</v>
      </c>
      <c r="M504" s="321" t="s">
        <v>855</v>
      </c>
      <c r="N504" s="328">
        <v>1040</v>
      </c>
      <c r="O504" s="330">
        <v>0</v>
      </c>
      <c r="P504" s="330">
        <v>0</v>
      </c>
      <c r="Q504" s="330">
        <v>0</v>
      </c>
      <c r="R504" s="330">
        <v>147.76502983461546</v>
      </c>
      <c r="S504" s="330">
        <v>573.33295706164199</v>
      </c>
      <c r="T504" s="330">
        <v>1315.9260423987175</v>
      </c>
      <c r="U504" s="330">
        <v>2546.2715056129705</v>
      </c>
      <c r="V504" s="328">
        <v>5170.9765737434327</v>
      </c>
      <c r="W504" s="331">
        <v>3219.1200607523342</v>
      </c>
    </row>
    <row r="505" spans="9:23">
      <c r="I505" s="336"/>
      <c r="J505" s="336"/>
      <c r="L505" s="337" t="s">
        <v>856</v>
      </c>
      <c r="M505" s="323" t="s">
        <v>857</v>
      </c>
      <c r="N505" s="328">
        <v>32.710282000696282</v>
      </c>
      <c r="O505" s="328">
        <v>66.810065343505755</v>
      </c>
      <c r="P505" s="328">
        <v>48.930774481465882</v>
      </c>
      <c r="Q505" s="328">
        <v>36.017353731652683</v>
      </c>
      <c r="R505" s="328">
        <v>28.65400910502008</v>
      </c>
      <c r="S505" s="328">
        <v>24.667236439282533</v>
      </c>
      <c r="T505" s="328">
        <v>21.169746955325756</v>
      </c>
      <c r="U505" s="328">
        <v>17.695879132085047</v>
      </c>
      <c r="V505" s="328">
        <v>2.4639609223786181</v>
      </c>
      <c r="W505" s="329">
        <v>39.968737839092263</v>
      </c>
    </row>
    <row r="506" spans="9:23">
      <c r="I506" s="336"/>
      <c r="J506" s="336"/>
      <c r="L506" s="337" t="s">
        <v>231</v>
      </c>
      <c r="M506" s="323" t="s">
        <v>858</v>
      </c>
      <c r="N506" s="328">
        <v>860.83830000000012</v>
      </c>
      <c r="O506" s="328">
        <v>712.81555858066895</v>
      </c>
      <c r="P506" s="328">
        <v>783.45005394033024</v>
      </c>
      <c r="Q506" s="328">
        <v>843.84391736776865</v>
      </c>
      <c r="R506" s="328">
        <v>882.64103277804918</v>
      </c>
      <c r="S506" s="328">
        <v>905.17385863429718</v>
      </c>
      <c r="T506" s="328">
        <v>925.910357612398</v>
      </c>
      <c r="U506" s="328">
        <v>947.46919836072334</v>
      </c>
      <c r="V506" s="328">
        <v>1055.1979728481299</v>
      </c>
      <c r="W506" s="329">
        <v>824.39809017928417</v>
      </c>
    </row>
    <row r="507" spans="9:23">
      <c r="I507" s="336"/>
      <c r="J507" s="336"/>
      <c r="L507" s="337" t="s">
        <v>167</v>
      </c>
      <c r="M507" s="323" t="s">
        <v>853</v>
      </c>
      <c r="N507" s="328">
        <v>12.931648905131908</v>
      </c>
      <c r="O507" s="328">
        <v>15.321692746753095</v>
      </c>
      <c r="P507" s="328">
        <v>13.50174052285624</v>
      </c>
      <c r="Q507" s="328">
        <v>12.638480433923334</v>
      </c>
      <c r="R507" s="328">
        <v>12.394831175477673</v>
      </c>
      <c r="S507" s="328">
        <v>12.331915988948797</v>
      </c>
      <c r="T507" s="328">
        <v>12.271763653145852</v>
      </c>
      <c r="U507" s="328">
        <v>12.125465535911589</v>
      </c>
      <c r="V507" s="328">
        <v>13.775491885583563</v>
      </c>
      <c r="W507" s="329">
        <v>12.849096068230626</v>
      </c>
    </row>
    <row r="508" spans="9:23">
      <c r="I508" s="336"/>
      <c r="J508" s="336"/>
      <c r="L508" s="337" t="s">
        <v>859</v>
      </c>
      <c r="M508" s="323" t="s">
        <v>853</v>
      </c>
      <c r="N508" s="328">
        <v>1.2</v>
      </c>
      <c r="O508" s="321"/>
      <c r="P508" s="321"/>
      <c r="Q508" s="321"/>
      <c r="R508" s="321"/>
      <c r="S508" s="321"/>
      <c r="T508" s="321"/>
      <c r="U508" s="321"/>
      <c r="V508" s="328">
        <v>10.823381666475589</v>
      </c>
      <c r="W508" s="329">
        <v>4.4374255523499508</v>
      </c>
    </row>
    <row r="509" spans="9:23">
      <c r="I509" s="336"/>
      <c r="J509" s="336"/>
      <c r="L509" s="337" t="s">
        <v>860</v>
      </c>
      <c r="M509" s="323" t="s">
        <v>861</v>
      </c>
      <c r="N509" s="328">
        <v>11.700153491056373</v>
      </c>
      <c r="O509" s="328">
        <v>11.603591066684944</v>
      </c>
      <c r="P509" s="328">
        <v>11.538317381501681</v>
      </c>
      <c r="Q509" s="328">
        <v>11.509389111178706</v>
      </c>
      <c r="R509" s="328">
        <v>11.541600381019759</v>
      </c>
      <c r="S509" s="328">
        <v>11.585905176337866</v>
      </c>
      <c r="T509" s="328">
        <v>11.638857688170157</v>
      </c>
      <c r="U509" s="328">
        <v>11.689687554365658</v>
      </c>
      <c r="V509" s="328">
        <v>11.195866150132154</v>
      </c>
      <c r="W509" s="329">
        <v>11.510907375147308</v>
      </c>
    </row>
    <row r="510" spans="9:23">
      <c r="I510" s="336"/>
      <c r="J510" s="336"/>
      <c r="L510" s="338" t="s">
        <v>866</v>
      </c>
      <c r="M510" s="323" t="s">
        <v>863</v>
      </c>
      <c r="N510" s="328">
        <v>296.18836685568135</v>
      </c>
      <c r="O510" s="321">
        <v>42.161482600405243</v>
      </c>
      <c r="P510" s="321">
        <v>138.4661602490732</v>
      </c>
      <c r="Q510" s="321">
        <v>237.32469926339931</v>
      </c>
      <c r="R510" s="321">
        <v>315.93975462006586</v>
      </c>
      <c r="S510" s="321">
        <v>369.56279912297532</v>
      </c>
      <c r="T510" s="321">
        <v>424.22910543216562</v>
      </c>
      <c r="U510" s="321">
        <v>483.91826373810716</v>
      </c>
      <c r="V510" s="321">
        <v>645.61822707976467</v>
      </c>
      <c r="W510" s="322">
        <v>203.02943911373549</v>
      </c>
    </row>
    <row r="511" spans="9:23">
      <c r="I511" s="336"/>
      <c r="J511" s="336"/>
      <c r="L511" s="510"/>
      <c r="M511" s="511"/>
      <c r="N511" s="376"/>
      <c r="O511" s="375"/>
      <c r="P511" s="375"/>
      <c r="Q511" s="375"/>
      <c r="R511" s="375"/>
      <c r="S511" s="375"/>
      <c r="T511" s="375"/>
      <c r="U511" s="375"/>
      <c r="V511" s="375"/>
      <c r="W511" s="375"/>
    </row>
    <row r="512" spans="9:23">
      <c r="I512" s="336"/>
      <c r="J512" s="336"/>
      <c r="L512" s="419" t="s">
        <v>871</v>
      </c>
      <c r="M512" s="404"/>
      <c r="N512" s="497"/>
      <c r="O512" s="404"/>
      <c r="P512" s="404"/>
      <c r="Q512" s="404"/>
      <c r="R512" s="404"/>
      <c r="S512" s="404"/>
      <c r="T512" s="404"/>
      <c r="U512" s="404"/>
      <c r="V512" s="404"/>
      <c r="W512" s="404"/>
    </row>
    <row r="513" spans="9:23">
      <c r="I513" s="336"/>
      <c r="J513" s="336"/>
      <c r="L513" s="420" t="s">
        <v>838</v>
      </c>
      <c r="M513" s="404">
        <v>34</v>
      </c>
      <c r="N513" s="497" t="s">
        <v>839</v>
      </c>
      <c r="O513" s="404">
        <v>80</v>
      </c>
      <c r="P513" s="404">
        <v>180</v>
      </c>
      <c r="Q513" s="404">
        <v>290</v>
      </c>
      <c r="R513" s="404">
        <v>340</v>
      </c>
      <c r="S513" s="404">
        <v>400</v>
      </c>
      <c r="T513" s="404">
        <v>450</v>
      </c>
      <c r="U513" s="404">
        <v>525</v>
      </c>
      <c r="V513" s="404">
        <v>525</v>
      </c>
      <c r="W513" s="404">
        <v>400</v>
      </c>
    </row>
    <row r="514" spans="9:23">
      <c r="I514" s="336"/>
      <c r="J514" s="336"/>
      <c r="L514" s="420" t="s">
        <v>840</v>
      </c>
      <c r="M514" s="404" t="s">
        <v>143</v>
      </c>
      <c r="N514" s="497" t="s">
        <v>841</v>
      </c>
      <c r="O514" s="404" t="s">
        <v>842</v>
      </c>
      <c r="P514" s="404" t="s">
        <v>843</v>
      </c>
      <c r="Q514" s="404" t="s">
        <v>659</v>
      </c>
      <c r="R514" s="404" t="s">
        <v>435</v>
      </c>
      <c r="S514" s="404" t="s">
        <v>844</v>
      </c>
      <c r="T514" s="404" t="s">
        <v>845</v>
      </c>
      <c r="U514" s="404" t="s">
        <v>846</v>
      </c>
      <c r="V514" s="404" t="s">
        <v>847</v>
      </c>
      <c r="W514" s="404" t="s">
        <v>848</v>
      </c>
    </row>
    <row r="515" spans="9:23">
      <c r="I515" s="336"/>
      <c r="J515" s="336"/>
      <c r="L515" s="420" t="s">
        <v>849</v>
      </c>
      <c r="M515" s="404" t="s">
        <v>850</v>
      </c>
      <c r="N515" s="497">
        <v>96201.082987782851</v>
      </c>
      <c r="O515" s="404">
        <v>2495.1618975658776</v>
      </c>
      <c r="P515" s="404">
        <v>17643.308634415494</v>
      </c>
      <c r="Q515" s="404">
        <v>20332.317552705896</v>
      </c>
      <c r="R515" s="404">
        <v>12299.438781895717</v>
      </c>
      <c r="S515" s="404">
        <v>10281.093029220036</v>
      </c>
      <c r="T515" s="404">
        <v>9338.3766176524659</v>
      </c>
      <c r="U515" s="404">
        <v>12773.412148018078</v>
      </c>
      <c r="V515" s="404">
        <v>11037.974326309277</v>
      </c>
      <c r="W515" s="404">
        <v>33480.622765022832</v>
      </c>
    </row>
    <row r="516" spans="9:23">
      <c r="I516" s="336"/>
      <c r="J516" s="336"/>
      <c r="L516" s="420" t="s">
        <v>849</v>
      </c>
      <c r="M516" s="404" t="s">
        <v>851</v>
      </c>
      <c r="N516" s="497">
        <v>15295.972195057473</v>
      </c>
      <c r="O516" s="404">
        <v>396.73074171297452</v>
      </c>
      <c r="P516" s="404">
        <v>2805.2860728720634</v>
      </c>
      <c r="Q516" s="404">
        <v>3232.8384908802377</v>
      </c>
      <c r="R516" s="404">
        <v>1955.6107663214191</v>
      </c>
      <c r="S516" s="404">
        <v>1634.6937916459856</v>
      </c>
      <c r="T516" s="404">
        <v>1484.801882206742</v>
      </c>
      <c r="U516" s="404">
        <v>2030.9725315348746</v>
      </c>
      <c r="V516" s="404">
        <v>1755.0379178831749</v>
      </c>
      <c r="W516" s="404">
        <v>5323.4190196386298</v>
      </c>
    </row>
    <row r="517" spans="9:23">
      <c r="I517" s="336"/>
      <c r="J517" s="336"/>
      <c r="L517" s="420" t="s">
        <v>852</v>
      </c>
      <c r="M517" s="404" t="s">
        <v>5</v>
      </c>
      <c r="N517" s="497">
        <v>13465666.287929066</v>
      </c>
      <c r="O517" s="404">
        <v>269313.32575858134</v>
      </c>
      <c r="P517" s="404">
        <v>2154506.6060686507</v>
      </c>
      <c r="Q517" s="404">
        <v>2827789.9204651038</v>
      </c>
      <c r="R517" s="404">
        <v>1750536.6174307787</v>
      </c>
      <c r="S517" s="404">
        <v>1481223.2916721972</v>
      </c>
      <c r="T517" s="404">
        <v>1346566.6287929066</v>
      </c>
      <c r="U517" s="404">
        <v>1885193.2803100694</v>
      </c>
      <c r="V517" s="404">
        <v>1750536.6174307787</v>
      </c>
      <c r="W517" s="404">
        <v>4982296.5265337545</v>
      </c>
    </row>
    <row r="518" spans="9:23">
      <c r="I518" s="336"/>
      <c r="J518" s="336"/>
      <c r="L518" s="420" t="s">
        <v>864</v>
      </c>
      <c r="M518" s="404" t="s">
        <v>853</v>
      </c>
      <c r="N518" s="497">
        <v>0.14637009016903879</v>
      </c>
      <c r="O518" s="404">
        <v>0</v>
      </c>
      <c r="P518" s="404">
        <v>0</v>
      </c>
      <c r="Q518" s="404">
        <v>6.4183522028092715E-2</v>
      </c>
      <c r="R518" s="404">
        <v>0.10269200416129093</v>
      </c>
      <c r="S518" s="404">
        <v>0.14639557954567445</v>
      </c>
      <c r="T518" s="404">
        <v>0.15097549439090446</v>
      </c>
      <c r="U518" s="404">
        <v>0.26064070802422729</v>
      </c>
      <c r="V518" s="404">
        <v>0.39885252068973093</v>
      </c>
      <c r="W518" s="404">
        <v>0.27956236824904673</v>
      </c>
    </row>
    <row r="519" spans="9:23">
      <c r="I519" s="336"/>
      <c r="J519" s="336"/>
      <c r="L519" s="420" t="s">
        <v>865</v>
      </c>
      <c r="M519" s="404" t="s">
        <v>855</v>
      </c>
      <c r="N519" s="497">
        <v>1034.729911605692</v>
      </c>
      <c r="O519" s="404">
        <v>0</v>
      </c>
      <c r="P519" s="404">
        <v>0</v>
      </c>
      <c r="Q519" s="404">
        <v>0</v>
      </c>
      <c r="R519" s="404">
        <v>1.3359906591686013</v>
      </c>
      <c r="S519" s="404">
        <v>210.60600941375287</v>
      </c>
      <c r="T519" s="404">
        <v>246.3415166440318</v>
      </c>
      <c r="U519" s="404">
        <v>2140.9898411260638</v>
      </c>
      <c r="V519" s="404">
        <v>5284.7449412495016</v>
      </c>
      <c r="W519" s="404">
        <v>2733.4853291472627</v>
      </c>
    </row>
    <row r="520" spans="9:23">
      <c r="I520" s="336"/>
      <c r="J520" s="336"/>
      <c r="L520" s="420" t="s">
        <v>856</v>
      </c>
      <c r="M520" s="404" t="s">
        <v>857</v>
      </c>
      <c r="N520" s="497">
        <v>35.415906698566488</v>
      </c>
      <c r="O520" s="404">
        <v>76.741105245962046</v>
      </c>
      <c r="P520" s="404">
        <v>52.559303617256802</v>
      </c>
      <c r="Q520" s="404">
        <v>30.108915218718266</v>
      </c>
      <c r="R520" s="404">
        <v>26.420921243356574</v>
      </c>
      <c r="S520" s="404">
        <v>24.507087711324886</v>
      </c>
      <c r="T520" s="404">
        <v>24.372360022815371</v>
      </c>
      <c r="U520" s="404">
        <v>20.791833594351516</v>
      </c>
      <c r="V520" s="404">
        <v>10.224114830108562</v>
      </c>
      <c r="W520" s="404">
        <v>19.539148801525727</v>
      </c>
    </row>
    <row r="521" spans="9:23">
      <c r="I521" s="336"/>
      <c r="J521" s="336"/>
      <c r="L521" s="420" t="s">
        <v>231</v>
      </c>
      <c r="M521" s="404" t="s">
        <v>858</v>
      </c>
      <c r="N521" s="497">
        <v>846.89725081314873</v>
      </c>
      <c r="O521" s="404">
        <v>678.83150318969558</v>
      </c>
      <c r="P521" s="404">
        <v>768.01671918716579</v>
      </c>
      <c r="Q521" s="404">
        <v>874.70807107816654</v>
      </c>
      <c r="R521" s="404">
        <v>895.13549811530595</v>
      </c>
      <c r="S521" s="404">
        <v>906.1166679912219</v>
      </c>
      <c r="T521" s="404">
        <v>906.89986652738651</v>
      </c>
      <c r="U521" s="404">
        <v>928.22194837138693</v>
      </c>
      <c r="V521" s="404">
        <v>997.43521185124848</v>
      </c>
      <c r="W521" s="404">
        <v>935.92041283121989</v>
      </c>
    </row>
    <row r="522" spans="9:23">
      <c r="I522" s="336"/>
      <c r="J522" s="336"/>
      <c r="L522" s="420" t="s">
        <v>167</v>
      </c>
      <c r="M522" s="404" t="s">
        <v>853</v>
      </c>
      <c r="N522" s="497">
        <v>12.53710408568578</v>
      </c>
      <c r="O522" s="404">
        <v>16.537327896353325</v>
      </c>
      <c r="P522" s="404">
        <v>13.501494589955961</v>
      </c>
      <c r="Q522" s="404">
        <v>13.05285238970751</v>
      </c>
      <c r="R522" s="404">
        <v>13.671561740557134</v>
      </c>
      <c r="S522" s="404">
        <v>14.120705108190442</v>
      </c>
      <c r="T522" s="404">
        <v>14.139402123802732</v>
      </c>
      <c r="U522" s="404">
        <v>11.881446125177717</v>
      </c>
      <c r="V522" s="404">
        <v>6.9007394880665389</v>
      </c>
      <c r="W522" s="404">
        <v>10.741726495550822</v>
      </c>
    </row>
    <row r="523" spans="9:23">
      <c r="I523" s="336"/>
      <c r="J523" s="336"/>
      <c r="L523" s="420" t="s">
        <v>859</v>
      </c>
      <c r="M523" s="404" t="s">
        <v>853</v>
      </c>
      <c r="N523" s="497">
        <v>1.39</v>
      </c>
      <c r="O523" s="404"/>
      <c r="P523" s="404"/>
      <c r="Q523" s="404"/>
      <c r="R523" s="404"/>
      <c r="S523" s="404"/>
      <c r="T523" s="404"/>
      <c r="U523" s="404"/>
      <c r="V523" s="404">
        <v>10.681615384615382</v>
      </c>
      <c r="W523" s="404">
        <v>3.7567567567567561</v>
      </c>
    </row>
    <row r="524" spans="9:23">
      <c r="I524" s="336"/>
      <c r="J524" s="336"/>
      <c r="L524" s="420" t="s">
        <v>860</v>
      </c>
      <c r="M524" s="404" t="s">
        <v>861</v>
      </c>
      <c r="N524" s="497">
        <v>12.938871528180444</v>
      </c>
      <c r="O524" s="404">
        <v>12.593786363631677</v>
      </c>
      <c r="P524" s="404">
        <v>11.784959347636221</v>
      </c>
      <c r="Q524" s="404">
        <v>11.265475173194785</v>
      </c>
      <c r="R524" s="404">
        <v>11.342292006731833</v>
      </c>
      <c r="S524" s="404">
        <v>11.5163342647826</v>
      </c>
      <c r="T524" s="404">
        <v>11.536598116801038</v>
      </c>
      <c r="U524" s="404">
        <v>11.91163848612311</v>
      </c>
      <c r="V524" s="404">
        <v>11.555443365998988</v>
      </c>
      <c r="W524" s="404">
        <v>11.917317539219047</v>
      </c>
    </row>
    <row r="525" spans="9:23">
      <c r="I525" s="336"/>
      <c r="J525" s="336"/>
      <c r="L525" s="420" t="s">
        <v>866</v>
      </c>
      <c r="M525" s="404" t="s">
        <v>863</v>
      </c>
      <c r="N525" s="497">
        <v>460</v>
      </c>
      <c r="O525" s="404">
        <v>75</v>
      </c>
      <c r="P525" s="404">
        <v>140</v>
      </c>
      <c r="Q525" s="404">
        <v>260</v>
      </c>
      <c r="R525" s="404">
        <v>310</v>
      </c>
      <c r="S525" s="404">
        <v>360</v>
      </c>
      <c r="T525" s="404">
        <v>365</v>
      </c>
      <c r="U525" s="404">
        <v>480</v>
      </c>
      <c r="V525" s="404">
        <v>580</v>
      </c>
      <c r="W525" s="404">
        <v>500</v>
      </c>
    </row>
    <row r="526" spans="9:23">
      <c r="I526" s="336"/>
      <c r="J526" s="336"/>
      <c r="L526" s="372"/>
      <c r="N526" s="377"/>
    </row>
    <row r="527" spans="9:23">
      <c r="I527" s="336"/>
      <c r="J527" s="336"/>
      <c r="L527" s="1098" t="s">
        <v>918</v>
      </c>
      <c r="M527" s="368"/>
      <c r="N527" s="504"/>
      <c r="O527" s="368"/>
      <c r="P527" s="368"/>
      <c r="Q527" s="368"/>
      <c r="R527" s="368"/>
      <c r="S527" s="368"/>
      <c r="T527" s="368"/>
      <c r="U527" s="368"/>
      <c r="V527" s="368"/>
      <c r="W527" s="369"/>
    </row>
    <row r="528" spans="9:23" ht="30">
      <c r="I528" s="336"/>
      <c r="J528" s="336"/>
      <c r="L528" s="1098" t="s">
        <v>838</v>
      </c>
      <c r="M528" s="358">
        <v>54</v>
      </c>
      <c r="N528" s="505" t="s">
        <v>839</v>
      </c>
      <c r="O528" s="358">
        <v>80</v>
      </c>
      <c r="P528" s="358">
        <v>180</v>
      </c>
      <c r="Q528" s="358">
        <v>290</v>
      </c>
      <c r="R528" s="358">
        <v>340</v>
      </c>
      <c r="S528" s="358">
        <v>400</v>
      </c>
      <c r="T528" s="358">
        <v>450</v>
      </c>
      <c r="U528" s="358">
        <v>525</v>
      </c>
      <c r="V528" s="358">
        <v>525</v>
      </c>
      <c r="W528" s="359">
        <v>400</v>
      </c>
    </row>
    <row r="529" spans="9:23">
      <c r="I529" s="336"/>
      <c r="J529" s="336"/>
      <c r="L529" s="1099" t="s">
        <v>840</v>
      </c>
      <c r="M529" s="360" t="s">
        <v>143</v>
      </c>
      <c r="N529" s="504" t="s">
        <v>841</v>
      </c>
      <c r="O529" s="361" t="s">
        <v>842</v>
      </c>
      <c r="P529" s="361" t="s">
        <v>843</v>
      </c>
      <c r="Q529" s="361" t="s">
        <v>659</v>
      </c>
      <c r="R529" s="361" t="s">
        <v>435</v>
      </c>
      <c r="S529" s="361" t="s">
        <v>844</v>
      </c>
      <c r="T529" s="361" t="s">
        <v>845</v>
      </c>
      <c r="U529" s="361" t="s">
        <v>846</v>
      </c>
      <c r="V529" s="361" t="s">
        <v>847</v>
      </c>
      <c r="W529" s="362" t="s">
        <v>848</v>
      </c>
    </row>
    <row r="530" spans="9:23">
      <c r="I530" s="336"/>
      <c r="J530" s="336"/>
      <c r="L530" s="1099" t="s">
        <v>849</v>
      </c>
      <c r="M530" s="360" t="s">
        <v>850</v>
      </c>
      <c r="N530" s="364">
        <v>96711.420667401486</v>
      </c>
      <c r="O530" s="349">
        <v>10246.737759732325</v>
      </c>
      <c r="P530" s="349">
        <v>18635.895871971145</v>
      </c>
      <c r="Q530" s="349">
        <v>20468.933817172285</v>
      </c>
      <c r="R530" s="349">
        <v>7636.8594490404685</v>
      </c>
      <c r="S530" s="349">
        <v>9191.5372726495007</v>
      </c>
      <c r="T530" s="349">
        <v>6791.1220092992198</v>
      </c>
      <c r="U530" s="349">
        <v>9123.0799048859371</v>
      </c>
      <c r="V530" s="349">
        <v>14617.25458265063</v>
      </c>
      <c r="W530" s="363">
        <v>30590.924187155037</v>
      </c>
    </row>
    <row r="531" spans="9:23">
      <c r="I531" s="336"/>
      <c r="J531" s="336"/>
      <c r="L531" s="1099" t="s">
        <v>849</v>
      </c>
      <c r="M531" s="360" t="s">
        <v>851</v>
      </c>
      <c r="N531" s="364">
        <v>15377.115886116837</v>
      </c>
      <c r="O531" s="349">
        <v>1629.2313037974395</v>
      </c>
      <c r="P531" s="349">
        <v>2963.1074436434119</v>
      </c>
      <c r="Q531" s="349">
        <v>3254.5604769303932</v>
      </c>
      <c r="R531" s="349">
        <v>1214.2606523974346</v>
      </c>
      <c r="S531" s="349">
        <v>1461.4544263512705</v>
      </c>
      <c r="T531" s="349">
        <v>1079.7883994785759</v>
      </c>
      <c r="U531" s="349">
        <v>1450.5697048768641</v>
      </c>
      <c r="V531" s="349">
        <v>2324.1434786414502</v>
      </c>
      <c r="W531" s="363">
        <v>4863.9569457576508</v>
      </c>
    </row>
    <row r="532" spans="9:23">
      <c r="I532" s="336"/>
      <c r="J532" s="336"/>
      <c r="L532" s="1099" t="s">
        <v>852</v>
      </c>
      <c r="M532" s="360" t="s">
        <v>5</v>
      </c>
      <c r="N532" s="364">
        <v>13235166.812540766</v>
      </c>
      <c r="O532" s="349">
        <v>1234841.0636100534</v>
      </c>
      <c r="P532" s="349">
        <v>2355859.6926322561</v>
      </c>
      <c r="Q532" s="349">
        <v>2726444.3633833975</v>
      </c>
      <c r="R532" s="349">
        <v>1050872.2449157368</v>
      </c>
      <c r="S532" s="349">
        <v>1289105.2475414707</v>
      </c>
      <c r="T532" s="349">
        <v>970137.7273592382</v>
      </c>
      <c r="U532" s="349">
        <v>1336751.8480666175</v>
      </c>
      <c r="V532" s="349">
        <v>2249978.3581319302</v>
      </c>
      <c r="W532" s="363">
        <v>4556867.933557786</v>
      </c>
    </row>
    <row r="533" spans="9:23">
      <c r="I533" s="336"/>
      <c r="J533" s="336"/>
      <c r="L533" s="1100" t="s">
        <v>864</v>
      </c>
      <c r="M533" s="360" t="s">
        <v>853</v>
      </c>
      <c r="N533" s="364">
        <v>0.24297896246601475</v>
      </c>
      <c r="O533" s="364">
        <v>0</v>
      </c>
      <c r="P533" s="364">
        <v>0</v>
      </c>
      <c r="Q533" s="364">
        <v>0.12125634904035065</v>
      </c>
      <c r="R533" s="364">
        <v>0.20343144652735867</v>
      </c>
      <c r="S533" s="364">
        <v>0.26337813579504332</v>
      </c>
      <c r="T533" s="364">
        <v>0.33024677351711007</v>
      </c>
      <c r="U533" s="364">
        <v>0.43599371181992586</v>
      </c>
      <c r="V533" s="364">
        <v>0.63501302288456685</v>
      </c>
      <c r="W533" s="365">
        <v>0.51174750880915776</v>
      </c>
    </row>
    <row r="534" spans="9:23">
      <c r="I534" s="336"/>
      <c r="J534" s="336"/>
      <c r="L534" s="1100" t="s">
        <v>865</v>
      </c>
      <c r="M534" s="358" t="s">
        <v>855</v>
      </c>
      <c r="N534" s="364">
        <v>1048.1475487501148</v>
      </c>
      <c r="O534" s="366">
        <v>0</v>
      </c>
      <c r="P534" s="366">
        <v>80.598014505906406</v>
      </c>
      <c r="Q534" s="366">
        <v>125.71954218374549</v>
      </c>
      <c r="R534" s="366">
        <v>296.6484487548471</v>
      </c>
      <c r="S534" s="366">
        <v>546.07262455850491</v>
      </c>
      <c r="T534" s="366">
        <v>953.09491056582283</v>
      </c>
      <c r="U534" s="366">
        <v>1863.7092761602307</v>
      </c>
      <c r="V534" s="364">
        <v>3959.2060128142366</v>
      </c>
      <c r="W534" s="367">
        <v>2704.5062910690626</v>
      </c>
    </row>
    <row r="535" spans="9:23">
      <c r="I535" s="336"/>
      <c r="J535" s="336"/>
      <c r="L535" s="1099" t="s">
        <v>856</v>
      </c>
      <c r="M535" s="360" t="s">
        <v>857</v>
      </c>
      <c r="N535" s="364">
        <v>38.417520813124241</v>
      </c>
      <c r="O535" s="364">
        <v>55.009145256300997</v>
      </c>
      <c r="P535" s="364">
        <v>46.297817959102218</v>
      </c>
      <c r="Q535" s="364">
        <v>37.242374193124803</v>
      </c>
      <c r="R535" s="364">
        <v>31.839209433512963</v>
      </c>
      <c r="S535" s="364">
        <v>28.760077955931134</v>
      </c>
      <c r="T535" s="364">
        <v>25.838031512352806</v>
      </c>
      <c r="U535" s="364">
        <v>21.896785467407021</v>
      </c>
      <c r="V535" s="364">
        <v>14.520235142549005</v>
      </c>
      <c r="W535" s="365">
        <v>19.386967033226412</v>
      </c>
    </row>
    <row r="536" spans="9:23">
      <c r="I536" s="336"/>
      <c r="J536" s="336"/>
      <c r="L536" s="1099" t="s">
        <v>231</v>
      </c>
      <c r="M536" s="360" t="s">
        <v>858</v>
      </c>
      <c r="N536" s="364">
        <v>832.40042846168342</v>
      </c>
      <c r="O536" s="364">
        <v>757.92863832892556</v>
      </c>
      <c r="P536" s="364">
        <v>795.0638771760199</v>
      </c>
      <c r="Q536" s="364">
        <v>837.73043478820239</v>
      </c>
      <c r="R536" s="364">
        <v>865.44206372898282</v>
      </c>
      <c r="S536" s="364">
        <v>882.07009695123088</v>
      </c>
      <c r="T536" s="364">
        <v>898.45170389653424</v>
      </c>
      <c r="U536" s="364">
        <v>921.53575493298456</v>
      </c>
      <c r="V536" s="364">
        <v>968.08926764156911</v>
      </c>
      <c r="W536" s="365">
        <v>936.86436462647794</v>
      </c>
    </row>
    <row r="537" spans="9:23">
      <c r="I537" s="336"/>
      <c r="J537" s="336"/>
      <c r="L537" s="1099" t="s">
        <v>167</v>
      </c>
      <c r="M537" s="360" t="s">
        <v>853</v>
      </c>
      <c r="N537" s="364">
        <v>12.439294517766413</v>
      </c>
      <c r="O537" s="364">
        <v>12.031224836103867</v>
      </c>
      <c r="P537" s="364">
        <v>12.750662486232486</v>
      </c>
      <c r="Q537" s="364">
        <v>12.847556667139809</v>
      </c>
      <c r="R537" s="364">
        <v>13.25014667759163</v>
      </c>
      <c r="S537" s="364">
        <v>12.930230443016562</v>
      </c>
      <c r="T537" s="364">
        <v>12.616789276152986</v>
      </c>
      <c r="U537" s="364">
        <v>12.174035480957901</v>
      </c>
      <c r="V537" s="364">
        <v>11.380660680637583</v>
      </c>
      <c r="W537" s="365">
        <v>11.876562745359138</v>
      </c>
    </row>
    <row r="538" spans="9:23">
      <c r="I538" s="336"/>
      <c r="J538" s="336"/>
      <c r="L538" s="1099" t="s">
        <v>859</v>
      </c>
      <c r="M538" s="360" t="s">
        <v>853</v>
      </c>
      <c r="N538" s="364">
        <v>1.8</v>
      </c>
      <c r="O538" s="358"/>
      <c r="P538" s="358"/>
      <c r="Q538" s="358"/>
      <c r="R538" s="358"/>
      <c r="S538" s="358"/>
      <c r="T538" s="358"/>
      <c r="U538" s="358"/>
      <c r="V538" s="364">
        <v>10.57764705882353</v>
      </c>
      <c r="W538" s="365">
        <v>5.2279988382224802</v>
      </c>
    </row>
    <row r="539" spans="9:23">
      <c r="I539" s="336"/>
      <c r="J539" s="336"/>
      <c r="L539" s="1099" t="s">
        <v>860</v>
      </c>
      <c r="M539" s="360" t="s">
        <v>861</v>
      </c>
      <c r="N539" s="364">
        <v>12.168939577211079</v>
      </c>
      <c r="O539" s="364">
        <v>10.864868193383455</v>
      </c>
      <c r="P539" s="364">
        <v>11.263372026578613</v>
      </c>
      <c r="Q539" s="364">
        <v>11.61377286795474</v>
      </c>
      <c r="R539" s="364">
        <v>11.798125801783803</v>
      </c>
      <c r="S539" s="364">
        <v>11.892244680897482</v>
      </c>
      <c r="T539" s="364">
        <v>11.970451095012134</v>
      </c>
      <c r="U539" s="364">
        <v>12.050931656250482</v>
      </c>
      <c r="V539" s="364">
        <v>12.088959041739216</v>
      </c>
      <c r="W539" s="365">
        <v>12.082313953974039</v>
      </c>
    </row>
    <row r="540" spans="9:23">
      <c r="I540" s="336"/>
      <c r="J540" s="336"/>
      <c r="L540" s="1100" t="s">
        <v>866</v>
      </c>
      <c r="M540" s="360" t="s">
        <v>863</v>
      </c>
      <c r="N540" s="364">
        <v>305</v>
      </c>
      <c r="O540" s="358">
        <v>38</v>
      </c>
      <c r="P540" s="358">
        <v>127</v>
      </c>
      <c r="Q540" s="358">
        <v>240</v>
      </c>
      <c r="R540" s="358">
        <v>320</v>
      </c>
      <c r="S540" s="358">
        <v>370</v>
      </c>
      <c r="T540" s="358">
        <v>420</v>
      </c>
      <c r="U540" s="358">
        <v>490</v>
      </c>
      <c r="V540" s="358">
        <v>620</v>
      </c>
      <c r="W540" s="359">
        <v>535</v>
      </c>
    </row>
    <row r="541" spans="9:23" ht="15.75" thickBot="1">
      <c r="I541" s="336"/>
      <c r="J541" s="336"/>
      <c r="L541" s="372"/>
      <c r="N541" s="377"/>
    </row>
    <row r="542" spans="9:23">
      <c r="I542" s="336"/>
      <c r="J542" s="336"/>
      <c r="L542" s="1106" t="s">
        <v>1213</v>
      </c>
      <c r="M542" s="1086"/>
      <c r="N542" s="1086"/>
      <c r="O542" s="1086"/>
      <c r="P542" s="1086"/>
      <c r="Q542" s="1086"/>
      <c r="R542" s="1086"/>
      <c r="S542" s="1086"/>
      <c r="T542" s="1086"/>
      <c r="U542" s="1086"/>
      <c r="V542" s="1086"/>
      <c r="W542" s="1087"/>
    </row>
    <row r="543" spans="9:23">
      <c r="I543" s="336"/>
      <c r="J543" s="336"/>
      <c r="L543" s="1107" t="s">
        <v>838</v>
      </c>
      <c r="M543" s="1088"/>
      <c r="N543" s="1088" t="s">
        <v>839</v>
      </c>
      <c r="O543" s="1088">
        <v>80</v>
      </c>
      <c r="P543" s="1088">
        <v>180</v>
      </c>
      <c r="Q543" s="1088">
        <v>290</v>
      </c>
      <c r="R543" s="1088">
        <v>340</v>
      </c>
      <c r="S543" s="1088">
        <v>400</v>
      </c>
      <c r="T543" s="1088">
        <v>450</v>
      </c>
      <c r="U543" s="1088">
        <v>525</v>
      </c>
      <c r="V543" s="1088">
        <v>525</v>
      </c>
      <c r="W543" s="1089">
        <v>400</v>
      </c>
    </row>
    <row r="544" spans="9:23">
      <c r="I544" s="336"/>
      <c r="J544" s="336"/>
      <c r="L544" s="1107" t="s">
        <v>840</v>
      </c>
      <c r="M544" s="1088" t="s">
        <v>143</v>
      </c>
      <c r="N544" s="1088" t="s">
        <v>841</v>
      </c>
      <c r="O544" s="1088" t="s">
        <v>842</v>
      </c>
      <c r="P544" s="1088" t="s">
        <v>843</v>
      </c>
      <c r="Q544" s="1088" t="s">
        <v>659</v>
      </c>
      <c r="R544" s="1088" t="s">
        <v>435</v>
      </c>
      <c r="S544" s="1088" t="s">
        <v>844</v>
      </c>
      <c r="T544" s="1088" t="s">
        <v>845</v>
      </c>
      <c r="U544" s="1088" t="s">
        <v>846</v>
      </c>
      <c r="V544" s="1088" t="s">
        <v>847</v>
      </c>
      <c r="W544" s="1089" t="s">
        <v>848</v>
      </c>
    </row>
    <row r="545" spans="9:23">
      <c r="I545" s="336"/>
      <c r="J545" s="336"/>
      <c r="L545" s="1107" t="s">
        <v>849</v>
      </c>
      <c r="M545" s="1088" t="s">
        <v>850</v>
      </c>
      <c r="N545" s="1090">
        <v>99452.392664586747</v>
      </c>
      <c r="O545" s="1090">
        <v>10352.230969038006</v>
      </c>
      <c r="P545" s="1090">
        <v>25040.040043061847</v>
      </c>
      <c r="Q545" s="1090">
        <v>22963.242587879748</v>
      </c>
      <c r="R545" s="1090">
        <v>8022.8821347478906</v>
      </c>
      <c r="S545" s="1090">
        <v>8402.4493556733687</v>
      </c>
      <c r="T545" s="1090">
        <v>6392.9272384988917</v>
      </c>
      <c r="U545" s="1090">
        <v>8379.6900565561828</v>
      </c>
      <c r="V545" s="1090">
        <v>9898.9302791308182</v>
      </c>
      <c r="W545" s="1091">
        <v>24904.918473375525</v>
      </c>
    </row>
    <row r="546" spans="9:23">
      <c r="I546" s="336"/>
      <c r="J546" s="336"/>
      <c r="L546" s="1107" t="s">
        <v>849</v>
      </c>
      <c r="M546" s="1088" t="s">
        <v>851</v>
      </c>
      <c r="N546" s="1090">
        <v>15812.930433669293</v>
      </c>
      <c r="O546" s="1090">
        <v>1646.004724077043</v>
      </c>
      <c r="P546" s="1090">
        <v>3981.3663668468339</v>
      </c>
      <c r="Q546" s="1090">
        <v>3651.1555714728802</v>
      </c>
      <c r="R546" s="1090">
        <v>1275.6382594249146</v>
      </c>
      <c r="S546" s="1090">
        <v>1335.9894475520657</v>
      </c>
      <c r="T546" s="1090">
        <v>1016.4754309213238</v>
      </c>
      <c r="U546" s="1090">
        <v>1332.370718992433</v>
      </c>
      <c r="V546" s="1090">
        <v>1573.9299143818002</v>
      </c>
      <c r="W546" s="1091">
        <v>3959.8820372667087</v>
      </c>
    </row>
    <row r="547" spans="9:23">
      <c r="I547" s="336"/>
      <c r="J547" s="336"/>
      <c r="L547" s="1107" t="s">
        <v>852</v>
      </c>
      <c r="M547" s="1088" t="s">
        <v>5</v>
      </c>
      <c r="N547" s="1090">
        <v>13133400</v>
      </c>
      <c r="O547" s="1090">
        <v>1120279.02</v>
      </c>
      <c r="P547" s="1090">
        <v>3020682</v>
      </c>
      <c r="Q547" s="1090">
        <v>3033815.4000000004</v>
      </c>
      <c r="R547" s="1090">
        <v>1105832.28</v>
      </c>
      <c r="S547" s="1090">
        <v>1180692.6599999999</v>
      </c>
      <c r="T547" s="1090">
        <v>915397.98</v>
      </c>
      <c r="U547" s="1090">
        <v>1224032.8800000001</v>
      </c>
      <c r="V547" s="1090">
        <v>1532667.78</v>
      </c>
      <c r="W547" s="1091">
        <v>3672098.6399999997</v>
      </c>
    </row>
    <row r="548" spans="9:23">
      <c r="I548" s="336"/>
      <c r="J548" s="336"/>
      <c r="L548" s="1107" t="s">
        <v>396</v>
      </c>
      <c r="M548" s="1088" t="s">
        <v>853</v>
      </c>
      <c r="N548" s="1090">
        <v>0.20394785022694598</v>
      </c>
      <c r="O548" s="1090">
        <v>0</v>
      </c>
      <c r="P548" s="1090">
        <v>0</v>
      </c>
      <c r="Q548" s="1090">
        <v>0.1041448712123746</v>
      </c>
      <c r="R548" s="1090">
        <v>0.19226988153610791</v>
      </c>
      <c r="S548" s="1090">
        <v>0.25779367657326152</v>
      </c>
      <c r="T548" s="1090">
        <v>0.34476124665883157</v>
      </c>
      <c r="U548" s="1090">
        <v>0.45238317579193199</v>
      </c>
      <c r="V548" s="1090">
        <v>0.63696348373335321</v>
      </c>
      <c r="W548" s="1091">
        <v>0.50259516962664863</v>
      </c>
    </row>
    <row r="549" spans="9:23">
      <c r="I549" s="336"/>
      <c r="J549" s="336"/>
      <c r="L549" s="1107" t="s">
        <v>854</v>
      </c>
      <c r="M549" s="1088" t="s">
        <v>855</v>
      </c>
      <c r="N549" s="1090">
        <v>561.2121385907202</v>
      </c>
      <c r="O549" s="1090">
        <v>0</v>
      </c>
      <c r="P549" s="1090">
        <v>75.83949150522983</v>
      </c>
      <c r="Q549" s="1090">
        <v>129.15312360345888</v>
      </c>
      <c r="R549" s="1090">
        <v>154.86228407317276</v>
      </c>
      <c r="S549" s="1090">
        <v>285.28948475127618</v>
      </c>
      <c r="T549" s="1090">
        <v>628.02374819253237</v>
      </c>
      <c r="U549" s="1090">
        <v>1301.4850241132945</v>
      </c>
      <c r="V549" s="1090">
        <v>2657.8928491657157</v>
      </c>
      <c r="W549" s="1091">
        <v>1699.7416129972016</v>
      </c>
    </row>
    <row r="550" spans="9:23">
      <c r="I550" s="336"/>
      <c r="J550" s="336"/>
      <c r="L550" s="1107" t="s">
        <v>856</v>
      </c>
      <c r="M550" s="1088" t="s">
        <v>857</v>
      </c>
      <c r="N550" s="1090">
        <v>39.700000000000003</v>
      </c>
      <c r="O550" s="1090">
        <v>76.198482502574691</v>
      </c>
      <c r="P550" s="1090">
        <v>54.818330767035974</v>
      </c>
      <c r="Q550" s="1090">
        <v>38.625586556040801</v>
      </c>
      <c r="R550" s="1090">
        <v>31.56724057388017</v>
      </c>
      <c r="S550" s="1090">
        <v>28.453818938275703</v>
      </c>
      <c r="T550" s="1090">
        <v>25.469539818073542</v>
      </c>
      <c r="U550" s="1090">
        <v>22.372299768240595</v>
      </c>
      <c r="V550" s="1090">
        <v>13.666301119987651</v>
      </c>
      <c r="W550" s="1091">
        <v>20.939094014802976</v>
      </c>
    </row>
    <row r="551" spans="9:23">
      <c r="I551" s="336"/>
      <c r="J551" s="336"/>
      <c r="L551" s="1107" t="s">
        <v>231</v>
      </c>
      <c r="M551" s="1088" t="s">
        <v>858</v>
      </c>
      <c r="N551" s="1090">
        <v>826</v>
      </c>
      <c r="O551" s="1090">
        <v>680.60498467169907</v>
      </c>
      <c r="P551" s="1090">
        <v>758.70485699418873</v>
      </c>
      <c r="Q551" s="1090">
        <v>830.91923655725134</v>
      </c>
      <c r="R551" s="1090">
        <v>866.88547621528164</v>
      </c>
      <c r="S551" s="1090">
        <v>883.75897142255405</v>
      </c>
      <c r="T551" s="1090">
        <v>900.5608518941691</v>
      </c>
      <c r="U551" s="1090">
        <v>918.68791662251465</v>
      </c>
      <c r="V551" s="1090">
        <v>973.784007785374</v>
      </c>
      <c r="W551" s="1091">
        <v>927.32526005614295</v>
      </c>
    </row>
    <row r="552" spans="9:23">
      <c r="I552" s="336"/>
      <c r="J552" s="336"/>
      <c r="L552" s="1107" t="s">
        <v>167</v>
      </c>
      <c r="M552" s="1088" t="s">
        <v>853</v>
      </c>
      <c r="N552" s="1090">
        <v>13.100395673486185</v>
      </c>
      <c r="O552" s="1090">
        <v>14.887242948495903</v>
      </c>
      <c r="P552" s="1090">
        <v>13.844965325092884</v>
      </c>
      <c r="Q552" s="1090">
        <v>12.994233007446091</v>
      </c>
      <c r="R552" s="1090">
        <v>13.207539741794527</v>
      </c>
      <c r="S552" s="1090">
        <v>12.881173777128428</v>
      </c>
      <c r="T552" s="1090">
        <v>12.573069552787562</v>
      </c>
      <c r="U552" s="1090">
        <v>12.237164943628468</v>
      </c>
      <c r="V552" s="1090">
        <v>11.632946967349302</v>
      </c>
      <c r="W552" s="1091">
        <v>12.068711128988305</v>
      </c>
    </row>
    <row r="553" spans="9:23">
      <c r="I553" s="336"/>
      <c r="J553" s="336"/>
      <c r="L553" s="1107" t="s">
        <v>859</v>
      </c>
      <c r="M553" s="1088" t="s">
        <v>853</v>
      </c>
      <c r="N553" s="1090">
        <v>1.5682028653931508</v>
      </c>
      <c r="O553" s="1090"/>
      <c r="P553" s="1090"/>
      <c r="Q553" s="1090"/>
      <c r="R553" s="1090"/>
      <c r="S553" s="1090"/>
      <c r="T553" s="1090"/>
      <c r="U553" s="1090"/>
      <c r="V553" s="1090">
        <v>13.424461546938797</v>
      </c>
      <c r="W553" s="1091">
        <v>5.6087370006908115</v>
      </c>
    </row>
    <row r="554" spans="9:23">
      <c r="I554" s="336"/>
      <c r="J554" s="336"/>
      <c r="L554" s="1107" t="s">
        <v>860</v>
      </c>
      <c r="M554" s="1088" t="s">
        <v>861</v>
      </c>
      <c r="N554" s="1090">
        <v>12.044939649462469</v>
      </c>
      <c r="O554" s="1090">
        <v>12.092743412332393</v>
      </c>
      <c r="P554" s="1090">
        <v>11.803140774668993</v>
      </c>
      <c r="Q554" s="1090">
        <v>11.686110657818734</v>
      </c>
      <c r="R554" s="1090">
        <v>11.765228020579046</v>
      </c>
      <c r="S554" s="1090">
        <v>11.857202151468554</v>
      </c>
      <c r="T554" s="1090">
        <v>11.971062393475142</v>
      </c>
      <c r="U554" s="1090">
        <v>12.061830458589226</v>
      </c>
      <c r="V554" s="1090">
        <v>11.950601772935141</v>
      </c>
      <c r="W554" s="1091">
        <v>12.079410441717583</v>
      </c>
    </row>
    <row r="555" spans="9:23" ht="15.75" thickBot="1">
      <c r="I555" s="336"/>
      <c r="J555" s="336"/>
      <c r="L555" s="1108" t="s">
        <v>862</v>
      </c>
      <c r="M555" s="1092" t="s">
        <v>863</v>
      </c>
      <c r="N555" s="1093">
        <v>275</v>
      </c>
      <c r="O555" s="1093">
        <v>37.5</v>
      </c>
      <c r="P555" s="1093">
        <v>127</v>
      </c>
      <c r="Q555" s="1093">
        <v>237</v>
      </c>
      <c r="R555" s="1093">
        <v>318</v>
      </c>
      <c r="S555" s="1093">
        <v>368</v>
      </c>
      <c r="T555" s="1093">
        <v>425</v>
      </c>
      <c r="U555" s="1093">
        <v>485</v>
      </c>
      <c r="V555" s="1093">
        <v>605</v>
      </c>
      <c r="W555" s="1094">
        <v>510</v>
      </c>
    </row>
    <row r="556" spans="9:23">
      <c r="I556" s="336"/>
      <c r="J556" s="336"/>
      <c r="L556" s="372"/>
      <c r="N556" s="377"/>
    </row>
    <row r="557" spans="9:23">
      <c r="I557" s="336"/>
      <c r="J557" s="336"/>
      <c r="L557" s="419" t="s">
        <v>919</v>
      </c>
      <c r="M557" s="404"/>
      <c r="N557" s="497"/>
      <c r="O557" s="404"/>
      <c r="P557" s="404"/>
      <c r="Q557" s="404"/>
      <c r="R557" s="404"/>
      <c r="S557" s="404"/>
      <c r="T557" s="404"/>
      <c r="U557" s="404"/>
      <c r="V557" s="404"/>
      <c r="W557" s="404"/>
    </row>
    <row r="558" spans="9:23">
      <c r="I558" s="336"/>
      <c r="J558" s="336"/>
      <c r="L558" s="420" t="s">
        <v>838</v>
      </c>
      <c r="M558" s="404">
        <v>39</v>
      </c>
      <c r="N558" s="497" t="s">
        <v>839</v>
      </c>
      <c r="O558" s="404">
        <v>80</v>
      </c>
      <c r="P558" s="404">
        <v>180</v>
      </c>
      <c r="Q558" s="404">
        <v>290</v>
      </c>
      <c r="R558" s="404">
        <v>340</v>
      </c>
      <c r="S558" s="404">
        <v>400</v>
      </c>
      <c r="T558" s="404">
        <v>450</v>
      </c>
      <c r="U558" s="404">
        <v>525</v>
      </c>
      <c r="V558" s="404">
        <v>525</v>
      </c>
      <c r="W558" s="404">
        <v>400</v>
      </c>
    </row>
    <row r="559" spans="9:23">
      <c r="I559" s="336"/>
      <c r="J559" s="336"/>
      <c r="L559" s="420" t="s">
        <v>840</v>
      </c>
      <c r="M559" s="404" t="s">
        <v>143</v>
      </c>
      <c r="N559" s="497" t="s">
        <v>841</v>
      </c>
      <c r="O559" s="404" t="s">
        <v>842</v>
      </c>
      <c r="P559" s="404" t="s">
        <v>843</v>
      </c>
      <c r="Q559" s="404" t="s">
        <v>659</v>
      </c>
      <c r="R559" s="404" t="s">
        <v>435</v>
      </c>
      <c r="S559" s="404" t="s">
        <v>844</v>
      </c>
      <c r="T559" s="404" t="s">
        <v>845</v>
      </c>
      <c r="U559" s="404" t="s">
        <v>846</v>
      </c>
      <c r="V559" s="404" t="s">
        <v>847</v>
      </c>
      <c r="W559" s="404" t="s">
        <v>848</v>
      </c>
    </row>
    <row r="560" spans="9:23">
      <c r="I560" s="336"/>
      <c r="J560" s="336"/>
      <c r="L560" s="420" t="s">
        <v>849</v>
      </c>
      <c r="M560" s="404" t="s">
        <v>850</v>
      </c>
      <c r="N560" s="497">
        <v>100078.59452031655</v>
      </c>
      <c r="O560" s="404">
        <v>6025.2209652700112</v>
      </c>
      <c r="P560" s="404">
        <v>22307.921800468346</v>
      </c>
      <c r="Q560" s="404">
        <v>20401.542207791164</v>
      </c>
      <c r="R560" s="404">
        <v>11647.92383631954</v>
      </c>
      <c r="S560" s="404">
        <v>10432.243389052042</v>
      </c>
      <c r="T560" s="404">
        <v>7465.3423026616683</v>
      </c>
      <c r="U560" s="404">
        <v>11054.462486696679</v>
      </c>
      <c r="V560" s="404">
        <v>10743.937532057098</v>
      </c>
      <c r="W560" s="404">
        <v>29099.74122740981</v>
      </c>
    </row>
    <row r="561" spans="9:23">
      <c r="I561" s="336"/>
      <c r="J561" s="336"/>
      <c r="L561" s="420" t="s">
        <v>849</v>
      </c>
      <c r="M561" s="404" t="s">
        <v>851</v>
      </c>
      <c r="N561" s="497">
        <v>15912.496528730331</v>
      </c>
      <c r="O561" s="404">
        <v>958.01013347793173</v>
      </c>
      <c r="P561" s="404">
        <v>3546.9595662744673</v>
      </c>
      <c r="Q561" s="404">
        <v>3243.8452110387952</v>
      </c>
      <c r="R561" s="404">
        <v>1852.019889974807</v>
      </c>
      <c r="S561" s="404">
        <v>1658.7266988592748</v>
      </c>
      <c r="T561" s="404">
        <v>1186.9894261232052</v>
      </c>
      <c r="U561" s="404">
        <v>1757.659535384772</v>
      </c>
      <c r="V561" s="404">
        <v>1708.2860675970785</v>
      </c>
      <c r="W561" s="404">
        <v>4626.8588551581597</v>
      </c>
    </row>
    <row r="562" spans="9:23">
      <c r="I562" s="336"/>
      <c r="J562" s="336"/>
      <c r="L562" s="420" t="s">
        <v>852</v>
      </c>
      <c r="M562" s="404" t="s">
        <v>5</v>
      </c>
      <c r="N562" s="497">
        <v>13421189.999999998</v>
      </c>
      <c r="O562" s="404">
        <v>671059.5</v>
      </c>
      <c r="P562" s="404">
        <v>2684238</v>
      </c>
      <c r="Q562" s="404">
        <v>2684238</v>
      </c>
      <c r="R562" s="404">
        <v>1610542.7999999998</v>
      </c>
      <c r="S562" s="404">
        <v>1476330.9</v>
      </c>
      <c r="T562" s="404">
        <v>1073695.2</v>
      </c>
      <c r="U562" s="404">
        <v>1610542.7999999998</v>
      </c>
      <c r="V562" s="404">
        <v>1610542.7999999998</v>
      </c>
      <c r="W562" s="404">
        <v>4294780.8</v>
      </c>
    </row>
    <row r="563" spans="9:23">
      <c r="I563" s="336"/>
      <c r="J563" s="336"/>
      <c r="L563" s="420" t="s">
        <v>864</v>
      </c>
      <c r="M563" s="404" t="s">
        <v>853</v>
      </c>
      <c r="N563" s="497">
        <v>0.37132890236966448</v>
      </c>
      <c r="O563" s="404">
        <v>0</v>
      </c>
      <c r="P563" s="404">
        <v>0</v>
      </c>
      <c r="Q563" s="404">
        <v>0.14160163872713302</v>
      </c>
      <c r="R563" s="404">
        <v>0.30261631631665831</v>
      </c>
      <c r="S563" s="404">
        <v>0.42698511571062442</v>
      </c>
      <c r="T563" s="404">
        <v>0.55316783704400385</v>
      </c>
      <c r="U563" s="404">
        <v>0.68473250458890411</v>
      </c>
      <c r="V563" s="404">
        <v>1.1108743868656779</v>
      </c>
      <c r="W563" s="404">
        <v>0.8116445435564692</v>
      </c>
    </row>
    <row r="564" spans="9:23">
      <c r="I564" s="336"/>
      <c r="J564" s="336"/>
      <c r="L564" s="420" t="s">
        <v>865</v>
      </c>
      <c r="M564" s="404" t="s">
        <v>855</v>
      </c>
      <c r="N564" s="497">
        <v>697.96246122324681</v>
      </c>
      <c r="O564" s="404">
        <v>0</v>
      </c>
      <c r="P564" s="404">
        <v>0</v>
      </c>
      <c r="Q564" s="404">
        <v>0</v>
      </c>
      <c r="R564" s="404">
        <v>246.79372573360695</v>
      </c>
      <c r="S564" s="404">
        <v>533.32127874415926</v>
      </c>
      <c r="T564" s="404">
        <v>894.35998443017058</v>
      </c>
      <c r="U564" s="404">
        <v>1353.027699756411</v>
      </c>
      <c r="V564" s="404">
        <v>3131.4145895681122</v>
      </c>
      <c r="W564" s="404">
        <v>1905.2558546042387</v>
      </c>
    </row>
    <row r="565" spans="9:23">
      <c r="I565" s="336"/>
      <c r="J565" s="336"/>
      <c r="L565" s="420" t="s">
        <v>856</v>
      </c>
      <c r="M565" s="404" t="s">
        <v>857</v>
      </c>
      <c r="N565" s="497">
        <v>35.984133988863874</v>
      </c>
      <c r="O565" s="404">
        <v>70.307602499850645</v>
      </c>
      <c r="P565" s="404">
        <v>55.294320127681921</v>
      </c>
      <c r="Q565" s="404">
        <v>39.331341455596728</v>
      </c>
      <c r="R565" s="404">
        <v>31.055558616151195</v>
      </c>
      <c r="S565" s="404">
        <v>27.325259776190506</v>
      </c>
      <c r="T565" s="404">
        <v>24.776720039070739</v>
      </c>
      <c r="U565" s="404">
        <v>22.773358066021075</v>
      </c>
      <c r="V565" s="404">
        <v>18.439748216315706</v>
      </c>
      <c r="W565" s="404">
        <v>20.790810274832822</v>
      </c>
    </row>
    <row r="566" spans="9:23">
      <c r="I566" s="336"/>
      <c r="J566" s="336"/>
      <c r="L566" s="420" t="s">
        <v>231</v>
      </c>
      <c r="M566" s="404" t="s">
        <v>858</v>
      </c>
      <c r="N566" s="497">
        <v>844.09999999999991</v>
      </c>
      <c r="O566" s="404">
        <v>700.47223567855735</v>
      </c>
      <c r="P566" s="404">
        <v>756.77152497663712</v>
      </c>
      <c r="Q566" s="404">
        <v>827.48646293773402</v>
      </c>
      <c r="R566" s="404">
        <v>869.614202697309</v>
      </c>
      <c r="S566" s="404">
        <v>890.03866701807442</v>
      </c>
      <c r="T566" s="404">
        <v>904.55329792344276</v>
      </c>
      <c r="U566" s="404">
        <v>916.29964027557446</v>
      </c>
      <c r="V566" s="404">
        <v>942.78284565385059</v>
      </c>
      <c r="W566" s="404">
        <v>928.22818556741811</v>
      </c>
    </row>
    <row r="567" spans="9:23">
      <c r="I567" s="336"/>
      <c r="J567" s="336"/>
      <c r="L567" s="420" t="s">
        <v>167</v>
      </c>
      <c r="M567" s="404" t="s">
        <v>853</v>
      </c>
      <c r="N567" s="497">
        <v>12.972865483318774</v>
      </c>
      <c r="O567" s="404">
        <v>14.646767056850418</v>
      </c>
      <c r="P567" s="404">
        <v>13.874936342398097</v>
      </c>
      <c r="Q567" s="404">
        <v>12.983062656417026</v>
      </c>
      <c r="R567" s="404">
        <v>13.11712004744237</v>
      </c>
      <c r="S567" s="404">
        <v>12.720849238275246</v>
      </c>
      <c r="T567" s="404">
        <v>12.479864513054988</v>
      </c>
      <c r="U567" s="404">
        <v>12.323319010491506</v>
      </c>
      <c r="V567" s="404">
        <v>11.819933887554068</v>
      </c>
      <c r="W567" s="404">
        <v>12.173685965030835</v>
      </c>
    </row>
    <row r="568" spans="9:23">
      <c r="I568" s="336"/>
      <c r="J568" s="336"/>
      <c r="L568" s="420" t="s">
        <v>859</v>
      </c>
      <c r="M568" s="404" t="s">
        <v>853</v>
      </c>
      <c r="N568" s="497">
        <v>1.43</v>
      </c>
      <c r="O568" s="404"/>
      <c r="P568" s="404"/>
      <c r="Q568" s="404"/>
      <c r="R568" s="404"/>
      <c r="S568" s="404"/>
      <c r="T568" s="404"/>
      <c r="U568" s="404"/>
      <c r="V568" s="404">
        <v>11.904749999999998</v>
      </c>
      <c r="W568" s="404">
        <v>4.4687499999999991</v>
      </c>
    </row>
    <row r="569" spans="9:23">
      <c r="I569" s="336"/>
      <c r="J569" s="336"/>
      <c r="L569" s="420" t="s">
        <v>860</v>
      </c>
      <c r="M569" s="404" t="s">
        <v>861</v>
      </c>
      <c r="N569" s="497">
        <v>13.493803907079823</v>
      </c>
      <c r="O569" s="404">
        <v>12.145999321950812</v>
      </c>
      <c r="P569" s="404">
        <v>11.813546678706778</v>
      </c>
      <c r="Q569" s="404">
        <v>11.680670472050583</v>
      </c>
      <c r="R569" s="404">
        <v>11.675163737808822</v>
      </c>
      <c r="S569" s="404">
        <v>11.724369758495039</v>
      </c>
      <c r="T569" s="404">
        <v>11.889705346731299</v>
      </c>
      <c r="U569" s="404">
        <v>12.066625149563015</v>
      </c>
      <c r="V569" s="404">
        <v>12.320096943396734</v>
      </c>
      <c r="W569" s="404">
        <v>12.01607635338986</v>
      </c>
    </row>
    <row r="570" spans="9:23">
      <c r="I570" s="336"/>
      <c r="J570" s="336"/>
      <c r="L570" s="420" t="s">
        <v>866</v>
      </c>
      <c r="M570" s="404" t="s">
        <v>863</v>
      </c>
      <c r="N570" s="497">
        <v>550</v>
      </c>
      <c r="O570" s="404">
        <v>70</v>
      </c>
      <c r="P570" s="404">
        <v>125</v>
      </c>
      <c r="Q570" s="404">
        <v>230</v>
      </c>
      <c r="R570" s="404">
        <v>310</v>
      </c>
      <c r="S570" s="404">
        <v>360</v>
      </c>
      <c r="T570" s="404">
        <v>420</v>
      </c>
      <c r="U570" s="404">
        <v>480</v>
      </c>
      <c r="V570" s="404">
        <v>600</v>
      </c>
      <c r="W570" s="404">
        <v>500</v>
      </c>
    </row>
    <row r="571" spans="9:23">
      <c r="I571" s="336"/>
      <c r="J571" s="336"/>
      <c r="L571" s="372"/>
      <c r="N571" s="377"/>
    </row>
    <row r="572" spans="9:23">
      <c r="I572" s="336"/>
      <c r="J572" s="336"/>
      <c r="L572" s="419" t="s">
        <v>899</v>
      </c>
      <c r="M572" s="404"/>
      <c r="N572" s="497"/>
      <c r="O572" s="404"/>
      <c r="P572" s="404"/>
      <c r="Q572" s="404"/>
      <c r="R572" s="404"/>
      <c r="S572" s="404"/>
      <c r="T572" s="404"/>
      <c r="U572" s="404"/>
      <c r="V572" s="404"/>
      <c r="W572" s="404"/>
    </row>
    <row r="573" spans="9:23">
      <c r="I573" s="336"/>
      <c r="J573" s="336"/>
      <c r="L573" s="420" t="s">
        <v>867</v>
      </c>
      <c r="M573" s="404">
        <v>95</v>
      </c>
      <c r="N573" s="497" t="s">
        <v>839</v>
      </c>
      <c r="O573" s="404">
        <v>80</v>
      </c>
      <c r="P573" s="404">
        <v>180</v>
      </c>
      <c r="Q573" s="404">
        <v>290</v>
      </c>
      <c r="R573" s="404">
        <v>340</v>
      </c>
      <c r="S573" s="404">
        <v>400</v>
      </c>
      <c r="T573" s="404">
        <v>450</v>
      </c>
      <c r="U573" s="404">
        <v>525</v>
      </c>
      <c r="V573" s="404">
        <v>525</v>
      </c>
      <c r="W573" s="404">
        <v>400</v>
      </c>
    </row>
    <row r="574" spans="9:23">
      <c r="I574" s="336"/>
      <c r="J574" s="336"/>
      <c r="L574" s="420" t="s">
        <v>840</v>
      </c>
      <c r="M574" s="404" t="s">
        <v>143</v>
      </c>
      <c r="N574" s="497" t="s">
        <v>841</v>
      </c>
      <c r="O574" s="404" t="s">
        <v>842</v>
      </c>
      <c r="P574" s="404" t="s">
        <v>843</v>
      </c>
      <c r="Q574" s="404" t="s">
        <v>659</v>
      </c>
      <c r="R574" s="404" t="s">
        <v>435</v>
      </c>
      <c r="S574" s="404" t="s">
        <v>844</v>
      </c>
      <c r="T574" s="404" t="s">
        <v>845</v>
      </c>
      <c r="U574" s="404" t="s">
        <v>846</v>
      </c>
      <c r="V574" s="404" t="s">
        <v>847</v>
      </c>
      <c r="W574" s="404" t="s">
        <v>848</v>
      </c>
    </row>
    <row r="575" spans="9:23">
      <c r="I575" s="336"/>
      <c r="J575" s="336"/>
      <c r="L575" s="420" t="s">
        <v>849</v>
      </c>
      <c r="M575" s="404" t="s">
        <v>850</v>
      </c>
      <c r="N575" s="497">
        <v>97697.948377317254</v>
      </c>
      <c r="O575" s="404">
        <v>11025.818207120687</v>
      </c>
      <c r="P575" s="404">
        <v>21208.53700662019</v>
      </c>
      <c r="Q575" s="404">
        <v>21431.220170106899</v>
      </c>
      <c r="R575" s="404">
        <v>7048.1286803576349</v>
      </c>
      <c r="S575" s="404">
        <v>7399.392982955038</v>
      </c>
      <c r="T575" s="404">
        <v>5033.3173206972433</v>
      </c>
      <c r="U575" s="404">
        <v>9017.9096909509444</v>
      </c>
      <c r="V575" s="404">
        <v>15533.624318508613</v>
      </c>
      <c r="W575" s="404">
        <v>29987.76027150661</v>
      </c>
    </row>
    <row r="576" spans="9:23">
      <c r="I576" s="336"/>
      <c r="J576" s="336"/>
      <c r="L576" s="420" t="s">
        <v>849</v>
      </c>
      <c r="M576" s="404" t="s">
        <v>851</v>
      </c>
      <c r="N576" s="497">
        <v>15533.973791993443</v>
      </c>
      <c r="O576" s="404">
        <v>1753.1050949321893</v>
      </c>
      <c r="P576" s="404">
        <v>3372.1573840526103</v>
      </c>
      <c r="Q576" s="404">
        <v>3407.5640070469967</v>
      </c>
      <c r="R576" s="404">
        <v>1120.652460176864</v>
      </c>
      <c r="S576" s="404">
        <v>1176.503484289851</v>
      </c>
      <c r="T576" s="404">
        <v>800.29745399086164</v>
      </c>
      <c r="U576" s="404">
        <v>1433.8476408612003</v>
      </c>
      <c r="V576" s="404">
        <v>2469.8462666428695</v>
      </c>
      <c r="W576" s="404">
        <v>4768.0538831695512</v>
      </c>
    </row>
    <row r="577" spans="9:23">
      <c r="I577" s="336"/>
      <c r="J577" s="336"/>
      <c r="L577" s="420" t="s">
        <v>852</v>
      </c>
      <c r="M577" s="404" t="s">
        <v>5</v>
      </c>
      <c r="N577" s="497">
        <v>12982350</v>
      </c>
      <c r="O577" s="404">
        <v>1168411.5</v>
      </c>
      <c r="P577" s="404">
        <v>2531558.25</v>
      </c>
      <c r="Q577" s="404">
        <v>2856117</v>
      </c>
      <c r="R577" s="404">
        <v>973676.25</v>
      </c>
      <c r="S577" s="404">
        <v>1038588</v>
      </c>
      <c r="T577" s="404">
        <v>714029.25</v>
      </c>
      <c r="U577" s="404">
        <v>1298235</v>
      </c>
      <c r="V577" s="404">
        <v>2401734.75</v>
      </c>
      <c r="W577" s="404">
        <v>4413999</v>
      </c>
    </row>
    <row r="578" spans="9:23">
      <c r="I578" s="336"/>
      <c r="J578" s="336"/>
      <c r="L578" s="420" t="s">
        <v>864</v>
      </c>
      <c r="M578" s="404" t="s">
        <v>853</v>
      </c>
      <c r="N578" s="497">
        <v>1.6386120359657328</v>
      </c>
      <c r="O578" s="404">
        <v>0</v>
      </c>
      <c r="P578" s="404">
        <v>0</v>
      </c>
      <c r="Q578" s="404">
        <v>0.92433081086711544</v>
      </c>
      <c r="R578" s="404">
        <v>1.5438698178994961</v>
      </c>
      <c r="S578" s="404">
        <v>2.0518855381902421</v>
      </c>
      <c r="T578" s="404">
        <v>2.5390433541757189</v>
      </c>
      <c r="U578" s="404">
        <v>3.0717031564985486</v>
      </c>
      <c r="V578" s="404">
        <v>3.8297323137717116</v>
      </c>
      <c r="W578" s="404">
        <v>3.3979946416978999</v>
      </c>
    </row>
    <row r="579" spans="9:23">
      <c r="I579" s="336"/>
      <c r="J579" s="336"/>
      <c r="L579" s="420" t="s">
        <v>865</v>
      </c>
      <c r="M579" s="404" t="s">
        <v>855</v>
      </c>
      <c r="N579" s="497">
        <v>1767.6017357544622</v>
      </c>
      <c r="O579" s="404">
        <v>310.15152229096293</v>
      </c>
      <c r="P579" s="404">
        <v>1848.0633695029264</v>
      </c>
      <c r="Q579" s="404">
        <v>2167.7425757364945</v>
      </c>
      <c r="R579" s="404">
        <v>1734.6690807311115</v>
      </c>
      <c r="S579" s="404">
        <v>1329.7690471802871</v>
      </c>
      <c r="T579" s="404">
        <v>1058.5291565940097</v>
      </c>
      <c r="U579" s="404">
        <v>1182.1888190607751</v>
      </c>
      <c r="V579" s="404">
        <v>2645.9064037036305</v>
      </c>
      <c r="W579" s="404">
        <v>1958.6196182468229</v>
      </c>
    </row>
    <row r="580" spans="9:23">
      <c r="I580" s="336"/>
      <c r="J580" s="336"/>
      <c r="L580" s="420" t="s">
        <v>856</v>
      </c>
      <c r="M580" s="404" t="s">
        <v>857</v>
      </c>
      <c r="N580" s="497">
        <v>41.8</v>
      </c>
      <c r="O580" s="404">
        <v>80.599955818250578</v>
      </c>
      <c r="P580" s="404">
        <v>56.799150129233091</v>
      </c>
      <c r="Q580" s="404">
        <v>37.153934430822645</v>
      </c>
      <c r="R580" s="404">
        <v>31.198976561005722</v>
      </c>
      <c r="S580" s="404">
        <v>28.63208790457071</v>
      </c>
      <c r="T580" s="404">
        <v>26.939652551087107</v>
      </c>
      <c r="U580" s="404">
        <v>24.62704562910082</v>
      </c>
      <c r="V580" s="404">
        <v>13.869510822099329</v>
      </c>
      <c r="W580" s="404">
        <v>21.199414983644118</v>
      </c>
    </row>
    <row r="581" spans="9:23">
      <c r="I581" s="336"/>
      <c r="J581" s="336"/>
      <c r="L581" s="420" t="s">
        <v>231</v>
      </c>
      <c r="M581" s="404" t="s">
        <v>858</v>
      </c>
      <c r="N581" s="497">
        <v>816.5</v>
      </c>
      <c r="O581" s="404">
        <v>666.48115014758685</v>
      </c>
      <c r="P581" s="404">
        <v>750.72363525263745</v>
      </c>
      <c r="Q581" s="404">
        <v>838.16972890118006</v>
      </c>
      <c r="R581" s="404">
        <v>868.84764420749332</v>
      </c>
      <c r="S581" s="404">
        <v>882.77511615437493</v>
      </c>
      <c r="T581" s="404">
        <v>892.20482514261914</v>
      </c>
      <c r="U581" s="404">
        <v>905.42046658475624</v>
      </c>
      <c r="V581" s="404">
        <v>972.42277077615449</v>
      </c>
      <c r="W581" s="404">
        <v>925.74436198816727</v>
      </c>
    </row>
    <row r="582" spans="9:23">
      <c r="I582" s="336"/>
      <c r="J582" s="336"/>
      <c r="L582" s="420" t="s">
        <v>167</v>
      </c>
      <c r="M582" s="404" t="s">
        <v>853</v>
      </c>
      <c r="N582" s="497">
        <v>13.214251173797441</v>
      </c>
      <c r="O582" s="404">
        <v>15.989405322729274</v>
      </c>
      <c r="P582" s="404">
        <v>14.20632881602657</v>
      </c>
      <c r="Q582" s="404">
        <v>12.875339890993605</v>
      </c>
      <c r="R582" s="404">
        <v>13.14896204767026</v>
      </c>
      <c r="S582" s="404">
        <v>12.91170544180784</v>
      </c>
      <c r="T582" s="404">
        <v>12.792631523556956</v>
      </c>
      <c r="U582" s="404">
        <v>12.60917889185863</v>
      </c>
      <c r="V582" s="404">
        <v>11.831213987603462</v>
      </c>
      <c r="W582" s="404">
        <v>12.215550619670989</v>
      </c>
    </row>
    <row r="583" spans="9:23">
      <c r="I583" s="336"/>
      <c r="J583" s="336"/>
      <c r="L583" s="420" t="s">
        <v>859</v>
      </c>
      <c r="M583" s="404" t="s">
        <v>853</v>
      </c>
      <c r="N583" s="497">
        <v>1.7</v>
      </c>
      <c r="O583" s="404"/>
      <c r="P583" s="404"/>
      <c r="Q583" s="404"/>
      <c r="R583" s="404"/>
      <c r="S583" s="404"/>
      <c r="T583" s="404"/>
      <c r="U583" s="404"/>
      <c r="V583" s="404">
        <v>9.18</v>
      </c>
      <c r="W583" s="404">
        <v>5</v>
      </c>
    </row>
    <row r="584" spans="9:23">
      <c r="I584" s="336"/>
      <c r="J584" s="336"/>
      <c r="L584" s="420" t="s">
        <v>860</v>
      </c>
      <c r="M584" s="404" t="s">
        <v>861</v>
      </c>
      <c r="N584" s="497">
        <v>12.339208277627591</v>
      </c>
      <c r="O584" s="404">
        <v>12.640228138460351</v>
      </c>
      <c r="P584" s="404">
        <v>12.007594742258162</v>
      </c>
      <c r="Q584" s="404">
        <v>11.645264926339467</v>
      </c>
      <c r="R584" s="404">
        <v>11.718766926300477</v>
      </c>
      <c r="S584" s="404">
        <v>11.882747062857401</v>
      </c>
      <c r="T584" s="404">
        <v>12.083178484741923</v>
      </c>
      <c r="U584" s="404">
        <v>12.292150864856591</v>
      </c>
      <c r="V584" s="404">
        <v>12.057502174850931</v>
      </c>
      <c r="W584" s="404">
        <v>12.327493166082194</v>
      </c>
    </row>
    <row r="585" spans="9:23">
      <c r="I585" s="336"/>
      <c r="J585" s="336"/>
      <c r="L585" s="420" t="s">
        <v>866</v>
      </c>
      <c r="M585" s="404" t="s">
        <v>863</v>
      </c>
      <c r="N585" s="497">
        <v>295</v>
      </c>
      <c r="O585" s="404">
        <v>60</v>
      </c>
      <c r="P585" s="404">
        <v>135</v>
      </c>
      <c r="Q585" s="404">
        <v>245</v>
      </c>
      <c r="R585" s="404">
        <v>315</v>
      </c>
      <c r="S585" s="404">
        <v>370</v>
      </c>
      <c r="T585" s="404">
        <v>425</v>
      </c>
      <c r="U585" s="404">
        <v>495</v>
      </c>
      <c r="V585" s="404">
        <v>625</v>
      </c>
      <c r="W585" s="404">
        <v>555</v>
      </c>
    </row>
    <row r="586" spans="9:23">
      <c r="I586" s="336"/>
      <c r="J586" s="336"/>
      <c r="L586" s="372"/>
      <c r="N586" s="377"/>
    </row>
    <row r="587" spans="9:23">
      <c r="I587" s="336"/>
      <c r="J587" s="336"/>
      <c r="L587" s="419" t="s">
        <v>914</v>
      </c>
      <c r="M587" s="404"/>
      <c r="N587" s="497"/>
      <c r="O587" s="404"/>
      <c r="P587" s="404"/>
      <c r="Q587" s="404"/>
      <c r="R587" s="404"/>
      <c r="S587" s="404"/>
      <c r="T587" s="404"/>
      <c r="U587" s="404"/>
      <c r="V587" s="404"/>
      <c r="W587" s="404"/>
    </row>
    <row r="588" spans="9:23">
      <c r="I588" s="336"/>
      <c r="J588" s="336"/>
      <c r="L588" s="420" t="s">
        <v>838</v>
      </c>
      <c r="M588" s="404">
        <v>131</v>
      </c>
      <c r="N588" s="497" t="s">
        <v>839</v>
      </c>
      <c r="O588" s="404">
        <v>80</v>
      </c>
      <c r="P588" s="404">
        <v>180</v>
      </c>
      <c r="Q588" s="404">
        <v>290</v>
      </c>
      <c r="R588" s="404">
        <v>340</v>
      </c>
      <c r="S588" s="404">
        <v>400</v>
      </c>
      <c r="T588" s="404">
        <v>450</v>
      </c>
      <c r="U588" s="404">
        <v>525</v>
      </c>
      <c r="V588" s="404">
        <v>525</v>
      </c>
      <c r="W588" s="404">
        <v>400</v>
      </c>
    </row>
    <row r="589" spans="9:23">
      <c r="I589" s="336"/>
      <c r="J589" s="336"/>
      <c r="L589" s="420" t="s">
        <v>840</v>
      </c>
      <c r="M589" s="404" t="s">
        <v>143</v>
      </c>
      <c r="N589" s="497" t="s">
        <v>841</v>
      </c>
      <c r="O589" s="404" t="s">
        <v>842</v>
      </c>
      <c r="P589" s="404" t="s">
        <v>843</v>
      </c>
      <c r="Q589" s="404" t="s">
        <v>659</v>
      </c>
      <c r="R589" s="404" t="s">
        <v>435</v>
      </c>
      <c r="S589" s="404" t="s">
        <v>844</v>
      </c>
      <c r="T589" s="404" t="s">
        <v>845</v>
      </c>
      <c r="U589" s="404" t="s">
        <v>846</v>
      </c>
      <c r="V589" s="404" t="s">
        <v>847</v>
      </c>
      <c r="W589" s="404" t="s">
        <v>848</v>
      </c>
    </row>
    <row r="590" spans="9:23">
      <c r="I590" s="336"/>
      <c r="J590" s="336"/>
      <c r="L590" s="420" t="s">
        <v>849</v>
      </c>
      <c r="M590" s="404" t="s">
        <v>850</v>
      </c>
      <c r="N590" s="497">
        <v>98259.053896587851</v>
      </c>
      <c r="O590" s="404">
        <v>5960.6725549454623</v>
      </c>
      <c r="P590" s="404">
        <v>14343.031227658665</v>
      </c>
      <c r="Q590" s="404">
        <v>16618.448305547634</v>
      </c>
      <c r="R590" s="404">
        <v>5184.6326886251072</v>
      </c>
      <c r="S590" s="404">
        <v>8312.5461999077525</v>
      </c>
      <c r="T590" s="404">
        <v>5921.6130699604964</v>
      </c>
      <c r="U590" s="404">
        <v>8643.5826856186122</v>
      </c>
      <c r="V590" s="404">
        <v>33274.527164324121</v>
      </c>
      <c r="W590" s="404">
        <v>48487.070689843931</v>
      </c>
    </row>
    <row r="591" spans="9:23">
      <c r="I591" s="336"/>
      <c r="J591" s="336"/>
      <c r="L591" s="420" t="s">
        <v>849</v>
      </c>
      <c r="M591" s="404" t="s">
        <v>851</v>
      </c>
      <c r="N591" s="497">
        <v>15623.189569557469</v>
      </c>
      <c r="O591" s="404">
        <v>947.74693623632845</v>
      </c>
      <c r="P591" s="404">
        <v>2280.5419651977277</v>
      </c>
      <c r="Q591" s="404">
        <v>2642.3332805820737</v>
      </c>
      <c r="R591" s="404">
        <v>824.35659749139211</v>
      </c>
      <c r="S591" s="404">
        <v>1321.6948457853325</v>
      </c>
      <c r="T591" s="404">
        <v>941.53647812371889</v>
      </c>
      <c r="U591" s="404">
        <v>1374.3296470133594</v>
      </c>
      <c r="V591" s="404">
        <v>5290.6498191275359</v>
      </c>
      <c r="W591" s="404">
        <v>7709.4442396851855</v>
      </c>
    </row>
    <row r="592" spans="9:23">
      <c r="I592" s="336"/>
      <c r="J592" s="336"/>
      <c r="L592" s="420" t="s">
        <v>852</v>
      </c>
      <c r="M592" s="404" t="s">
        <v>5</v>
      </c>
      <c r="N592" s="497">
        <v>13699440</v>
      </c>
      <c r="O592" s="404">
        <v>623324.52</v>
      </c>
      <c r="P592" s="404">
        <v>1705580.28</v>
      </c>
      <c r="Q592" s="404">
        <v>2260407.6</v>
      </c>
      <c r="R592" s="404">
        <v>753469.2</v>
      </c>
      <c r="S592" s="404">
        <v>1232949.5999999999</v>
      </c>
      <c r="T592" s="404">
        <v>890463.6</v>
      </c>
      <c r="U592" s="404">
        <v>1301446.8</v>
      </c>
      <c r="V592" s="404">
        <v>4931798.3999999994</v>
      </c>
      <c r="W592" s="404">
        <v>7123708.7999999998</v>
      </c>
    </row>
    <row r="593" spans="9:23">
      <c r="I593" s="336"/>
      <c r="J593" s="336"/>
      <c r="L593" s="420" t="s">
        <v>396</v>
      </c>
      <c r="M593" s="404" t="s">
        <v>853</v>
      </c>
      <c r="N593" s="497">
        <v>2.0998001650797735</v>
      </c>
      <c r="O593" s="404">
        <v>7.5003033075544789E-2</v>
      </c>
      <c r="P593" s="404">
        <v>0</v>
      </c>
      <c r="Q593" s="404">
        <v>1.2246456613333319</v>
      </c>
      <c r="R593" s="404">
        <v>2.6071655257318262</v>
      </c>
      <c r="S593" s="404">
        <v>3.3281770251144822</v>
      </c>
      <c r="T593" s="404">
        <v>4.1266420168235411</v>
      </c>
      <c r="U593" s="404">
        <v>4.6071804621347043</v>
      </c>
      <c r="V593" s="404">
        <v>2.0707696716193209</v>
      </c>
      <c r="W593" s="404">
        <v>2.7911364553447742</v>
      </c>
    </row>
    <row r="594" spans="9:23">
      <c r="I594" s="336"/>
      <c r="J594" s="336"/>
      <c r="L594" s="420" t="s">
        <v>854</v>
      </c>
      <c r="M594" s="404" t="s">
        <v>855</v>
      </c>
      <c r="N594" s="497">
        <v>159.48187212889871</v>
      </c>
      <c r="O594" s="404">
        <v>0</v>
      </c>
      <c r="P594" s="404">
        <v>102.77050451551418</v>
      </c>
      <c r="Q594" s="404">
        <v>179.83999403845405</v>
      </c>
      <c r="R594" s="404">
        <v>190.54245191444221</v>
      </c>
      <c r="S594" s="404">
        <v>184.80409511873239</v>
      </c>
      <c r="T594" s="404">
        <v>171.24333034879606</v>
      </c>
      <c r="U594" s="404">
        <v>156.2837849409006</v>
      </c>
      <c r="V594" s="404">
        <v>177.56490511759657</v>
      </c>
      <c r="W594" s="404">
        <v>172.88681131613856</v>
      </c>
    </row>
    <row r="595" spans="9:23">
      <c r="I595" s="336"/>
      <c r="J595" s="336"/>
      <c r="L595" s="420" t="s">
        <v>856</v>
      </c>
      <c r="M595" s="404" t="s">
        <v>857</v>
      </c>
      <c r="N595" s="497">
        <v>32.649156751077498</v>
      </c>
      <c r="O595" s="404">
        <v>83.434745193138241</v>
      </c>
      <c r="P595" s="404">
        <v>57.514164632417106</v>
      </c>
      <c r="Q595" s="404">
        <v>33.745364329667382</v>
      </c>
      <c r="R595" s="404">
        <v>23.160020321155983</v>
      </c>
      <c r="S595" s="404">
        <v>20.03547732628823</v>
      </c>
      <c r="T595" s="404">
        <v>17.968414715690272</v>
      </c>
      <c r="U595" s="404">
        <v>17.777015719746458</v>
      </c>
      <c r="V595" s="404">
        <v>20.146416013554187</v>
      </c>
      <c r="W595" s="404">
        <v>21.483771157369176</v>
      </c>
    </row>
    <row r="596" spans="9:23">
      <c r="I596" s="336"/>
      <c r="J596" s="336"/>
      <c r="L596" s="420" t="s">
        <v>231</v>
      </c>
      <c r="M596" s="404" t="s">
        <v>858</v>
      </c>
      <c r="N596" s="497">
        <v>861.6</v>
      </c>
      <c r="O596" s="404">
        <v>657.69088368181121</v>
      </c>
      <c r="P596" s="404">
        <v>747.88375133106695</v>
      </c>
      <c r="Q596" s="404">
        <v>855.45892965555799</v>
      </c>
      <c r="R596" s="404">
        <v>914.00881886903039</v>
      </c>
      <c r="S596" s="404">
        <v>932.85496567658811</v>
      </c>
      <c r="T596" s="404">
        <v>945.75581582829773</v>
      </c>
      <c r="U596" s="404">
        <v>946.96843863352171</v>
      </c>
      <c r="V596" s="404">
        <v>932.17252485126426</v>
      </c>
      <c r="W596" s="404">
        <v>924.02364924438393</v>
      </c>
    </row>
    <row r="597" spans="9:23">
      <c r="I597" s="336"/>
      <c r="J597" s="336"/>
      <c r="L597" s="420" t="s">
        <v>167</v>
      </c>
      <c r="M597" s="404" t="s">
        <v>853</v>
      </c>
      <c r="N597" s="497">
        <v>12.745288310220184</v>
      </c>
      <c r="O597" s="404">
        <v>16.250890515077117</v>
      </c>
      <c r="P597" s="404">
        <v>14.227772636962408</v>
      </c>
      <c r="Q597" s="404">
        <v>12.376854652707422</v>
      </c>
      <c r="R597" s="404">
        <v>11.974012362865381</v>
      </c>
      <c r="S597" s="404">
        <v>11.584113238029026</v>
      </c>
      <c r="T597" s="404">
        <v>11.385532025051862</v>
      </c>
      <c r="U597" s="404">
        <v>11.5057692916223</v>
      </c>
      <c r="V597" s="404">
        <v>12.939126514091486</v>
      </c>
      <c r="W597" s="404">
        <v>12.483063864241199</v>
      </c>
    </row>
    <row r="598" spans="9:23">
      <c r="I598" s="336"/>
      <c r="J598" s="336"/>
      <c r="L598" s="420" t="s">
        <v>859</v>
      </c>
      <c r="M598" s="404" t="s">
        <v>853</v>
      </c>
      <c r="N598" s="497">
        <v>4.8499999999999996</v>
      </c>
      <c r="O598" s="404"/>
      <c r="P598" s="404"/>
      <c r="Q598" s="404"/>
      <c r="R598" s="404"/>
      <c r="S598" s="404"/>
      <c r="T598" s="404"/>
      <c r="U598" s="404"/>
      <c r="V598" s="404">
        <v>13.458750000000002</v>
      </c>
      <c r="W598" s="404">
        <v>9.3269230769230766</v>
      </c>
    </row>
    <row r="599" spans="9:23">
      <c r="I599" s="336"/>
      <c r="J599" s="336"/>
      <c r="L599" s="420" t="s">
        <v>860</v>
      </c>
      <c r="M599" s="404" t="s">
        <v>861</v>
      </c>
      <c r="N599" s="497">
        <v>12.149189582885452</v>
      </c>
      <c r="O599" s="404">
        <v>12.834750479222697</v>
      </c>
      <c r="P599" s="404">
        <v>12.102209464795617</v>
      </c>
      <c r="Q599" s="404">
        <v>11.482843385006289</v>
      </c>
      <c r="R599" s="404">
        <v>11.202522557954229</v>
      </c>
      <c r="S599" s="404">
        <v>11.215611941046603</v>
      </c>
      <c r="T599" s="404">
        <v>11.398999579721812</v>
      </c>
      <c r="U599" s="404">
        <v>11.701612685894078</v>
      </c>
      <c r="V599" s="404">
        <v>12.364455929055987</v>
      </c>
      <c r="W599" s="404">
        <v>12.300536927591898</v>
      </c>
    </row>
    <row r="600" spans="9:23">
      <c r="I600" s="336"/>
      <c r="J600" s="336"/>
      <c r="L600" s="420" t="s">
        <v>862</v>
      </c>
      <c r="M600" s="404" t="s">
        <v>863</v>
      </c>
      <c r="N600" s="497">
        <v>365</v>
      </c>
      <c r="O600" s="404">
        <v>62</v>
      </c>
      <c r="P600" s="404">
        <v>140</v>
      </c>
      <c r="Q600" s="404">
        <v>255</v>
      </c>
      <c r="R600" s="404">
        <v>325</v>
      </c>
      <c r="S600" s="404">
        <v>365</v>
      </c>
      <c r="T600" s="404">
        <v>425</v>
      </c>
      <c r="U600" s="404">
        <v>485</v>
      </c>
      <c r="V600" s="404">
        <v>580</v>
      </c>
      <c r="W600" s="404">
        <v>545</v>
      </c>
    </row>
    <row r="601" spans="9:23">
      <c r="I601" s="336"/>
      <c r="J601" s="336"/>
      <c r="L601" s="336"/>
    </row>
    <row r="602" spans="9:23">
      <c r="I602" s="336"/>
      <c r="J602" s="336"/>
      <c r="L602" s="419" t="s">
        <v>1557</v>
      </c>
      <c r="M602" s="404"/>
      <c r="N602" s="497"/>
      <c r="O602" s="404"/>
      <c r="P602" s="404"/>
      <c r="Q602" s="404"/>
      <c r="R602" s="404"/>
      <c r="S602" s="404"/>
      <c r="T602" s="404"/>
      <c r="U602" s="404"/>
      <c r="V602" s="404"/>
      <c r="W602" s="404"/>
    </row>
    <row r="603" spans="9:23">
      <c r="I603" s="336"/>
      <c r="J603" s="336"/>
      <c r="L603" s="420" t="s">
        <v>867</v>
      </c>
      <c r="M603" s="404">
        <v>90</v>
      </c>
      <c r="N603" s="497" t="s">
        <v>839</v>
      </c>
      <c r="O603" s="404">
        <v>80</v>
      </c>
      <c r="P603" s="404">
        <v>180</v>
      </c>
      <c r="Q603" s="404">
        <v>290</v>
      </c>
      <c r="R603" s="404">
        <v>340</v>
      </c>
      <c r="S603" s="404">
        <v>400</v>
      </c>
      <c r="T603" s="404">
        <v>450</v>
      </c>
      <c r="U603" s="404">
        <v>525</v>
      </c>
      <c r="V603" s="404">
        <v>525</v>
      </c>
      <c r="W603" s="404">
        <v>400</v>
      </c>
    </row>
    <row r="604" spans="9:23">
      <c r="I604" s="336"/>
      <c r="J604" s="336"/>
      <c r="L604" s="420" t="s">
        <v>840</v>
      </c>
      <c r="M604" s="404" t="s">
        <v>143</v>
      </c>
      <c r="N604" s="497" t="s">
        <v>841</v>
      </c>
      <c r="O604" s="404" t="s">
        <v>842</v>
      </c>
      <c r="P604" s="404" t="s">
        <v>843</v>
      </c>
      <c r="Q604" s="404" t="s">
        <v>659</v>
      </c>
      <c r="R604" s="404" t="s">
        <v>435</v>
      </c>
      <c r="S604" s="404" t="s">
        <v>844</v>
      </c>
      <c r="T604" s="404" t="s">
        <v>845</v>
      </c>
      <c r="U604" s="404" t="s">
        <v>846</v>
      </c>
      <c r="V604" s="404" t="s">
        <v>847</v>
      </c>
      <c r="W604" s="404" t="s">
        <v>848</v>
      </c>
    </row>
    <row r="605" spans="9:23">
      <c r="I605" s="336"/>
      <c r="J605" s="336"/>
      <c r="L605" s="420" t="s">
        <v>849</v>
      </c>
      <c r="M605" s="404" t="s">
        <v>850</v>
      </c>
      <c r="N605" s="497">
        <v>100717.80110083365</v>
      </c>
      <c r="O605" s="404">
        <v>6382.8799954924143</v>
      </c>
      <c r="P605" s="404">
        <v>16124.064498592817</v>
      </c>
      <c r="Q605" s="404">
        <v>19919.737396996672</v>
      </c>
      <c r="R605" s="404">
        <v>8008.1382127873312</v>
      </c>
      <c r="S605" s="404">
        <v>8771.1340303839352</v>
      </c>
      <c r="T605" s="404">
        <v>6716.5577145675252</v>
      </c>
      <c r="U605" s="404">
        <v>10351.41468533793</v>
      </c>
      <c r="V605" s="404">
        <v>24443.874566675018</v>
      </c>
      <c r="W605" s="404">
        <v>41603.513274350953</v>
      </c>
    </row>
    <row r="606" spans="9:23">
      <c r="I606" s="336"/>
      <c r="J606" s="336"/>
      <c r="L606" s="420" t="s">
        <v>849</v>
      </c>
      <c r="M606" s="404" t="s">
        <v>851</v>
      </c>
      <c r="N606" s="497">
        <v>16014.13037503255</v>
      </c>
      <c r="O606" s="404">
        <v>1014.8779192832939</v>
      </c>
      <c r="P606" s="404">
        <v>2563.7262552762581</v>
      </c>
      <c r="Q606" s="404">
        <v>3167.2382461224711</v>
      </c>
      <c r="R606" s="404">
        <v>1273.2939758331856</v>
      </c>
      <c r="S606" s="404">
        <v>1394.6103108310456</v>
      </c>
      <c r="T606" s="404">
        <v>1067.9326766162364</v>
      </c>
      <c r="U606" s="404">
        <v>1645.8749349687309</v>
      </c>
      <c r="V606" s="404">
        <v>3886.576056101328</v>
      </c>
      <c r="W606" s="404">
        <v>6614.9586106218012</v>
      </c>
    </row>
    <row r="607" spans="9:23">
      <c r="I607" s="336"/>
      <c r="J607" s="336"/>
      <c r="L607" s="420" t="s">
        <v>852</v>
      </c>
      <c r="M607" s="404" t="s">
        <v>5</v>
      </c>
      <c r="N607" s="497">
        <v>13785300</v>
      </c>
      <c r="O607" s="404">
        <v>689265</v>
      </c>
      <c r="P607" s="404">
        <v>1929942.0000000002</v>
      </c>
      <c r="Q607" s="404">
        <v>2619207</v>
      </c>
      <c r="R607" s="404">
        <v>1102824</v>
      </c>
      <c r="S607" s="404">
        <v>1240677</v>
      </c>
      <c r="T607" s="404">
        <v>964971.00000000012</v>
      </c>
      <c r="U607" s="404">
        <v>1516383</v>
      </c>
      <c r="V607" s="404">
        <v>3722031.0000000005</v>
      </c>
      <c r="W607" s="404">
        <v>6203385</v>
      </c>
    </row>
    <row r="608" spans="9:23">
      <c r="I608" s="336"/>
      <c r="J608" s="336"/>
      <c r="L608" s="420" t="s">
        <v>864</v>
      </c>
      <c r="M608" s="404" t="s">
        <v>853</v>
      </c>
      <c r="N608" s="497">
        <v>1.3317311697819783</v>
      </c>
      <c r="O608" s="404">
        <v>0</v>
      </c>
      <c r="P608" s="404">
        <v>0</v>
      </c>
      <c r="Q608" s="404">
        <v>0.60429994104795814</v>
      </c>
      <c r="R608" s="404">
        <v>0.92516280203604007</v>
      </c>
      <c r="S608" s="404">
        <v>1.1977005978656277</v>
      </c>
      <c r="T608" s="404">
        <v>1.4215243709297378</v>
      </c>
      <c r="U608" s="404">
        <v>1.8196367232495256</v>
      </c>
      <c r="V608" s="404">
        <v>2.7238568795909135</v>
      </c>
      <c r="W608" s="404">
        <v>2.3002402289157251</v>
      </c>
    </row>
    <row r="609" spans="9:23">
      <c r="I609" s="336"/>
      <c r="J609" s="336"/>
      <c r="L609" s="420" t="s">
        <v>865</v>
      </c>
      <c r="M609" s="404" t="s">
        <v>855</v>
      </c>
      <c r="N609" s="497">
        <v>1491.4512393691675</v>
      </c>
      <c r="O609" s="404">
        <v>0</v>
      </c>
      <c r="P609" s="404">
        <v>85.138410924862001</v>
      </c>
      <c r="Q609" s="404">
        <v>732.32180453736964</v>
      </c>
      <c r="R609" s="404">
        <v>1070.9695960175945</v>
      </c>
      <c r="S609" s="404">
        <v>1329.7330672943131</v>
      </c>
      <c r="T609" s="404">
        <v>1543.8495256767733</v>
      </c>
      <c r="U609" s="404">
        <v>1956.0127586848207</v>
      </c>
      <c r="V609" s="404">
        <v>3006.69001847032</v>
      </c>
      <c r="W609" s="404">
        <v>2522.3048338659796</v>
      </c>
    </row>
    <row r="610" spans="9:23">
      <c r="I610" s="336"/>
      <c r="J610" s="336"/>
      <c r="L610" s="420" t="s">
        <v>856</v>
      </c>
      <c r="M610" s="404" t="s">
        <v>857</v>
      </c>
      <c r="N610" s="497">
        <v>31.8</v>
      </c>
      <c r="O610" s="404">
        <v>76.640228259655075</v>
      </c>
      <c r="P610" s="404">
        <v>56.28281386976694</v>
      </c>
      <c r="Q610" s="404">
        <v>39.438291657620312</v>
      </c>
      <c r="R610" s="404">
        <v>31.711563267827962</v>
      </c>
      <c r="S610" s="404">
        <v>27.399521538639846</v>
      </c>
      <c r="T610" s="404">
        <v>24.943694115742687</v>
      </c>
      <c r="U610" s="404">
        <v>21.932150956801024</v>
      </c>
      <c r="V610" s="404">
        <v>16.109950235255582</v>
      </c>
      <c r="W610" s="404">
        <v>19.2394216237156</v>
      </c>
    </row>
    <row r="611" spans="9:23">
      <c r="I611" s="336"/>
      <c r="J611" s="336"/>
      <c r="L611" s="420" t="s">
        <v>231</v>
      </c>
      <c r="M611" s="404" t="s">
        <v>858</v>
      </c>
      <c r="N611" s="497">
        <v>867</v>
      </c>
      <c r="O611" s="404">
        <v>679.16050482875664</v>
      </c>
      <c r="P611" s="404">
        <v>752.7878594791847</v>
      </c>
      <c r="Q611" s="404">
        <v>826.96873315627431</v>
      </c>
      <c r="R611" s="404">
        <v>866.11891749378776</v>
      </c>
      <c r="S611" s="404">
        <v>889.62270704902721</v>
      </c>
      <c r="T611" s="404">
        <v>903.58785823234462</v>
      </c>
      <c r="U611" s="404">
        <v>921.32334467370026</v>
      </c>
      <c r="V611" s="404">
        <v>957.66323526770634</v>
      </c>
      <c r="W611" s="404">
        <v>937.78137780621523</v>
      </c>
    </row>
    <row r="612" spans="9:23">
      <c r="I612" s="336"/>
      <c r="J612" s="336"/>
      <c r="L612" s="420" t="s">
        <v>167</v>
      </c>
      <c r="M612" s="404" t="s">
        <v>853</v>
      </c>
      <c r="N612" s="497">
        <v>12.799041279599114</v>
      </c>
      <c r="O612" s="404">
        <v>15.25034080466569</v>
      </c>
      <c r="P612" s="404">
        <v>14.140932294025708</v>
      </c>
      <c r="Q612" s="404">
        <v>13.11732808206081</v>
      </c>
      <c r="R612" s="404">
        <v>13.220661748109961</v>
      </c>
      <c r="S612" s="404">
        <v>12.743478953231971</v>
      </c>
      <c r="T612" s="404">
        <v>12.481832292208779</v>
      </c>
      <c r="U612" s="404">
        <v>12.179616747811963</v>
      </c>
      <c r="V612" s="404">
        <v>11.653515682433596</v>
      </c>
      <c r="W612" s="404">
        <v>11.910967415491115</v>
      </c>
    </row>
    <row r="613" spans="9:23">
      <c r="I613" s="336"/>
      <c r="J613" s="336"/>
      <c r="L613" s="420" t="s">
        <v>859</v>
      </c>
      <c r="M613" s="404" t="s">
        <v>853</v>
      </c>
      <c r="N613" s="497">
        <v>3.9</v>
      </c>
      <c r="O613" s="404"/>
      <c r="P613" s="404"/>
      <c r="Q613" s="404"/>
      <c r="R613" s="404"/>
      <c r="S613" s="404"/>
      <c r="T613" s="404"/>
      <c r="U613" s="404"/>
      <c r="V613" s="404">
        <v>14.429999999999996</v>
      </c>
      <c r="W613" s="404">
        <v>8.6666666666666661</v>
      </c>
    </row>
    <row r="614" spans="9:23">
      <c r="I614" s="336"/>
      <c r="J614" s="336"/>
      <c r="L614" s="420" t="s">
        <v>860</v>
      </c>
      <c r="M614" s="404" t="s">
        <v>861</v>
      </c>
      <c r="N614" s="497">
        <v>12.086340850923508</v>
      </c>
      <c r="O614" s="404">
        <v>12.278872083960721</v>
      </c>
      <c r="P614" s="404">
        <v>11.974668642750288</v>
      </c>
      <c r="Q614" s="404">
        <v>11.764907915042782</v>
      </c>
      <c r="R614" s="404">
        <v>11.755687159443536</v>
      </c>
      <c r="S614" s="404">
        <v>11.821760586637906</v>
      </c>
      <c r="T614" s="404">
        <v>11.902408918777574</v>
      </c>
      <c r="U614" s="404">
        <v>12.053709987584989</v>
      </c>
      <c r="V614" s="404">
        <v>12.266010282412031</v>
      </c>
      <c r="W614" s="404">
        <v>12.193703744940539</v>
      </c>
    </row>
    <row r="615" spans="9:23">
      <c r="I615" s="336"/>
      <c r="J615" s="336"/>
      <c r="L615" s="420" t="s">
        <v>866</v>
      </c>
      <c r="M615" s="404" t="s">
        <v>863</v>
      </c>
      <c r="N615" s="497">
        <v>365</v>
      </c>
      <c r="O615" s="404">
        <v>50</v>
      </c>
      <c r="P615" s="404">
        <v>135</v>
      </c>
      <c r="Q615" s="404">
        <v>240</v>
      </c>
      <c r="R615" s="404">
        <v>315</v>
      </c>
      <c r="S615" s="404">
        <v>375</v>
      </c>
      <c r="T615" s="404">
        <v>420</v>
      </c>
      <c r="U615" s="404">
        <v>490</v>
      </c>
      <c r="V615" s="404">
        <v>630</v>
      </c>
      <c r="W615" s="404">
        <v>560</v>
      </c>
    </row>
    <row r="616" spans="9:23">
      <c r="I616" s="336"/>
      <c r="J616" s="336"/>
      <c r="L616" s="372"/>
      <c r="N616" s="377"/>
    </row>
    <row r="617" spans="9:23">
      <c r="I617" s="336"/>
      <c r="J617" s="336"/>
      <c r="L617" s="419" t="s">
        <v>916</v>
      </c>
      <c r="M617" s="404"/>
      <c r="N617" s="497"/>
      <c r="O617" s="404"/>
      <c r="P617" s="404"/>
      <c r="Q617" s="404"/>
      <c r="R617" s="404"/>
      <c r="S617" s="404"/>
      <c r="T617" s="404"/>
      <c r="U617" s="404"/>
      <c r="V617" s="404"/>
      <c r="W617" s="404"/>
    </row>
    <row r="618" spans="9:23">
      <c r="I618" s="336"/>
      <c r="J618" s="336"/>
      <c r="L618" s="420" t="s">
        <v>867</v>
      </c>
      <c r="M618" s="404">
        <v>102</v>
      </c>
      <c r="N618" s="497" t="s">
        <v>839</v>
      </c>
      <c r="O618" s="404">
        <v>80</v>
      </c>
      <c r="P618" s="404">
        <v>180</v>
      </c>
      <c r="Q618" s="404">
        <v>290</v>
      </c>
      <c r="R618" s="404">
        <v>340</v>
      </c>
      <c r="S618" s="404">
        <v>400</v>
      </c>
      <c r="T618" s="404">
        <v>450</v>
      </c>
      <c r="U618" s="404">
        <v>525</v>
      </c>
      <c r="V618" s="404">
        <v>525</v>
      </c>
      <c r="W618" s="404">
        <v>400</v>
      </c>
    </row>
    <row r="619" spans="9:23">
      <c r="I619" s="336"/>
      <c r="J619" s="336"/>
      <c r="L619" s="420" t="s">
        <v>840</v>
      </c>
      <c r="M619" s="404" t="s">
        <v>143</v>
      </c>
      <c r="N619" s="497" t="s">
        <v>841</v>
      </c>
      <c r="O619" s="404" t="s">
        <v>842</v>
      </c>
      <c r="P619" s="404" t="s">
        <v>843</v>
      </c>
      <c r="Q619" s="404" t="s">
        <v>659</v>
      </c>
      <c r="R619" s="404" t="s">
        <v>435</v>
      </c>
      <c r="S619" s="404" t="s">
        <v>844</v>
      </c>
      <c r="T619" s="404" t="s">
        <v>845</v>
      </c>
      <c r="U619" s="404" t="s">
        <v>846</v>
      </c>
      <c r="V619" s="404" t="s">
        <v>847</v>
      </c>
      <c r="W619" s="404" t="s">
        <v>848</v>
      </c>
    </row>
    <row r="620" spans="9:23">
      <c r="I620" s="336"/>
      <c r="J620" s="336"/>
      <c r="L620" s="420" t="s">
        <v>849</v>
      </c>
      <c r="M620" s="404" t="s">
        <v>850</v>
      </c>
      <c r="N620" s="497">
        <v>100064.01585722576</v>
      </c>
      <c r="O620" s="404">
        <v>6505.5327224430221</v>
      </c>
      <c r="P620" s="404">
        <v>22845.489097860318</v>
      </c>
      <c r="Q620" s="404">
        <v>22932.694632905503</v>
      </c>
      <c r="R620" s="404">
        <v>7597.5115638107227</v>
      </c>
      <c r="S620" s="404">
        <v>7512.7876935001132</v>
      </c>
      <c r="T620" s="404">
        <v>5606.6110959631487</v>
      </c>
      <c r="U620" s="404">
        <v>11145.774997952904</v>
      </c>
      <c r="V620" s="404">
        <v>15917.614052790024</v>
      </c>
      <c r="W620" s="404">
        <v>33032.509820432773</v>
      </c>
    </row>
    <row r="621" spans="9:23">
      <c r="I621" s="336"/>
      <c r="J621" s="336"/>
      <c r="L621" s="420" t="s">
        <v>849</v>
      </c>
      <c r="M621" s="404" t="s">
        <v>851</v>
      </c>
      <c r="N621" s="497">
        <v>15910.178521298896</v>
      </c>
      <c r="O621" s="404">
        <v>1034.3797028684405</v>
      </c>
      <c r="P621" s="404">
        <v>3632.4327665597907</v>
      </c>
      <c r="Q621" s="404">
        <v>3646.2984466319749</v>
      </c>
      <c r="R621" s="404">
        <v>1208.0043386459049</v>
      </c>
      <c r="S621" s="404">
        <v>1194.533243266518</v>
      </c>
      <c r="T621" s="404">
        <v>891.45116425814069</v>
      </c>
      <c r="U621" s="404">
        <v>1772.1782246745117</v>
      </c>
      <c r="V621" s="404">
        <v>2530.9006343936139</v>
      </c>
      <c r="W621" s="404">
        <v>5252.1690614488107</v>
      </c>
    </row>
    <row r="622" spans="9:23">
      <c r="I622" s="336"/>
      <c r="J622" s="336"/>
      <c r="L622" s="420" t="s">
        <v>852</v>
      </c>
      <c r="M622" s="404" t="s">
        <v>5</v>
      </c>
      <c r="N622" s="497">
        <v>13416420</v>
      </c>
      <c r="O622" s="404">
        <v>670821</v>
      </c>
      <c r="P622" s="404">
        <v>2683284</v>
      </c>
      <c r="Q622" s="404">
        <v>3085776.6</v>
      </c>
      <c r="R622" s="404">
        <v>1073313.6000000001</v>
      </c>
      <c r="S622" s="404">
        <v>1073313.6000000001</v>
      </c>
      <c r="T622" s="404">
        <v>804985.2</v>
      </c>
      <c r="U622" s="404">
        <v>1609970.4</v>
      </c>
      <c r="V622" s="404">
        <v>2414955.6</v>
      </c>
      <c r="W622" s="404">
        <v>4829911.2</v>
      </c>
    </row>
    <row r="623" spans="9:23">
      <c r="I623" s="336"/>
      <c r="J623" s="336"/>
      <c r="L623" s="420" t="s">
        <v>864</v>
      </c>
      <c r="M623" s="404" t="s">
        <v>853</v>
      </c>
      <c r="N623" s="497">
        <v>0.47346839741646768</v>
      </c>
      <c r="O623" s="404">
        <v>0</v>
      </c>
      <c r="P623" s="404">
        <v>0</v>
      </c>
      <c r="Q623" s="404">
        <v>0.18119146192241942</v>
      </c>
      <c r="R623" s="404">
        <v>0.39011595982863628</v>
      </c>
      <c r="S623" s="404">
        <v>0.53134035247956379</v>
      </c>
      <c r="T623" s="404">
        <v>0.67869106735143736</v>
      </c>
      <c r="U623" s="404">
        <v>0.85509393262951738</v>
      </c>
      <c r="V623" s="404">
        <v>1.1930284457390379</v>
      </c>
      <c r="W623" s="404">
        <v>0.99466071163793102</v>
      </c>
    </row>
    <row r="624" spans="9:23">
      <c r="I624" s="336"/>
      <c r="J624" s="336"/>
      <c r="L624" s="420" t="s">
        <v>865</v>
      </c>
      <c r="M624" s="404" t="s">
        <v>855</v>
      </c>
      <c r="N624" s="497">
        <v>1824.9843330074771</v>
      </c>
      <c r="O624" s="404">
        <v>160.70541195517853</v>
      </c>
      <c r="P624" s="404">
        <v>1798.2425478267505</v>
      </c>
      <c r="Q624" s="404">
        <v>2229.8079784676138</v>
      </c>
      <c r="R624" s="404">
        <v>1567.929908564005</v>
      </c>
      <c r="S624" s="404">
        <v>1146.0092658681642</v>
      </c>
      <c r="T624" s="404">
        <v>922.68235228386766</v>
      </c>
      <c r="U624" s="404">
        <v>1171.1043173374601</v>
      </c>
      <c r="V624" s="404">
        <v>2952.4229145817567</v>
      </c>
      <c r="W624" s="404">
        <v>2020.3599551173429</v>
      </c>
    </row>
    <row r="625" spans="9:23">
      <c r="I625" s="336"/>
      <c r="J625" s="336"/>
      <c r="L625" s="420" t="s">
        <v>856</v>
      </c>
      <c r="M625" s="404" t="s">
        <v>857</v>
      </c>
      <c r="N625" s="497">
        <v>36.200000000000003</v>
      </c>
      <c r="O625" s="404">
        <v>86.472542151852394</v>
      </c>
      <c r="P625" s="404">
        <v>59.863626463053961</v>
      </c>
      <c r="Q625" s="404">
        <v>35.538345626406965</v>
      </c>
      <c r="R625" s="404">
        <v>27.600048013633568</v>
      </c>
      <c r="S625" s="404">
        <v>25.825839218937432</v>
      </c>
      <c r="T625" s="404">
        <v>25.04460666839654</v>
      </c>
      <c r="U625" s="404">
        <v>24.10299557118185</v>
      </c>
      <c r="V625" s="404">
        <v>16.647522531480973</v>
      </c>
      <c r="W625" s="404">
        <v>22.219159060656153</v>
      </c>
    </row>
    <row r="626" spans="9:23">
      <c r="I626" s="336"/>
      <c r="J626" s="336"/>
      <c r="L626" s="420" t="s">
        <v>231</v>
      </c>
      <c r="M626" s="404" t="s">
        <v>858</v>
      </c>
      <c r="N626" s="497">
        <v>843.8</v>
      </c>
      <c r="O626" s="404">
        <v>648.52490641468012</v>
      </c>
      <c r="P626" s="404">
        <v>738.70162847949643</v>
      </c>
      <c r="Q626" s="404">
        <v>846.27647603840012</v>
      </c>
      <c r="R626" s="404">
        <v>888.50144462487242</v>
      </c>
      <c r="S626" s="404">
        <v>898.52133128163428</v>
      </c>
      <c r="T626" s="404">
        <v>903.00538299246364</v>
      </c>
      <c r="U626" s="404">
        <v>908.46980150413265</v>
      </c>
      <c r="V626" s="404">
        <v>954.18823132841271</v>
      </c>
      <c r="W626" s="404">
        <v>919.6031474789711</v>
      </c>
    </row>
    <row r="627" spans="9:23">
      <c r="I627" s="336"/>
      <c r="J627" s="336"/>
      <c r="L627" s="420" t="s">
        <v>167</v>
      </c>
      <c r="M627" s="404" t="s">
        <v>853</v>
      </c>
      <c r="N627" s="497">
        <v>13.091146172962434</v>
      </c>
      <c r="O627" s="404">
        <v>16.848460695895341</v>
      </c>
      <c r="P627" s="404">
        <v>14.526274189090037</v>
      </c>
      <c r="Q627" s="404">
        <v>12.597662219345857</v>
      </c>
      <c r="R627" s="404">
        <v>12.644241112092509</v>
      </c>
      <c r="S627" s="404">
        <v>12.497959755215991</v>
      </c>
      <c r="T627" s="404">
        <v>12.497137342730422</v>
      </c>
      <c r="U627" s="404">
        <v>12.493954928120722</v>
      </c>
      <c r="V627" s="404">
        <v>12.14181715876178</v>
      </c>
      <c r="W627" s="404">
        <v>12.318416445876199</v>
      </c>
    </row>
    <row r="628" spans="9:23">
      <c r="I628" s="336"/>
      <c r="J628" s="336"/>
      <c r="L628" s="420" t="s">
        <v>859</v>
      </c>
      <c r="M628" s="404" t="s">
        <v>853</v>
      </c>
      <c r="N628" s="497">
        <v>2.87</v>
      </c>
      <c r="O628" s="404"/>
      <c r="P628" s="404"/>
      <c r="Q628" s="404"/>
      <c r="R628" s="404"/>
      <c r="S628" s="404"/>
      <c r="T628" s="404"/>
      <c r="U628" s="404"/>
      <c r="V628" s="404">
        <v>15.9285</v>
      </c>
      <c r="W628" s="404">
        <v>7.9722222222222214</v>
      </c>
    </row>
    <row r="629" spans="9:23">
      <c r="I629" s="336"/>
      <c r="J629" s="336"/>
      <c r="L629" s="420" t="s">
        <v>860</v>
      </c>
      <c r="M629" s="404" t="s">
        <v>861</v>
      </c>
      <c r="N629" s="497">
        <v>12.010127956979197</v>
      </c>
      <c r="O629" s="404">
        <v>13.054872912339714</v>
      </c>
      <c r="P629" s="404">
        <v>12.152976993827995</v>
      </c>
      <c r="Q629" s="404">
        <v>11.45903075855399</v>
      </c>
      <c r="R629" s="404">
        <v>11.49192767642699</v>
      </c>
      <c r="S629" s="404">
        <v>11.67450682966486</v>
      </c>
      <c r="T629" s="404">
        <v>11.910086457162953</v>
      </c>
      <c r="U629" s="404">
        <v>12.170623905801337</v>
      </c>
      <c r="V629" s="404">
        <v>12.14955519101917</v>
      </c>
      <c r="W629" s="404">
        <v>12.283664598928194</v>
      </c>
    </row>
    <row r="630" spans="9:23">
      <c r="I630" s="336"/>
      <c r="J630" s="336"/>
      <c r="L630" s="420" t="s">
        <v>866</v>
      </c>
      <c r="M630" s="404" t="s">
        <v>863</v>
      </c>
      <c r="N630" s="497">
        <v>305</v>
      </c>
      <c r="O630" s="404">
        <v>65</v>
      </c>
      <c r="P630" s="404">
        <v>130</v>
      </c>
      <c r="Q630" s="404">
        <v>235</v>
      </c>
      <c r="R630" s="404">
        <v>320</v>
      </c>
      <c r="S630" s="404">
        <v>370</v>
      </c>
      <c r="T630" s="404">
        <v>420</v>
      </c>
      <c r="U630" s="404">
        <v>480</v>
      </c>
      <c r="V630" s="404">
        <v>595</v>
      </c>
      <c r="W630" s="404">
        <v>530</v>
      </c>
    </row>
    <row r="631" spans="9:23">
      <c r="I631" s="336"/>
      <c r="J631" s="336"/>
      <c r="L631" s="372"/>
      <c r="N631" s="377"/>
    </row>
    <row r="632" spans="9:23">
      <c r="I632" s="336"/>
      <c r="J632" s="336"/>
      <c r="L632" s="488" t="s">
        <v>1558</v>
      </c>
      <c r="M632" s="489"/>
      <c r="N632" s="508"/>
      <c r="O632" s="489"/>
      <c r="P632" s="489"/>
      <c r="Q632" s="489"/>
      <c r="R632" s="489"/>
      <c r="S632" s="489"/>
      <c r="T632" s="489"/>
      <c r="U632" s="489"/>
      <c r="V632" s="489"/>
      <c r="W632" s="489"/>
    </row>
    <row r="633" spans="9:23">
      <c r="I633" s="336"/>
      <c r="J633" s="336"/>
      <c r="L633" s="490" t="s">
        <v>838</v>
      </c>
      <c r="M633" s="489">
        <v>79</v>
      </c>
      <c r="N633" s="508" t="s">
        <v>839</v>
      </c>
      <c r="O633" s="489">
        <v>80</v>
      </c>
      <c r="P633" s="489">
        <v>180</v>
      </c>
      <c r="Q633" s="489">
        <v>290</v>
      </c>
      <c r="R633" s="489">
        <v>340</v>
      </c>
      <c r="S633" s="489">
        <v>400</v>
      </c>
      <c r="T633" s="489">
        <v>450</v>
      </c>
      <c r="U633" s="489">
        <v>525</v>
      </c>
      <c r="V633" s="489">
        <v>525</v>
      </c>
      <c r="W633" s="489">
        <v>400</v>
      </c>
    </row>
    <row r="634" spans="9:23">
      <c r="I634" s="336"/>
      <c r="J634" s="336"/>
      <c r="L634" s="490" t="s">
        <v>840</v>
      </c>
      <c r="M634" s="489" t="s">
        <v>143</v>
      </c>
      <c r="N634" s="508" t="s">
        <v>841</v>
      </c>
      <c r="O634" s="489" t="s">
        <v>842</v>
      </c>
      <c r="P634" s="489" t="s">
        <v>843</v>
      </c>
      <c r="Q634" s="489" t="s">
        <v>659</v>
      </c>
      <c r="R634" s="489" t="s">
        <v>435</v>
      </c>
      <c r="S634" s="489" t="s">
        <v>844</v>
      </c>
      <c r="T634" s="489" t="s">
        <v>845</v>
      </c>
      <c r="U634" s="489" t="s">
        <v>846</v>
      </c>
      <c r="V634" s="489" t="s">
        <v>847</v>
      </c>
      <c r="W634" s="489" t="s">
        <v>848</v>
      </c>
    </row>
    <row r="635" spans="9:23">
      <c r="I635" s="336"/>
      <c r="J635" s="336"/>
      <c r="L635" s="490" t="s">
        <v>849</v>
      </c>
      <c r="M635" s="489" t="s">
        <v>850</v>
      </c>
      <c r="N635" s="508">
        <v>101078.82949735578</v>
      </c>
      <c r="O635" s="489">
        <v>6390.5763671036775</v>
      </c>
      <c r="P635" s="489">
        <v>17329.511032557024</v>
      </c>
      <c r="Q635" s="489">
        <v>22069.648867732976</v>
      </c>
      <c r="R635" s="489">
        <v>7987.7341056017713</v>
      </c>
      <c r="S635" s="489">
        <v>8732.7574965504864</v>
      </c>
      <c r="T635" s="489">
        <v>6676.0002125500296</v>
      </c>
      <c r="U635" s="489">
        <v>10260.487602845637</v>
      </c>
      <c r="V635" s="489">
        <v>21632.113812414191</v>
      </c>
      <c r="W635" s="489">
        <v>38504.659336491146</v>
      </c>
    </row>
    <row r="636" spans="9:23">
      <c r="I636" s="336"/>
      <c r="J636" s="336"/>
      <c r="L636" s="490" t="s">
        <v>849</v>
      </c>
      <c r="M636" s="489" t="s">
        <v>851</v>
      </c>
      <c r="N636" s="508">
        <v>16071.533890079569</v>
      </c>
      <c r="O636" s="489">
        <v>1016.1016423694847</v>
      </c>
      <c r="P636" s="489">
        <v>2755.3922541765669</v>
      </c>
      <c r="Q636" s="489">
        <v>3509.0741699695432</v>
      </c>
      <c r="R636" s="489">
        <v>1270.0497227906817</v>
      </c>
      <c r="S636" s="489">
        <v>1388.5084419515274</v>
      </c>
      <c r="T636" s="489">
        <v>1061.4840337954547</v>
      </c>
      <c r="U636" s="489">
        <v>1631.4175288524564</v>
      </c>
      <c r="V636" s="489">
        <v>3439.5060961738563</v>
      </c>
      <c r="W636" s="489">
        <v>6122.2408345020922</v>
      </c>
    </row>
    <row r="637" spans="9:23">
      <c r="I637" s="336"/>
      <c r="J637" s="336"/>
      <c r="L637" s="490" t="s">
        <v>852</v>
      </c>
      <c r="M637" s="489" t="s">
        <v>5</v>
      </c>
      <c r="N637" s="508">
        <v>13642200</v>
      </c>
      <c r="O637" s="489">
        <v>682110</v>
      </c>
      <c r="P637" s="489">
        <v>2046330</v>
      </c>
      <c r="Q637" s="489">
        <v>2864862</v>
      </c>
      <c r="R637" s="489">
        <v>1091376</v>
      </c>
      <c r="S637" s="489">
        <v>1227798</v>
      </c>
      <c r="T637" s="489">
        <v>954954.00000000012</v>
      </c>
      <c r="U637" s="489">
        <v>1500642</v>
      </c>
      <c r="V637" s="489">
        <v>3274128</v>
      </c>
      <c r="W637" s="489">
        <v>5729724</v>
      </c>
    </row>
    <row r="638" spans="9:23">
      <c r="I638" s="336"/>
      <c r="J638" s="336"/>
      <c r="L638" s="490" t="s">
        <v>864</v>
      </c>
      <c r="M638" s="489" t="s">
        <v>853</v>
      </c>
      <c r="N638" s="508">
        <v>1.6280560945570124</v>
      </c>
      <c r="O638" s="489">
        <v>0</v>
      </c>
      <c r="P638" s="489">
        <v>0</v>
      </c>
      <c r="Q638" s="489">
        <v>0.74061327066976335</v>
      </c>
      <c r="R638" s="489">
        <v>1.2736502758469652</v>
      </c>
      <c r="S638" s="489">
        <v>1.6886625723324933</v>
      </c>
      <c r="T638" s="489">
        <v>2.0036234326678533</v>
      </c>
      <c r="U638" s="489">
        <v>2.4920240525650574</v>
      </c>
      <c r="V638" s="489">
        <v>3.3511640336240602</v>
      </c>
      <c r="W638" s="489">
        <v>2.9015610812825727</v>
      </c>
    </row>
    <row r="639" spans="9:23">
      <c r="I639" s="336"/>
      <c r="J639" s="336"/>
      <c r="L639" s="490" t="s">
        <v>865</v>
      </c>
      <c r="M639" s="489" t="s">
        <v>855</v>
      </c>
      <c r="N639" s="508">
        <v>1402.4731983111192</v>
      </c>
      <c r="O639" s="489">
        <v>0</v>
      </c>
      <c r="P639" s="489">
        <v>28.416328171662371</v>
      </c>
      <c r="Q639" s="489">
        <v>735.51486582470034</v>
      </c>
      <c r="R639" s="489">
        <v>1107.8239424065314</v>
      </c>
      <c r="S639" s="489">
        <v>1364.6681779507712</v>
      </c>
      <c r="T639" s="489">
        <v>1575.3214991287959</v>
      </c>
      <c r="U639" s="489">
        <v>1983.0419441289901</v>
      </c>
      <c r="V639" s="489">
        <v>2932.9144044203595</v>
      </c>
      <c r="W639" s="489">
        <v>2457.8727996525972</v>
      </c>
    </row>
    <row r="640" spans="9:23">
      <c r="I640" s="336"/>
      <c r="J640" s="336"/>
      <c r="L640" s="490" t="s">
        <v>856</v>
      </c>
      <c r="M640" s="489" t="s">
        <v>857</v>
      </c>
      <c r="N640" s="508">
        <v>33.4</v>
      </c>
      <c r="O640" s="489">
        <v>79.077122001763243</v>
      </c>
      <c r="P640" s="489">
        <v>58.842693642803312</v>
      </c>
      <c r="Q640" s="489">
        <v>41.647924425527449</v>
      </c>
      <c r="R640" s="489">
        <v>33.003360363104179</v>
      </c>
      <c r="S640" s="489">
        <v>28.363770506852944</v>
      </c>
      <c r="T640" s="489">
        <v>25.630127515185578</v>
      </c>
      <c r="U640" s="489">
        <v>22.179690049988579</v>
      </c>
      <c r="V640" s="489">
        <v>17.000829181901622</v>
      </c>
      <c r="W640" s="489">
        <v>19.544583554135457</v>
      </c>
    </row>
    <row r="641" spans="9:23">
      <c r="I641" s="336"/>
      <c r="J641" s="336"/>
      <c r="L641" s="490" t="s">
        <v>231</v>
      </c>
      <c r="M641" s="489" t="s">
        <v>858</v>
      </c>
      <c r="N641" s="508">
        <v>858</v>
      </c>
      <c r="O641" s="489">
        <v>671.30095214624657</v>
      </c>
      <c r="P641" s="489">
        <v>742.66377024839755</v>
      </c>
      <c r="Q641" s="489">
        <v>816.41534525469024</v>
      </c>
      <c r="R641" s="489">
        <v>859.31753727083878</v>
      </c>
      <c r="S641" s="489">
        <v>884.2567772035643</v>
      </c>
      <c r="T641" s="489">
        <v>899.64047465269482</v>
      </c>
      <c r="U641" s="489">
        <v>919.83932589933352</v>
      </c>
      <c r="V641" s="489">
        <v>951.91806859774874</v>
      </c>
      <c r="W641" s="489">
        <v>935.88673737072702</v>
      </c>
    </row>
    <row r="642" spans="9:23">
      <c r="I642" s="336"/>
      <c r="J642" s="336"/>
      <c r="L642" s="490" t="s">
        <v>167</v>
      </c>
      <c r="M642" s="489" t="s">
        <v>853</v>
      </c>
      <c r="N642" s="508">
        <v>13.011884157688351</v>
      </c>
      <c r="O642" s="489">
        <v>15.569953807288819</v>
      </c>
      <c r="P642" s="489">
        <v>14.464779758603633</v>
      </c>
      <c r="Q642" s="489">
        <v>13.388222132356709</v>
      </c>
      <c r="R642" s="489">
        <v>13.411074010540865</v>
      </c>
      <c r="S642" s="489">
        <v>12.896173491295368</v>
      </c>
      <c r="T642" s="489">
        <v>12.597253276343963</v>
      </c>
      <c r="U642" s="489">
        <v>12.230310649632386</v>
      </c>
      <c r="V642" s="489">
        <v>11.631080916145683</v>
      </c>
      <c r="W642" s="489">
        <v>11.949050763520486</v>
      </c>
    </row>
    <row r="643" spans="9:23">
      <c r="I643" s="336"/>
      <c r="J643" s="336"/>
      <c r="L643" s="490" t="s">
        <v>859</v>
      </c>
      <c r="M643" s="489" t="s">
        <v>853</v>
      </c>
      <c r="N643" s="508">
        <v>3.6</v>
      </c>
      <c r="O643" s="489"/>
      <c r="P643" s="489"/>
      <c r="Q643" s="489"/>
      <c r="R643" s="489"/>
      <c r="S643" s="489"/>
      <c r="T643" s="489"/>
      <c r="U643" s="489"/>
      <c r="V643" s="489">
        <v>14.984999999999999</v>
      </c>
      <c r="W643" s="489">
        <v>8.5714285714285712</v>
      </c>
    </row>
    <row r="644" spans="9:23">
      <c r="I644" s="336"/>
      <c r="J644" s="336"/>
      <c r="L644" s="490" t="s">
        <v>860</v>
      </c>
      <c r="M644" s="489" t="s">
        <v>861</v>
      </c>
      <c r="N644" s="508">
        <v>12.108376520834813</v>
      </c>
      <c r="O644" s="489">
        <v>12.42263240742987</v>
      </c>
      <c r="P644" s="489">
        <v>12.137908885111598</v>
      </c>
      <c r="Q644" s="489">
        <v>11.916986924306295</v>
      </c>
      <c r="R644" s="489">
        <v>11.882213383493148</v>
      </c>
      <c r="S644" s="489">
        <v>11.924003389652041</v>
      </c>
      <c r="T644" s="489">
        <v>11.983309389573753</v>
      </c>
      <c r="U644" s="489">
        <v>12.099466350285921</v>
      </c>
      <c r="V644" s="489">
        <v>12.248270381742856</v>
      </c>
      <c r="W644" s="489">
        <v>12.193897872737612</v>
      </c>
    </row>
    <row r="645" spans="9:23">
      <c r="I645" s="336"/>
      <c r="J645" s="336"/>
      <c r="L645" s="490" t="s">
        <v>866</v>
      </c>
      <c r="M645" s="489" t="s">
        <v>863</v>
      </c>
      <c r="N645" s="508">
        <v>350</v>
      </c>
      <c r="O645" s="489">
        <v>50</v>
      </c>
      <c r="P645" s="489">
        <v>135</v>
      </c>
      <c r="Q645" s="489">
        <v>240</v>
      </c>
      <c r="R645" s="489">
        <v>320</v>
      </c>
      <c r="S645" s="489">
        <v>380</v>
      </c>
      <c r="T645" s="489">
        <v>425</v>
      </c>
      <c r="U645" s="489">
        <v>495</v>
      </c>
      <c r="V645" s="489">
        <v>610</v>
      </c>
      <c r="W645" s="489">
        <v>555</v>
      </c>
    </row>
    <row r="646" spans="9:23">
      <c r="I646" s="336"/>
      <c r="J646" s="336"/>
      <c r="L646" s="372"/>
      <c r="N646" s="377"/>
    </row>
    <row r="647" spans="9:23">
      <c r="I647" s="336"/>
      <c r="J647" s="336"/>
      <c r="L647" s="419" t="s">
        <v>1559</v>
      </c>
      <c r="M647" s="404"/>
      <c r="N647" s="497"/>
      <c r="O647" s="404"/>
      <c r="P647" s="404"/>
      <c r="Q647" s="404"/>
      <c r="R647" s="404"/>
      <c r="S647" s="404"/>
      <c r="T647" s="404"/>
      <c r="U647" s="404"/>
      <c r="V647" s="404"/>
      <c r="W647" s="404"/>
    </row>
    <row r="648" spans="9:23">
      <c r="I648" s="336"/>
      <c r="J648" s="336"/>
      <c r="L648" s="420" t="s">
        <v>838</v>
      </c>
      <c r="M648" s="404">
        <v>76</v>
      </c>
      <c r="N648" s="497" t="s">
        <v>839</v>
      </c>
      <c r="O648" s="404">
        <v>80</v>
      </c>
      <c r="P648" s="404">
        <v>180</v>
      </c>
      <c r="Q648" s="404">
        <v>290</v>
      </c>
      <c r="R648" s="404">
        <v>340</v>
      </c>
      <c r="S648" s="404">
        <v>400</v>
      </c>
      <c r="T648" s="404">
        <v>450</v>
      </c>
      <c r="U648" s="404">
        <v>525</v>
      </c>
      <c r="V648" s="404">
        <v>525</v>
      </c>
      <c r="W648" s="404">
        <v>400</v>
      </c>
    </row>
    <row r="649" spans="9:23">
      <c r="I649" s="336"/>
      <c r="J649" s="336"/>
      <c r="L649" s="420" t="s">
        <v>840</v>
      </c>
      <c r="M649" s="404" t="s">
        <v>143</v>
      </c>
      <c r="N649" s="497" t="s">
        <v>841</v>
      </c>
      <c r="O649" s="404" t="s">
        <v>842</v>
      </c>
      <c r="P649" s="404" t="s">
        <v>843</v>
      </c>
      <c r="Q649" s="404" t="s">
        <v>659</v>
      </c>
      <c r="R649" s="404" t="s">
        <v>435</v>
      </c>
      <c r="S649" s="404" t="s">
        <v>844</v>
      </c>
      <c r="T649" s="404" t="s">
        <v>845</v>
      </c>
      <c r="U649" s="404" t="s">
        <v>846</v>
      </c>
      <c r="V649" s="404" t="s">
        <v>847</v>
      </c>
      <c r="W649" s="404" t="s">
        <v>848</v>
      </c>
    </row>
    <row r="650" spans="9:23">
      <c r="I650" s="336"/>
      <c r="J650" s="336"/>
      <c r="L650" s="420" t="s">
        <v>849</v>
      </c>
      <c r="M650" s="404" t="s">
        <v>850</v>
      </c>
      <c r="N650" s="497">
        <v>101947.61983925849</v>
      </c>
      <c r="O650" s="404">
        <v>6744.6610120480991</v>
      </c>
      <c r="P650" s="404">
        <v>13281.139727614558</v>
      </c>
      <c r="Q650" s="404">
        <v>17402.84359895168</v>
      </c>
      <c r="R650" s="404">
        <v>7219.9121568998899</v>
      </c>
      <c r="S650" s="404">
        <v>8014.7341906044039</v>
      </c>
      <c r="T650" s="404">
        <v>6857.3582105131427</v>
      </c>
      <c r="U650" s="404">
        <v>10542.604811027351</v>
      </c>
      <c r="V650" s="404">
        <v>31884.366131599374</v>
      </c>
      <c r="W650" s="404">
        <v>49391.260796149116</v>
      </c>
    </row>
    <row r="651" spans="9:23">
      <c r="I651" s="336"/>
      <c r="J651" s="336"/>
      <c r="L651" s="420" t="s">
        <v>849</v>
      </c>
      <c r="M651" s="404" t="s">
        <v>851</v>
      </c>
      <c r="N651" s="497">
        <v>16209.6715544421</v>
      </c>
      <c r="O651" s="404">
        <v>1072.4011009156477</v>
      </c>
      <c r="P651" s="404">
        <v>2111.7012166907148</v>
      </c>
      <c r="Q651" s="404">
        <v>2767.052132233317</v>
      </c>
      <c r="R651" s="404">
        <v>1147.9660329470826</v>
      </c>
      <c r="S651" s="404">
        <v>1274.3427363061003</v>
      </c>
      <c r="T651" s="404">
        <v>1090.3199554715898</v>
      </c>
      <c r="U651" s="404">
        <v>1676.2741649533489</v>
      </c>
      <c r="V651" s="404">
        <v>5069.6142149243005</v>
      </c>
      <c r="W651" s="404">
        <v>7853.2104665877096</v>
      </c>
    </row>
    <row r="652" spans="9:23">
      <c r="I652" s="336"/>
      <c r="J652" s="336"/>
      <c r="L652" s="420" t="s">
        <v>852</v>
      </c>
      <c r="M652" s="404" t="s">
        <v>5</v>
      </c>
      <c r="N652" s="497">
        <v>14151000</v>
      </c>
      <c r="O652" s="404">
        <v>707550</v>
      </c>
      <c r="P652" s="404">
        <v>1556610</v>
      </c>
      <c r="Q652" s="404">
        <v>2264160</v>
      </c>
      <c r="R652" s="404">
        <v>990570.00000000012</v>
      </c>
      <c r="S652" s="404">
        <v>1132080</v>
      </c>
      <c r="T652" s="404">
        <v>990570.00000000012</v>
      </c>
      <c r="U652" s="404">
        <v>1556610</v>
      </c>
      <c r="V652" s="404">
        <v>4952850</v>
      </c>
      <c r="W652" s="404">
        <v>7500030</v>
      </c>
    </row>
    <row r="653" spans="9:23">
      <c r="I653" s="336"/>
      <c r="J653" s="336"/>
      <c r="L653" s="420" t="s">
        <v>864</v>
      </c>
      <c r="M653" s="404" t="s">
        <v>853</v>
      </c>
      <c r="N653" s="497">
        <v>2.3281770100390475</v>
      </c>
      <c r="O653" s="404">
        <v>0</v>
      </c>
      <c r="P653" s="404">
        <v>0</v>
      </c>
      <c r="Q653" s="404">
        <v>0.89583426725941706</v>
      </c>
      <c r="R653" s="404">
        <v>1.5125815976488335</v>
      </c>
      <c r="S653" s="404">
        <v>1.9781159190172604</v>
      </c>
      <c r="T653" s="404">
        <v>2.4348294793752916</v>
      </c>
      <c r="U653" s="404">
        <v>2.9751511790835008</v>
      </c>
      <c r="V653" s="404">
        <v>4.0657395676151022</v>
      </c>
      <c r="W653" s="404">
        <v>3.6239878149447953</v>
      </c>
    </row>
    <row r="654" spans="9:23">
      <c r="I654" s="336"/>
      <c r="J654" s="336"/>
      <c r="L654" s="420" t="s">
        <v>865</v>
      </c>
      <c r="M654" s="404" t="s">
        <v>855</v>
      </c>
      <c r="N654" s="497">
        <v>1849.542438585343</v>
      </c>
      <c r="O654" s="404">
        <v>0</v>
      </c>
      <c r="P654" s="404">
        <v>28.416328171662371</v>
      </c>
      <c r="Q654" s="404">
        <v>735.51486582470034</v>
      </c>
      <c r="R654" s="404">
        <v>1086.4077189387522</v>
      </c>
      <c r="S654" s="404">
        <v>1320.9170025388626</v>
      </c>
      <c r="T654" s="404">
        <v>1575.3214991287959</v>
      </c>
      <c r="U654" s="404">
        <v>1983.0419441289901</v>
      </c>
      <c r="V654" s="404">
        <v>3481.7292703785197</v>
      </c>
      <c r="W654" s="404">
        <v>2918.8912517465783</v>
      </c>
    </row>
    <row r="655" spans="9:23">
      <c r="I655" s="336"/>
      <c r="J655" s="336"/>
      <c r="L655" s="420" t="s">
        <v>856</v>
      </c>
      <c r="M655" s="404" t="s">
        <v>857</v>
      </c>
      <c r="N655" s="497">
        <v>27.4</v>
      </c>
      <c r="O655" s="404">
        <v>82.753815553842514</v>
      </c>
      <c r="P655" s="404">
        <v>60.270191971917683</v>
      </c>
      <c r="Q655" s="404">
        <v>41.258202557440278</v>
      </c>
      <c r="R655" s="404">
        <v>32.322034814556361</v>
      </c>
      <c r="S655" s="404">
        <v>27.624693027510162</v>
      </c>
      <c r="T655" s="404">
        <v>24.095573891432394</v>
      </c>
      <c r="U655" s="404">
        <v>20.727699576948027</v>
      </c>
      <c r="V655" s="404">
        <v>13.193221328436749</v>
      </c>
      <c r="W655" s="404">
        <v>16.517370621231379</v>
      </c>
    </row>
    <row r="656" spans="9:23">
      <c r="I656" s="336"/>
      <c r="J656" s="336"/>
      <c r="L656" s="420" t="s">
        <v>231</v>
      </c>
      <c r="M656" s="404" t="s">
        <v>858</v>
      </c>
      <c r="N656" s="497">
        <v>890</v>
      </c>
      <c r="O656" s="404">
        <v>659.78112051160053</v>
      </c>
      <c r="P656" s="404">
        <v>737.1355320992767</v>
      </c>
      <c r="Q656" s="404">
        <v>818.25708074844715</v>
      </c>
      <c r="R656" s="404">
        <v>862.89138491056906</v>
      </c>
      <c r="S656" s="404">
        <v>888.36383474160721</v>
      </c>
      <c r="T656" s="404">
        <v>908.51313417588017</v>
      </c>
      <c r="U656" s="404">
        <v>928.61301125124771</v>
      </c>
      <c r="V656" s="404">
        <v>976.96783029750827</v>
      </c>
      <c r="W656" s="404">
        <v>955.02725056327574</v>
      </c>
    </row>
    <row r="657" spans="9:23">
      <c r="I657" s="336"/>
      <c r="J657" s="336"/>
      <c r="L657" s="420" t="s">
        <v>167</v>
      </c>
      <c r="M657" s="404" t="s">
        <v>853</v>
      </c>
      <c r="N657" s="497">
        <v>12.622761654498948</v>
      </c>
      <c r="O657" s="404">
        <v>16.050302974426874</v>
      </c>
      <c r="P657" s="404">
        <v>14.644971788924664</v>
      </c>
      <c r="Q657" s="404">
        <v>13.340483345083339</v>
      </c>
      <c r="R657" s="404">
        <v>13.305468012589966</v>
      </c>
      <c r="S657" s="404">
        <v>12.764856933111929</v>
      </c>
      <c r="T657" s="404">
        <v>12.36411632396225</v>
      </c>
      <c r="U657" s="404">
        <v>11.999774330870657</v>
      </c>
      <c r="V657" s="404">
        <v>11.247964683369068</v>
      </c>
      <c r="W657" s="404">
        <v>11.551416902362838</v>
      </c>
    </row>
    <row r="658" spans="9:23">
      <c r="I658" s="336"/>
      <c r="J658" s="336"/>
      <c r="L658" s="420" t="s">
        <v>859</v>
      </c>
      <c r="M658" s="404" t="s">
        <v>853</v>
      </c>
      <c r="N658" s="497">
        <v>6.8</v>
      </c>
      <c r="O658" s="404"/>
      <c r="P658" s="404"/>
      <c r="Q658" s="404"/>
      <c r="R658" s="404"/>
      <c r="S658" s="404"/>
      <c r="T658" s="404"/>
      <c r="U658" s="404"/>
      <c r="V658" s="404">
        <v>19.409142857142857</v>
      </c>
      <c r="W658" s="404">
        <v>12.830188679245284</v>
      </c>
    </row>
    <row r="659" spans="9:23">
      <c r="I659" s="336"/>
      <c r="J659" s="336"/>
      <c r="L659" s="420" t="s">
        <v>860</v>
      </c>
      <c r="M659" s="404" t="s">
        <v>861</v>
      </c>
      <c r="N659" s="497">
        <v>12.089287381532364</v>
      </c>
      <c r="O659" s="404">
        <v>12.639532572262903</v>
      </c>
      <c r="P659" s="404">
        <v>12.228938618487941</v>
      </c>
      <c r="Q659" s="404">
        <v>11.890164134362264</v>
      </c>
      <c r="R659" s="404">
        <v>11.799657772673337</v>
      </c>
      <c r="S659" s="404">
        <v>11.807992410787525</v>
      </c>
      <c r="T659" s="404">
        <v>11.86627880391125</v>
      </c>
      <c r="U659" s="404">
        <v>11.985148642697004</v>
      </c>
      <c r="V659" s="404">
        <v>12.198586320287024</v>
      </c>
      <c r="W659" s="404">
        <v>12.16214097364891</v>
      </c>
    </row>
    <row r="660" spans="9:23">
      <c r="I660" s="336"/>
      <c r="J660" s="336"/>
      <c r="L660" s="420" t="s">
        <v>866</v>
      </c>
      <c r="M660" s="404" t="s">
        <v>863</v>
      </c>
      <c r="N660" s="497">
        <v>420</v>
      </c>
      <c r="O660" s="404">
        <v>50</v>
      </c>
      <c r="P660" s="404">
        <v>135</v>
      </c>
      <c r="Q660" s="404">
        <v>240</v>
      </c>
      <c r="R660" s="404">
        <v>315</v>
      </c>
      <c r="S660" s="404">
        <v>370</v>
      </c>
      <c r="T660" s="404">
        <v>425</v>
      </c>
      <c r="U660" s="404">
        <v>495</v>
      </c>
      <c r="V660" s="404">
        <v>670</v>
      </c>
      <c r="W660" s="404">
        <v>600</v>
      </c>
    </row>
    <row r="661" spans="9:23">
      <c r="I661" s="336"/>
      <c r="J661" s="336"/>
      <c r="L661" s="372"/>
      <c r="N661" s="377"/>
    </row>
    <row r="662" spans="9:23">
      <c r="I662" s="336"/>
      <c r="J662" s="336"/>
      <c r="L662" s="373" t="s">
        <v>1560</v>
      </c>
      <c r="M662" s="320"/>
      <c r="N662" s="371"/>
      <c r="O662" s="320"/>
      <c r="P662" s="320"/>
      <c r="Q662" s="320"/>
      <c r="R662" s="320"/>
      <c r="S662" s="320"/>
      <c r="T662" s="320"/>
      <c r="U662" s="320"/>
      <c r="V662" s="320"/>
      <c r="W662" s="320"/>
    </row>
    <row r="663" spans="9:23">
      <c r="I663" s="336"/>
      <c r="J663" s="336"/>
      <c r="L663" s="335" t="s">
        <v>838</v>
      </c>
      <c r="M663" s="320">
        <v>78</v>
      </c>
      <c r="N663" s="371" t="s">
        <v>839</v>
      </c>
      <c r="O663" s="320">
        <v>80</v>
      </c>
      <c r="P663" s="320">
        <v>180</v>
      </c>
      <c r="Q663" s="320">
        <v>290</v>
      </c>
      <c r="R663" s="320">
        <v>340</v>
      </c>
      <c r="S663" s="320">
        <v>400</v>
      </c>
      <c r="T663" s="320">
        <v>450</v>
      </c>
      <c r="U663" s="320">
        <v>525</v>
      </c>
      <c r="V663" s="320">
        <v>525</v>
      </c>
      <c r="W663" s="320">
        <v>400</v>
      </c>
    </row>
    <row r="664" spans="9:23">
      <c r="I664" s="336"/>
      <c r="J664" s="336"/>
      <c r="L664" s="335" t="s">
        <v>840</v>
      </c>
      <c r="M664" s="320" t="s">
        <v>143</v>
      </c>
      <c r="N664" s="371" t="s">
        <v>841</v>
      </c>
      <c r="O664" s="320" t="s">
        <v>842</v>
      </c>
      <c r="P664" s="320" t="s">
        <v>843</v>
      </c>
      <c r="Q664" s="320" t="s">
        <v>659</v>
      </c>
      <c r="R664" s="320" t="s">
        <v>435</v>
      </c>
      <c r="S664" s="320" t="s">
        <v>844</v>
      </c>
      <c r="T664" s="320" t="s">
        <v>845</v>
      </c>
      <c r="U664" s="320" t="s">
        <v>846</v>
      </c>
      <c r="V664" s="320" t="s">
        <v>847</v>
      </c>
      <c r="W664" s="320" t="s">
        <v>848</v>
      </c>
    </row>
    <row r="665" spans="9:23">
      <c r="I665" s="336"/>
      <c r="J665" s="336"/>
      <c r="L665" s="335" t="s">
        <v>849</v>
      </c>
      <c r="M665" s="320" t="s">
        <v>850</v>
      </c>
      <c r="N665" s="371">
        <v>101977.46733193999</v>
      </c>
      <c r="O665" s="320">
        <v>5242.2557107593475</v>
      </c>
      <c r="P665" s="320">
        <v>14811.135582206469</v>
      </c>
      <c r="Q665" s="320">
        <v>19999.498303152839</v>
      </c>
      <c r="R665" s="320">
        <v>8176.0225544259492</v>
      </c>
      <c r="S665" s="320">
        <v>7973.9300390317194</v>
      </c>
      <c r="T665" s="320">
        <v>6824.5789643317021</v>
      </c>
      <c r="U665" s="320">
        <v>11439.658479087004</v>
      </c>
      <c r="V665" s="320">
        <v>27510.387698944945</v>
      </c>
      <c r="W665" s="320">
        <v>45613.737982975668</v>
      </c>
    </row>
    <row r="666" spans="9:23">
      <c r="I666" s="336"/>
      <c r="J666" s="336"/>
      <c r="L666" s="335" t="s">
        <v>849</v>
      </c>
      <c r="M666" s="320" t="s">
        <v>851</v>
      </c>
      <c r="N666" s="371">
        <v>16214.417305778459</v>
      </c>
      <c r="O666" s="320">
        <v>833.51865801073632</v>
      </c>
      <c r="P666" s="320">
        <v>2354.9705575708285</v>
      </c>
      <c r="Q666" s="320">
        <v>3179.9202302013014</v>
      </c>
      <c r="R666" s="320">
        <v>1299.9875861537259</v>
      </c>
      <c r="S666" s="320">
        <v>1267.8548762060434</v>
      </c>
      <c r="T666" s="320">
        <v>1085.1080553287406</v>
      </c>
      <c r="U666" s="320">
        <v>1818.9056981748336</v>
      </c>
      <c r="V666" s="320">
        <v>4374.1516441322465</v>
      </c>
      <c r="W666" s="320">
        <v>7252.5843392931311</v>
      </c>
    </row>
    <row r="667" spans="9:23">
      <c r="I667" s="336"/>
      <c r="J667" s="336"/>
      <c r="L667" s="335" t="s">
        <v>852</v>
      </c>
      <c r="M667" s="320" t="s">
        <v>5</v>
      </c>
      <c r="N667" s="371">
        <v>14055600</v>
      </c>
      <c r="O667" s="320">
        <v>562224</v>
      </c>
      <c r="P667" s="320">
        <v>1756950</v>
      </c>
      <c r="Q667" s="320">
        <v>2600286</v>
      </c>
      <c r="R667" s="320">
        <v>1124448</v>
      </c>
      <c r="S667" s="320">
        <v>1124448</v>
      </c>
      <c r="T667" s="320">
        <v>983892.00000000012</v>
      </c>
      <c r="U667" s="320">
        <v>1686672</v>
      </c>
      <c r="V667" s="320">
        <v>4216680</v>
      </c>
      <c r="W667" s="320">
        <v>6887244</v>
      </c>
    </row>
    <row r="668" spans="9:23">
      <c r="I668" s="336"/>
      <c r="J668" s="336"/>
      <c r="L668" s="335" t="s">
        <v>864</v>
      </c>
      <c r="M668" s="320" t="s">
        <v>853</v>
      </c>
      <c r="N668" s="371">
        <v>2.4016444961042933</v>
      </c>
      <c r="O668" s="320">
        <v>0</v>
      </c>
      <c r="P668" s="320">
        <v>0</v>
      </c>
      <c r="Q668" s="320">
        <v>0.97743861771183238</v>
      </c>
      <c r="R668" s="320">
        <v>1.7897994207961636</v>
      </c>
      <c r="S668" s="320">
        <v>2.2740056344982649</v>
      </c>
      <c r="T668" s="320">
        <v>2.7835081734537823</v>
      </c>
      <c r="U668" s="320">
        <v>3.3570804422086766</v>
      </c>
      <c r="V668" s="320">
        <v>4.3267290739908129</v>
      </c>
      <c r="W668" s="320">
        <v>3.8688039742939795</v>
      </c>
    </row>
    <row r="669" spans="9:23">
      <c r="I669" s="336"/>
      <c r="J669" s="336"/>
      <c r="L669" s="335" t="s">
        <v>865</v>
      </c>
      <c r="M669" s="320" t="s">
        <v>855</v>
      </c>
      <c r="N669" s="371">
        <v>1652.6967268316118</v>
      </c>
      <c r="O669" s="320">
        <v>0</v>
      </c>
      <c r="P669" s="320">
        <v>28.416328171662371</v>
      </c>
      <c r="Q669" s="320">
        <v>708.95464512653734</v>
      </c>
      <c r="R669" s="320">
        <v>1107.8239424065314</v>
      </c>
      <c r="S669" s="320">
        <v>1320.9170025388626</v>
      </c>
      <c r="T669" s="320">
        <v>1575.3214991287959</v>
      </c>
      <c r="U669" s="320">
        <v>1983.0419441289901</v>
      </c>
      <c r="V669" s="320">
        <v>3251.5042087720626</v>
      </c>
      <c r="W669" s="320">
        <v>2701.4057160532925</v>
      </c>
    </row>
    <row r="670" spans="9:23">
      <c r="I670" s="336"/>
      <c r="J670" s="336"/>
      <c r="L670" s="335" t="s">
        <v>856</v>
      </c>
      <c r="M670" s="320" t="s">
        <v>857</v>
      </c>
      <c r="N670" s="371">
        <v>28.5</v>
      </c>
      <c r="O670" s="320">
        <v>78.072548240136115</v>
      </c>
      <c r="P670" s="320">
        <v>57.976139894353537</v>
      </c>
      <c r="Q670" s="320">
        <v>41.371562297993087</v>
      </c>
      <c r="R670" s="320">
        <v>31.928681825182743</v>
      </c>
      <c r="S670" s="320">
        <v>27.889099842897792</v>
      </c>
      <c r="T670" s="320">
        <v>24.402833015244752</v>
      </c>
      <c r="U670" s="320">
        <v>20.943179090416834</v>
      </c>
      <c r="V670" s="320">
        <v>15.139725880060354</v>
      </c>
      <c r="W670" s="320">
        <v>17.35922974940749</v>
      </c>
    </row>
    <row r="671" spans="9:23">
      <c r="I671" s="336"/>
      <c r="J671" s="336"/>
      <c r="L671" s="335" t="s">
        <v>231</v>
      </c>
      <c r="M671" s="320" t="s">
        <v>858</v>
      </c>
      <c r="N671" s="371">
        <v>884</v>
      </c>
      <c r="O671" s="320">
        <v>674.51879402651377</v>
      </c>
      <c r="P671" s="320">
        <v>746.06028272910055</v>
      </c>
      <c r="Q671" s="320">
        <v>817.72051239014627</v>
      </c>
      <c r="R671" s="320">
        <v>864.96825967923667</v>
      </c>
      <c r="S671" s="320">
        <v>886.8901489457711</v>
      </c>
      <c r="T671" s="320">
        <v>906.72260257244477</v>
      </c>
      <c r="U671" s="320">
        <v>927.30041018205486</v>
      </c>
      <c r="V671" s="320">
        <v>963.99950048748565</v>
      </c>
      <c r="W671" s="320">
        <v>949.6261853428183</v>
      </c>
    </row>
    <row r="672" spans="9:23">
      <c r="I672" s="336"/>
      <c r="J672" s="336"/>
      <c r="L672" s="335" t="s">
        <v>167</v>
      </c>
      <c r="M672" s="320" t="s">
        <v>853</v>
      </c>
      <c r="N672" s="371">
        <v>12.667423429903597</v>
      </c>
      <c r="O672" s="320">
        <v>15.43832048651525</v>
      </c>
      <c r="P672" s="320">
        <v>14.355258059321493</v>
      </c>
      <c r="Q672" s="320">
        <v>13.315607151257934</v>
      </c>
      <c r="R672" s="320">
        <v>13.262596296772358</v>
      </c>
      <c r="S672" s="320">
        <v>12.803579326810418</v>
      </c>
      <c r="T672" s="320">
        <v>12.411164120632154</v>
      </c>
      <c r="U672" s="320">
        <v>12.034264081341181</v>
      </c>
      <c r="V672" s="320">
        <v>11.313029339844217</v>
      </c>
      <c r="W672" s="320">
        <v>11.646534653384609</v>
      </c>
    </row>
    <row r="673" spans="9:23">
      <c r="I673" s="336"/>
      <c r="J673" s="336"/>
      <c r="L673" s="335" t="s">
        <v>859</v>
      </c>
      <c r="M673" s="320" t="s">
        <v>853</v>
      </c>
      <c r="N673" s="371">
        <v>5.9</v>
      </c>
      <c r="O673" s="320"/>
      <c r="P673" s="320"/>
      <c r="Q673" s="320"/>
      <c r="R673" s="320"/>
      <c r="S673" s="320"/>
      <c r="T673" s="320"/>
      <c r="U673" s="320"/>
      <c r="V673" s="320">
        <v>19.646999999999998</v>
      </c>
      <c r="W673" s="320">
        <v>12.040816326530612</v>
      </c>
    </row>
    <row r="674" spans="9:23">
      <c r="I674" s="336"/>
      <c r="J674" s="336"/>
      <c r="L674" s="335" t="s">
        <v>860</v>
      </c>
      <c r="M674" s="320" t="s">
        <v>861</v>
      </c>
      <c r="N674" s="371">
        <v>11.994762019238207</v>
      </c>
      <c r="O674" s="320">
        <v>12.363369319169319</v>
      </c>
      <c r="P674" s="320">
        <v>12.082649866541262</v>
      </c>
      <c r="Q674" s="320">
        <v>11.859196415190185</v>
      </c>
      <c r="R674" s="320">
        <v>11.804588466421199</v>
      </c>
      <c r="S674" s="320">
        <v>11.827612958736786</v>
      </c>
      <c r="T674" s="320">
        <v>11.889711491210873</v>
      </c>
      <c r="U674" s="320">
        <v>12.002113715450236</v>
      </c>
      <c r="V674" s="320">
        <v>12.185387113729268</v>
      </c>
      <c r="W674" s="320">
        <v>12.137203332950902</v>
      </c>
    </row>
    <row r="675" spans="9:23">
      <c r="I675" s="336"/>
      <c r="J675" s="336"/>
      <c r="L675" s="335" t="s">
        <v>866</v>
      </c>
      <c r="M675" s="320" t="s">
        <v>863</v>
      </c>
      <c r="N675" s="371">
        <v>390</v>
      </c>
      <c r="O675" s="320">
        <v>50</v>
      </c>
      <c r="P675" s="320">
        <v>135</v>
      </c>
      <c r="Q675" s="320">
        <v>235</v>
      </c>
      <c r="R675" s="320">
        <v>320</v>
      </c>
      <c r="S675" s="320">
        <v>370</v>
      </c>
      <c r="T675" s="320">
        <v>425</v>
      </c>
      <c r="U675" s="320">
        <v>495</v>
      </c>
      <c r="V675" s="320">
        <v>630</v>
      </c>
      <c r="W675" s="320">
        <v>580</v>
      </c>
    </row>
    <row r="676" spans="9:23">
      <c r="I676" s="336"/>
      <c r="J676" s="336"/>
      <c r="L676" s="465"/>
      <c r="M676" s="385"/>
      <c r="N676" s="491"/>
      <c r="O676" s="385"/>
      <c r="P676" s="385"/>
      <c r="Q676" s="385"/>
      <c r="R676" s="385"/>
      <c r="S676" s="385"/>
      <c r="T676" s="385"/>
      <c r="U676" s="385"/>
      <c r="V676" s="385"/>
      <c r="W676" s="385"/>
    </row>
    <row r="677" spans="9:23">
      <c r="I677" s="336"/>
      <c r="J677" s="336"/>
      <c r="L677" s="419" t="s">
        <v>987</v>
      </c>
      <c r="M677" s="404"/>
      <c r="N677" s="497"/>
      <c r="O677" s="404"/>
      <c r="P677" s="404"/>
      <c r="Q677" s="404"/>
      <c r="R677" s="404"/>
      <c r="S677" s="404"/>
      <c r="T677" s="404"/>
      <c r="U677" s="404"/>
      <c r="V677" s="404"/>
      <c r="W677" s="404"/>
    </row>
    <row r="678" spans="9:23">
      <c r="I678" s="336"/>
      <c r="J678" s="336"/>
      <c r="L678" s="420" t="s">
        <v>867</v>
      </c>
      <c r="M678" s="404">
        <v>94</v>
      </c>
      <c r="N678" s="497" t="s">
        <v>839</v>
      </c>
      <c r="O678" s="404">
        <v>80</v>
      </c>
      <c r="P678" s="404">
        <v>180</v>
      </c>
      <c r="Q678" s="404">
        <v>290</v>
      </c>
      <c r="R678" s="404">
        <v>340</v>
      </c>
      <c r="S678" s="404">
        <v>400</v>
      </c>
      <c r="T678" s="404">
        <v>450</v>
      </c>
      <c r="U678" s="404">
        <v>525</v>
      </c>
      <c r="V678" s="404">
        <v>525</v>
      </c>
      <c r="W678" s="404">
        <v>400</v>
      </c>
    </row>
    <row r="679" spans="9:23">
      <c r="I679" s="336"/>
      <c r="J679" s="336"/>
      <c r="L679" s="420" t="s">
        <v>840</v>
      </c>
      <c r="M679" s="404" t="s">
        <v>143</v>
      </c>
      <c r="N679" s="497" t="s">
        <v>841</v>
      </c>
      <c r="O679" s="404" t="s">
        <v>842</v>
      </c>
      <c r="P679" s="404" t="s">
        <v>843</v>
      </c>
      <c r="Q679" s="404" t="s">
        <v>659</v>
      </c>
      <c r="R679" s="404" t="s">
        <v>435</v>
      </c>
      <c r="S679" s="404" t="s">
        <v>844</v>
      </c>
      <c r="T679" s="404" t="s">
        <v>845</v>
      </c>
      <c r="U679" s="404" t="s">
        <v>846</v>
      </c>
      <c r="V679" s="404" t="s">
        <v>847</v>
      </c>
      <c r="W679" s="404" t="s">
        <v>848</v>
      </c>
    </row>
    <row r="680" spans="9:23">
      <c r="I680" s="336"/>
      <c r="J680" s="336"/>
      <c r="L680" s="420" t="s">
        <v>849</v>
      </c>
      <c r="M680" s="404" t="s">
        <v>850</v>
      </c>
      <c r="N680" s="497">
        <v>99238.492458879482</v>
      </c>
      <c r="O680" s="404">
        <v>5192.2706473949193</v>
      </c>
      <c r="P680" s="404">
        <v>17596.243108924682</v>
      </c>
      <c r="Q680" s="404">
        <v>19193.500713436006</v>
      </c>
      <c r="R680" s="404">
        <v>7649.8412029154279</v>
      </c>
      <c r="S680" s="404">
        <v>9567.7290143677674</v>
      </c>
      <c r="T680" s="404">
        <v>7228.4008368537106</v>
      </c>
      <c r="U680" s="404">
        <v>12075.475568565924</v>
      </c>
      <c r="V680" s="404">
        <v>20735.031366421048</v>
      </c>
      <c r="W680" s="404">
        <v>41046.973279176258</v>
      </c>
    </row>
    <row r="681" spans="9:23">
      <c r="I681" s="336"/>
      <c r="J681" s="336"/>
      <c r="L681" s="420" t="s">
        <v>849</v>
      </c>
      <c r="M681" s="404" t="s">
        <v>851</v>
      </c>
      <c r="N681" s="497">
        <v>15778.920300961838</v>
      </c>
      <c r="O681" s="404">
        <v>825.57103293579223</v>
      </c>
      <c r="P681" s="404">
        <v>2797.8026543190244</v>
      </c>
      <c r="Q681" s="404">
        <v>3051.7666134363249</v>
      </c>
      <c r="R681" s="404">
        <v>1216.324751263553</v>
      </c>
      <c r="S681" s="404">
        <v>1521.268913284475</v>
      </c>
      <c r="T681" s="404">
        <v>1149.3157330597401</v>
      </c>
      <c r="U681" s="404">
        <v>1920.000615401982</v>
      </c>
      <c r="V681" s="404">
        <v>3296.8699872609468</v>
      </c>
      <c r="W681" s="404">
        <v>6526.4687513890249</v>
      </c>
    </row>
    <row r="682" spans="9:23">
      <c r="I682" s="336"/>
      <c r="J682" s="336"/>
      <c r="L682" s="420" t="s">
        <v>852</v>
      </c>
      <c r="M682" s="404" t="s">
        <v>5</v>
      </c>
      <c r="N682" s="497">
        <v>13840950</v>
      </c>
      <c r="O682" s="404">
        <v>553638</v>
      </c>
      <c r="P682" s="404">
        <v>2145347.25</v>
      </c>
      <c r="Q682" s="404">
        <v>2698985.25</v>
      </c>
      <c r="R682" s="404">
        <v>1107276</v>
      </c>
      <c r="S682" s="404">
        <v>1384095</v>
      </c>
      <c r="T682" s="404">
        <v>1038071.25</v>
      </c>
      <c r="U682" s="404">
        <v>1730118.75</v>
      </c>
      <c r="V682" s="404">
        <v>3183418.5</v>
      </c>
      <c r="W682" s="404">
        <v>5951608.5000000009</v>
      </c>
    </row>
    <row r="683" spans="9:23">
      <c r="I683" s="336"/>
      <c r="J683" s="336"/>
      <c r="L683" s="420" t="s">
        <v>864</v>
      </c>
      <c r="M683" s="404" t="s">
        <v>853</v>
      </c>
      <c r="N683" s="497">
        <v>1.9307954327671384</v>
      </c>
      <c r="O683" s="404">
        <v>0</v>
      </c>
      <c r="P683" s="404">
        <v>0</v>
      </c>
      <c r="Q683" s="404">
        <v>0.89067483427588101</v>
      </c>
      <c r="R683" s="404">
        <v>1.5500083283606778</v>
      </c>
      <c r="S683" s="404">
        <v>2.0545133496827077</v>
      </c>
      <c r="T683" s="404">
        <v>2.5371761985981474</v>
      </c>
      <c r="U683" s="404">
        <v>3.0641509804732063</v>
      </c>
      <c r="V683" s="404">
        <v>3.7145858756182806</v>
      </c>
      <c r="W683" s="404">
        <v>3.3201438112702704</v>
      </c>
    </row>
    <row r="684" spans="9:23">
      <c r="I684" s="336"/>
      <c r="J684" s="336"/>
      <c r="L684" s="420" t="s">
        <v>865</v>
      </c>
      <c r="M684" s="404" t="s">
        <v>855</v>
      </c>
      <c r="N684" s="497">
        <v>1733.0944981869286</v>
      </c>
      <c r="O684" s="404">
        <v>248.23552273936912</v>
      </c>
      <c r="P684" s="404">
        <v>1706.7073827234435</v>
      </c>
      <c r="Q684" s="404">
        <v>2267.6180844932987</v>
      </c>
      <c r="R684" s="404">
        <v>1777.7337065615502</v>
      </c>
      <c r="S684" s="404">
        <v>1320.0224432367395</v>
      </c>
      <c r="T684" s="404">
        <v>1007.9725118742317</v>
      </c>
      <c r="U684" s="404">
        <v>1143.6984538994693</v>
      </c>
      <c r="V684" s="404">
        <v>2276.7770456627295</v>
      </c>
      <c r="W684" s="404">
        <v>1726.0906177451834</v>
      </c>
    </row>
    <row r="685" spans="9:23">
      <c r="I685" s="336"/>
      <c r="J685" s="336"/>
      <c r="L685" s="420" t="s">
        <v>856</v>
      </c>
      <c r="M685" s="404" t="s">
        <v>857</v>
      </c>
      <c r="N685" s="497">
        <v>31.1</v>
      </c>
      <c r="O685" s="404">
        <v>79.293397732402013</v>
      </c>
      <c r="P685" s="404">
        <v>52.852031983022613</v>
      </c>
      <c r="Q685" s="404">
        <v>28.337712414351188</v>
      </c>
      <c r="R685" s="404">
        <v>23.7823541743644</v>
      </c>
      <c r="S685" s="404">
        <v>23.870491600498468</v>
      </c>
      <c r="T685" s="404">
        <v>25.009476083042159</v>
      </c>
      <c r="U685" s="404">
        <v>25.375059699576838</v>
      </c>
      <c r="V685" s="404">
        <v>14.898468721839293</v>
      </c>
      <c r="W685" s="404">
        <v>23.514511694300808</v>
      </c>
    </row>
    <row r="686" spans="9:23">
      <c r="I686" s="336"/>
      <c r="J686" s="336"/>
      <c r="L686" s="420" t="s">
        <v>231</v>
      </c>
      <c r="M686" s="404" t="s">
        <v>858</v>
      </c>
      <c r="N686" s="497">
        <v>870.5</v>
      </c>
      <c r="O686" s="404">
        <v>670.61219194091871</v>
      </c>
      <c r="P686" s="404">
        <v>766.79720304367572</v>
      </c>
      <c r="Q686" s="404">
        <v>884.40093620426342</v>
      </c>
      <c r="R686" s="404">
        <v>910.34569414930513</v>
      </c>
      <c r="S686" s="404">
        <v>909.82927996056162</v>
      </c>
      <c r="T686" s="404">
        <v>903.20807428296325</v>
      </c>
      <c r="U686" s="404">
        <v>901.10322680171259</v>
      </c>
      <c r="V686" s="404">
        <v>965.58812215849525</v>
      </c>
      <c r="W686" s="404">
        <v>911.91863880958954</v>
      </c>
    </row>
    <row r="687" spans="9:23">
      <c r="I687" s="336"/>
      <c r="J687" s="336"/>
      <c r="L687" s="420" t="s">
        <v>167</v>
      </c>
      <c r="M687" s="404" t="s">
        <v>853</v>
      </c>
      <c r="N687" s="497">
        <v>12.623745570992837</v>
      </c>
      <c r="O687" s="404">
        <v>16.023711382797757</v>
      </c>
      <c r="P687" s="404">
        <v>13.635354674128523</v>
      </c>
      <c r="Q687" s="404">
        <v>11.747400907330578</v>
      </c>
      <c r="R687" s="404">
        <v>12.058564194812636</v>
      </c>
      <c r="S687" s="404">
        <v>12.200833432966732</v>
      </c>
      <c r="T687" s="404">
        <v>12.503511450350814</v>
      </c>
      <c r="U687" s="404">
        <v>12.722618173856294</v>
      </c>
      <c r="V687" s="404">
        <v>12.459629803789177</v>
      </c>
      <c r="W687" s="404">
        <v>12.543733686929901</v>
      </c>
    </row>
    <row r="688" spans="9:23">
      <c r="I688" s="336"/>
      <c r="J688" s="336"/>
      <c r="L688" s="420" t="s">
        <v>859</v>
      </c>
      <c r="M688" s="404" t="s">
        <v>853</v>
      </c>
      <c r="N688" s="497">
        <v>4.62</v>
      </c>
      <c r="O688" s="404"/>
      <c r="P688" s="404"/>
      <c r="Q688" s="404"/>
      <c r="R688" s="404"/>
      <c r="S688" s="404"/>
      <c r="T688" s="404"/>
      <c r="U688" s="404"/>
      <c r="V688" s="404">
        <v>20.066869565217392</v>
      </c>
      <c r="W688" s="404">
        <v>10.744186046511626</v>
      </c>
    </row>
    <row r="689" spans="9:23">
      <c r="I689" s="336"/>
      <c r="J689" s="336"/>
      <c r="L689" s="420" t="s">
        <v>860</v>
      </c>
      <c r="M689" s="404" t="s">
        <v>861</v>
      </c>
      <c r="N689" s="497">
        <v>12.003018445665903</v>
      </c>
      <c r="O689" s="404">
        <v>12.686818703628164</v>
      </c>
      <c r="P689" s="404">
        <v>11.707689934940008</v>
      </c>
      <c r="Q689" s="404">
        <v>11.000905354035121</v>
      </c>
      <c r="R689" s="404">
        <v>11.184567689362787</v>
      </c>
      <c r="S689" s="404">
        <v>11.529408483206545</v>
      </c>
      <c r="T689" s="404">
        <v>11.935976276235971</v>
      </c>
      <c r="U689" s="404">
        <v>12.351043299324157</v>
      </c>
      <c r="V689" s="404">
        <v>12.074868795390858</v>
      </c>
      <c r="W689" s="404">
        <v>12.438374841754486</v>
      </c>
    </row>
    <row r="690" spans="9:23">
      <c r="I690" s="336"/>
      <c r="J690" s="336"/>
      <c r="L690" s="420" t="s">
        <v>866</v>
      </c>
      <c r="M690" s="404" t="s">
        <v>863</v>
      </c>
      <c r="N690" s="497">
        <v>360</v>
      </c>
      <c r="O690" s="404">
        <v>70</v>
      </c>
      <c r="P690" s="404">
        <v>130</v>
      </c>
      <c r="Q690" s="404">
        <v>240</v>
      </c>
      <c r="R690" s="404">
        <v>315</v>
      </c>
      <c r="S690" s="404">
        <v>370</v>
      </c>
      <c r="T690" s="404">
        <v>425</v>
      </c>
      <c r="U690" s="404">
        <v>495</v>
      </c>
      <c r="V690" s="404">
        <v>610</v>
      </c>
      <c r="W690" s="404">
        <v>540</v>
      </c>
    </row>
    <row r="691" spans="9:23">
      <c r="I691" s="336"/>
      <c r="J691" s="336"/>
      <c r="L691" s="372"/>
      <c r="N691" s="377"/>
    </row>
    <row r="692" spans="9:23">
      <c r="I692" s="336"/>
      <c r="J692" s="336"/>
      <c r="L692" s="1101" t="s">
        <v>988</v>
      </c>
      <c r="M692" s="334"/>
      <c r="N692" s="521"/>
      <c r="O692" s="334"/>
      <c r="P692" s="334"/>
      <c r="Q692" s="334"/>
      <c r="R692" s="334"/>
      <c r="S692" s="334"/>
      <c r="T692" s="334"/>
      <c r="U692" s="334"/>
      <c r="V692" s="334"/>
      <c r="W692" s="334"/>
    </row>
    <row r="693" spans="9:23">
      <c r="I693" s="336"/>
      <c r="J693" s="336"/>
      <c r="L693" s="1102" t="s">
        <v>838</v>
      </c>
      <c r="M693" s="334">
        <v>40</v>
      </c>
      <c r="N693" s="521" t="s">
        <v>839</v>
      </c>
      <c r="O693" s="334">
        <v>80</v>
      </c>
      <c r="P693" s="334">
        <v>180</v>
      </c>
      <c r="Q693" s="334">
        <v>290</v>
      </c>
      <c r="R693" s="334">
        <v>340</v>
      </c>
      <c r="S693" s="334">
        <v>400</v>
      </c>
      <c r="T693" s="334">
        <v>450</v>
      </c>
      <c r="U693" s="334">
        <v>525</v>
      </c>
      <c r="V693" s="334">
        <v>525</v>
      </c>
      <c r="W693" s="334">
        <v>400</v>
      </c>
    </row>
    <row r="694" spans="9:23">
      <c r="I694" s="336"/>
      <c r="J694" s="336"/>
      <c r="L694" s="1102" t="s">
        <v>840</v>
      </c>
      <c r="M694" s="334" t="s">
        <v>143</v>
      </c>
      <c r="N694" s="521" t="s">
        <v>841</v>
      </c>
      <c r="O694" s="334" t="s">
        <v>842</v>
      </c>
      <c r="P694" s="334" t="s">
        <v>843</v>
      </c>
      <c r="Q694" s="334" t="s">
        <v>659</v>
      </c>
      <c r="R694" s="334" t="s">
        <v>435</v>
      </c>
      <c r="S694" s="334" t="s">
        <v>844</v>
      </c>
      <c r="T694" s="334" t="s">
        <v>845</v>
      </c>
      <c r="U694" s="334" t="s">
        <v>846</v>
      </c>
      <c r="V694" s="334" t="s">
        <v>847</v>
      </c>
      <c r="W694" s="334" t="s">
        <v>848</v>
      </c>
    </row>
    <row r="695" spans="9:23">
      <c r="I695" s="336"/>
      <c r="J695" s="336"/>
      <c r="L695" s="1102" t="s">
        <v>849</v>
      </c>
      <c r="M695" s="334" t="s">
        <v>850</v>
      </c>
      <c r="N695" s="521">
        <v>99802.524617321033</v>
      </c>
      <c r="O695" s="334">
        <v>9724.6446817371889</v>
      </c>
      <c r="P695" s="334">
        <v>22317.446100771136</v>
      </c>
      <c r="Q695" s="334">
        <v>22213.546436467695</v>
      </c>
      <c r="R695" s="334">
        <v>9545.5727146407644</v>
      </c>
      <c r="S695" s="334">
        <v>9296.6338503378793</v>
      </c>
      <c r="T695" s="334">
        <v>6388.6169526260173</v>
      </c>
      <c r="U695" s="334">
        <v>8993.4883889333287</v>
      </c>
      <c r="V695" s="334">
        <v>11322.575491807009</v>
      </c>
      <c r="W695" s="334">
        <v>26589.204850723923</v>
      </c>
    </row>
    <row r="696" spans="9:23">
      <c r="I696" s="336"/>
      <c r="J696" s="336"/>
      <c r="L696" s="1102" t="s">
        <v>849</v>
      </c>
      <c r="M696" s="334" t="s">
        <v>851</v>
      </c>
      <c r="N696" s="521">
        <v>15868.601414154044</v>
      </c>
      <c r="O696" s="334">
        <v>1546.2185043962131</v>
      </c>
      <c r="P696" s="334">
        <v>3548.4739300226106</v>
      </c>
      <c r="Q696" s="334">
        <v>3531.9538833983638</v>
      </c>
      <c r="R696" s="334">
        <v>1517.7460616278815</v>
      </c>
      <c r="S696" s="334">
        <v>1478.1647822037228</v>
      </c>
      <c r="T696" s="334">
        <v>1015.7900954675368</v>
      </c>
      <c r="U696" s="334">
        <v>1429.9646538403993</v>
      </c>
      <c r="V696" s="334">
        <v>1800.2895031973144</v>
      </c>
      <c r="W696" s="334">
        <v>4227.6835712651036</v>
      </c>
    </row>
    <row r="697" spans="9:23">
      <c r="I697" s="336"/>
      <c r="J697" s="336"/>
      <c r="L697" s="1102" t="s">
        <v>852</v>
      </c>
      <c r="M697" s="334" t="s">
        <v>5</v>
      </c>
      <c r="N697" s="521">
        <v>13101600</v>
      </c>
      <c r="O697" s="334">
        <v>1048128</v>
      </c>
      <c r="P697" s="334">
        <v>2620320</v>
      </c>
      <c r="Q697" s="334">
        <v>2882352</v>
      </c>
      <c r="R697" s="334">
        <v>1310160</v>
      </c>
      <c r="S697" s="334">
        <v>1310160</v>
      </c>
      <c r="T697" s="334">
        <v>917112.00000000012</v>
      </c>
      <c r="U697" s="334">
        <v>1310160</v>
      </c>
      <c r="V697" s="334">
        <v>1703208</v>
      </c>
      <c r="W697" s="334">
        <v>3930480.0000000005</v>
      </c>
    </row>
    <row r="698" spans="9:23">
      <c r="I698" s="336"/>
      <c r="J698" s="336"/>
      <c r="L698" s="1102" t="s">
        <v>864</v>
      </c>
      <c r="M698" s="334" t="s">
        <v>853</v>
      </c>
      <c r="N698" s="521">
        <v>0.87808459345048662</v>
      </c>
      <c r="O698" s="334">
        <v>0</v>
      </c>
      <c r="P698" s="334">
        <v>0</v>
      </c>
      <c r="Q698" s="334">
        <v>0.56135211309349975</v>
      </c>
      <c r="R698" s="334">
        <v>0.96237910490511025</v>
      </c>
      <c r="S698" s="334">
        <v>1.2179856958885298</v>
      </c>
      <c r="T698" s="334">
        <v>1.4418483560196187</v>
      </c>
      <c r="U698" s="334">
        <v>1.6393694567302519</v>
      </c>
      <c r="V698" s="334">
        <v>2.0898793684319545</v>
      </c>
      <c r="W698" s="334">
        <v>1.7885021616351751</v>
      </c>
    </row>
    <row r="699" spans="9:23">
      <c r="I699" s="336"/>
      <c r="J699" s="336"/>
      <c r="L699" s="1102" t="s">
        <v>865</v>
      </c>
      <c r="M699" s="334" t="s">
        <v>855</v>
      </c>
      <c r="N699" s="521">
        <v>408.5917845993709</v>
      </c>
      <c r="O699" s="334">
        <v>0</v>
      </c>
      <c r="P699" s="334">
        <v>0</v>
      </c>
      <c r="Q699" s="334">
        <v>0</v>
      </c>
      <c r="R699" s="334">
        <v>170.09816824702659</v>
      </c>
      <c r="S699" s="334">
        <v>361.73103236365534</v>
      </c>
      <c r="T699" s="334">
        <v>592.64607802427724</v>
      </c>
      <c r="U699" s="334">
        <v>871.20475941540587</v>
      </c>
      <c r="V699" s="334">
        <v>1744.6397164235593</v>
      </c>
      <c r="W699" s="334">
        <v>1184.6962151276757</v>
      </c>
    </row>
    <row r="700" spans="9:23">
      <c r="I700" s="336"/>
      <c r="J700" s="336"/>
      <c r="L700" s="1102" t="s">
        <v>856</v>
      </c>
      <c r="M700" s="334" t="s">
        <v>857</v>
      </c>
      <c r="N700" s="521">
        <v>40.069608616504865</v>
      </c>
      <c r="O700" s="334">
        <v>77.037898331566069</v>
      </c>
      <c r="P700" s="334">
        <v>59.932528726650787</v>
      </c>
      <c r="Q700" s="334">
        <v>41.719370707840355</v>
      </c>
      <c r="R700" s="334">
        <v>32.258264691824422</v>
      </c>
      <c r="S700" s="334">
        <v>27.987615077467765</v>
      </c>
      <c r="T700" s="334">
        <v>25.070539066793827</v>
      </c>
      <c r="U700" s="334">
        <v>22.787028775016694</v>
      </c>
      <c r="V700" s="334">
        <v>17.918065704357957</v>
      </c>
      <c r="W700" s="334">
        <v>20.54961769734436</v>
      </c>
    </row>
    <row r="701" spans="9:23">
      <c r="I701" s="336"/>
      <c r="J701" s="336"/>
      <c r="L701" s="1102" t="s">
        <v>231</v>
      </c>
      <c r="M701" s="334" t="s">
        <v>858</v>
      </c>
      <c r="N701" s="521">
        <v>824</v>
      </c>
      <c r="O701" s="334">
        <v>677.86538385096242</v>
      </c>
      <c r="P701" s="334">
        <v>738.43574778166783</v>
      </c>
      <c r="Q701" s="334">
        <v>816.07860554132378</v>
      </c>
      <c r="R701" s="334">
        <v>863.22740880300364</v>
      </c>
      <c r="S701" s="334">
        <v>886.34231837586287</v>
      </c>
      <c r="T701" s="334">
        <v>902.85582040242457</v>
      </c>
      <c r="U701" s="334">
        <v>916.21845091160492</v>
      </c>
      <c r="V701" s="334">
        <v>946.07450467000024</v>
      </c>
      <c r="W701" s="334">
        <v>929.70061116088516</v>
      </c>
    </row>
    <row r="702" spans="9:23">
      <c r="I702" s="336"/>
      <c r="J702" s="336"/>
      <c r="L702" s="1102" t="s">
        <v>167</v>
      </c>
      <c r="M702" s="334" t="s">
        <v>853</v>
      </c>
      <c r="N702" s="521">
        <v>13.307027312553796</v>
      </c>
      <c r="O702" s="334">
        <v>15.526708148411018</v>
      </c>
      <c r="P702" s="334">
        <v>14.465200347914358</v>
      </c>
      <c r="Q702" s="334">
        <v>13.277546868903622</v>
      </c>
      <c r="R702" s="334">
        <v>13.284938688529358</v>
      </c>
      <c r="S702" s="334">
        <v>12.817974058080811</v>
      </c>
      <c r="T702" s="334">
        <v>12.524467231659543</v>
      </c>
      <c r="U702" s="334">
        <v>12.325452332618003</v>
      </c>
      <c r="V702" s="334">
        <v>11.778777429232777</v>
      </c>
      <c r="W702" s="334">
        <v>12.134996684260763</v>
      </c>
    </row>
    <row r="703" spans="9:23">
      <c r="I703" s="336"/>
      <c r="J703" s="336"/>
      <c r="L703" s="1102" t="s">
        <v>859</v>
      </c>
      <c r="M703" s="334" t="s">
        <v>853</v>
      </c>
      <c r="N703" s="521">
        <v>4.54</v>
      </c>
      <c r="O703" s="334"/>
      <c r="P703" s="334"/>
      <c r="Q703" s="334"/>
      <c r="R703" s="334"/>
      <c r="S703" s="334"/>
      <c r="T703" s="334"/>
      <c r="U703" s="334"/>
      <c r="V703" s="334">
        <v>34.888153846153848</v>
      </c>
      <c r="W703" s="334">
        <v>15.133333333333331</v>
      </c>
    </row>
    <row r="704" spans="9:23">
      <c r="I704" s="336"/>
      <c r="J704" s="336"/>
      <c r="L704" s="1102" t="s">
        <v>860</v>
      </c>
      <c r="M704" s="334" t="s">
        <v>861</v>
      </c>
      <c r="N704" s="521">
        <v>13.822961016949126</v>
      </c>
      <c r="O704" s="334">
        <v>12.427945117936833</v>
      </c>
      <c r="P704" s="334">
        <v>12.10688372317389</v>
      </c>
      <c r="Q704" s="334">
        <v>11.843953055535568</v>
      </c>
      <c r="R704" s="334">
        <v>11.79506458333095</v>
      </c>
      <c r="S704" s="334">
        <v>11.773264364268812</v>
      </c>
      <c r="T704" s="334">
        <v>11.912059422655194</v>
      </c>
      <c r="U704" s="334">
        <v>12.067694415981059</v>
      </c>
      <c r="V704" s="334">
        <v>12.277231864607074</v>
      </c>
      <c r="W704" s="334">
        <v>11.997045734130941</v>
      </c>
    </row>
    <row r="705" spans="9:23">
      <c r="I705" s="336"/>
      <c r="J705" s="336"/>
      <c r="L705" s="1102" t="s">
        <v>866</v>
      </c>
      <c r="M705" s="334" t="s">
        <v>863</v>
      </c>
      <c r="N705" s="521">
        <v>550</v>
      </c>
      <c r="O705" s="334">
        <v>60</v>
      </c>
      <c r="P705" s="334">
        <v>125</v>
      </c>
      <c r="Q705" s="334">
        <v>230</v>
      </c>
      <c r="R705" s="334">
        <v>315</v>
      </c>
      <c r="S705" s="334">
        <v>360</v>
      </c>
      <c r="T705" s="334">
        <v>420</v>
      </c>
      <c r="U705" s="334">
        <v>480</v>
      </c>
      <c r="V705" s="334">
        <v>600</v>
      </c>
      <c r="W705" s="334">
        <v>500</v>
      </c>
    </row>
    <row r="706" spans="9:23">
      <c r="I706" s="336"/>
      <c r="J706" s="336"/>
      <c r="L706" s="1103"/>
      <c r="M706" s="32"/>
      <c r="N706" s="522"/>
      <c r="O706" s="32"/>
      <c r="P706" s="32"/>
      <c r="Q706" s="32"/>
      <c r="R706" s="32"/>
      <c r="S706" s="32"/>
      <c r="T706" s="32"/>
      <c r="U706" s="32"/>
      <c r="V706" s="32"/>
      <c r="W706" s="32"/>
    </row>
    <row r="707" spans="9:23">
      <c r="I707" s="336"/>
      <c r="J707" s="336"/>
      <c r="L707" s="470" t="s">
        <v>900</v>
      </c>
      <c r="M707" s="471" t="s">
        <v>870</v>
      </c>
      <c r="N707" s="475" t="s">
        <v>32</v>
      </c>
      <c r="O707" s="472"/>
      <c r="P707" s="472"/>
      <c r="Q707" s="472"/>
      <c r="R707" s="472"/>
      <c r="S707" s="472"/>
      <c r="T707" s="472"/>
      <c r="U707" s="472"/>
      <c r="V707" s="472"/>
      <c r="W707" s="473"/>
    </row>
    <row r="708" spans="9:23" ht="30">
      <c r="I708" s="336"/>
      <c r="J708" s="336"/>
      <c r="L708" s="474" t="s">
        <v>838</v>
      </c>
      <c r="M708" s="471">
        <v>23</v>
      </c>
      <c r="N708" s="506" t="s">
        <v>839</v>
      </c>
      <c r="O708" s="475">
        <v>80</v>
      </c>
      <c r="P708" s="475">
        <v>178</v>
      </c>
      <c r="Q708" s="475">
        <v>287</v>
      </c>
      <c r="R708" s="475">
        <v>342</v>
      </c>
      <c r="S708" s="475">
        <v>399</v>
      </c>
      <c r="T708" s="475">
        <v>450</v>
      </c>
      <c r="U708" s="475">
        <v>523</v>
      </c>
      <c r="V708" s="476">
        <v>523</v>
      </c>
      <c r="W708" s="477">
        <v>399</v>
      </c>
    </row>
    <row r="709" spans="9:23">
      <c r="I709" s="336"/>
      <c r="J709" s="336"/>
      <c r="L709" s="478" t="s">
        <v>840</v>
      </c>
      <c r="M709" s="479" t="s">
        <v>143</v>
      </c>
      <c r="N709" s="507" t="s">
        <v>841</v>
      </c>
      <c r="O709" s="472" t="s">
        <v>842</v>
      </c>
      <c r="P709" s="472" t="s">
        <v>843</v>
      </c>
      <c r="Q709" s="472" t="s">
        <v>659</v>
      </c>
      <c r="R709" s="472" t="s">
        <v>435</v>
      </c>
      <c r="S709" s="472" t="s">
        <v>844</v>
      </c>
      <c r="T709" s="472" t="s">
        <v>845</v>
      </c>
      <c r="U709" s="472" t="s">
        <v>846</v>
      </c>
      <c r="V709" s="472" t="s">
        <v>847</v>
      </c>
      <c r="W709" s="473" t="s">
        <v>848</v>
      </c>
    </row>
    <row r="710" spans="9:23">
      <c r="I710" s="336"/>
      <c r="J710" s="336"/>
      <c r="L710" s="478" t="s">
        <v>849</v>
      </c>
      <c r="M710" s="479" t="s">
        <v>850</v>
      </c>
      <c r="N710" s="431">
        <v>101196.77561176036</v>
      </c>
      <c r="O710" s="480">
        <v>9489.1782689970387</v>
      </c>
      <c r="P710" s="480">
        <v>17342.225821824144</v>
      </c>
      <c r="Q710" s="480">
        <v>16511.698988366781</v>
      </c>
      <c r="R710" s="480">
        <v>7857.9101728355163</v>
      </c>
      <c r="S710" s="480">
        <v>7690.4409631641529</v>
      </c>
      <c r="T710" s="480">
        <v>6626.1543234961919</v>
      </c>
      <c r="U710" s="480">
        <v>8420.1561774129786</v>
      </c>
      <c r="V710" s="480">
        <v>27259.010895663549</v>
      </c>
      <c r="W710" s="481">
        <v>42842.653710470731</v>
      </c>
    </row>
    <row r="711" spans="9:23">
      <c r="I711" s="336"/>
      <c r="J711" s="336"/>
      <c r="L711" s="478" t="s">
        <v>849</v>
      </c>
      <c r="M711" s="479" t="s">
        <v>851</v>
      </c>
      <c r="N711" s="431">
        <v>16090.287322269896</v>
      </c>
      <c r="O711" s="480">
        <v>1508.7793447705292</v>
      </c>
      <c r="P711" s="480">
        <v>2757.4139056700392</v>
      </c>
      <c r="Q711" s="480">
        <v>2625.3601391503184</v>
      </c>
      <c r="R711" s="480">
        <v>1249.4077174808472</v>
      </c>
      <c r="S711" s="480">
        <v>1222.7801131431004</v>
      </c>
      <c r="T711" s="480">
        <v>1053.5585374358946</v>
      </c>
      <c r="U711" s="480">
        <v>1338.8048322086636</v>
      </c>
      <c r="V711" s="480">
        <v>4334.1827324105043</v>
      </c>
      <c r="W711" s="481">
        <v>6811.9819399648459</v>
      </c>
    </row>
    <row r="712" spans="9:23">
      <c r="I712" s="336"/>
      <c r="J712" s="336"/>
      <c r="L712" s="478" t="s">
        <v>852</v>
      </c>
      <c r="M712" s="479" t="s">
        <v>5</v>
      </c>
      <c r="N712" s="475">
        <v>13810740</v>
      </c>
      <c r="O712" s="480">
        <v>966751.8</v>
      </c>
      <c r="P712" s="480">
        <v>2071611</v>
      </c>
      <c r="Q712" s="480">
        <v>2209718.4</v>
      </c>
      <c r="R712" s="480">
        <v>1104859.2</v>
      </c>
      <c r="S712" s="480">
        <v>1104859.2</v>
      </c>
      <c r="T712" s="480">
        <v>966751.8</v>
      </c>
      <c r="U712" s="480">
        <v>1242966.5999999999</v>
      </c>
      <c r="V712" s="480">
        <v>4143222</v>
      </c>
      <c r="W712" s="481">
        <v>6352940.3999999994</v>
      </c>
    </row>
    <row r="713" spans="9:23">
      <c r="I713" s="336"/>
      <c r="J713" s="336"/>
      <c r="L713" s="482" t="s">
        <v>864</v>
      </c>
      <c r="M713" s="479" t="s">
        <v>853</v>
      </c>
      <c r="N713" s="475">
        <v>0.84631586034517803</v>
      </c>
      <c r="O713" s="475">
        <v>0</v>
      </c>
      <c r="P713" s="475">
        <v>0</v>
      </c>
      <c r="Q713" s="475">
        <v>0.24885949367136317</v>
      </c>
      <c r="R713" s="475">
        <v>0.58794241904251787</v>
      </c>
      <c r="S713" s="475">
        <v>0.85037445858115179</v>
      </c>
      <c r="T713" s="475">
        <v>1.1220234265481337</v>
      </c>
      <c r="U713" s="475">
        <v>1.3896997062992023</v>
      </c>
      <c r="V713" s="475">
        <v>1.6260612590752295</v>
      </c>
      <c r="W713" s="483">
        <v>1.5031151981475359</v>
      </c>
    </row>
    <row r="714" spans="9:23">
      <c r="I714" s="336"/>
      <c r="J714" s="336"/>
      <c r="L714" s="482" t="s">
        <v>865</v>
      </c>
      <c r="M714" s="471" t="s">
        <v>855</v>
      </c>
      <c r="N714" s="475">
        <v>908.13607992708694</v>
      </c>
      <c r="O714" s="484">
        <v>0</v>
      </c>
      <c r="P714" s="484">
        <v>0</v>
      </c>
      <c r="Q714" s="484">
        <v>36.426555577089289</v>
      </c>
      <c r="R714" s="484">
        <v>355.74044958639786</v>
      </c>
      <c r="S714" s="484">
        <v>673.19522445452617</v>
      </c>
      <c r="T714" s="484">
        <v>1071.1132599376647</v>
      </c>
      <c r="U714" s="484">
        <v>1548.1135289688405</v>
      </c>
      <c r="V714" s="475">
        <v>2018.9494376954885</v>
      </c>
      <c r="W714" s="485">
        <v>1782.5934285032147</v>
      </c>
    </row>
    <row r="715" spans="9:23">
      <c r="I715" s="336"/>
      <c r="J715" s="336"/>
      <c r="L715" s="478" t="s">
        <v>856</v>
      </c>
      <c r="M715" s="479" t="s">
        <v>857</v>
      </c>
      <c r="N715" s="475">
        <v>31.4</v>
      </c>
      <c r="O715" s="475">
        <v>89.11710916070092</v>
      </c>
      <c r="P715" s="475">
        <v>56.657789370529997</v>
      </c>
      <c r="Q715" s="475">
        <v>36.45015308601117</v>
      </c>
      <c r="R715" s="475">
        <v>28.354805661569088</v>
      </c>
      <c r="S715" s="475">
        <v>24.947950991881243</v>
      </c>
      <c r="T715" s="475">
        <v>22.553698883340672</v>
      </c>
      <c r="U715" s="475">
        <v>20.760152836789644</v>
      </c>
      <c r="V715" s="475">
        <v>16.375920981858997</v>
      </c>
      <c r="W715" s="483">
        <v>20.074853038474657</v>
      </c>
    </row>
    <row r="716" spans="9:23">
      <c r="I716" s="336"/>
      <c r="J716" s="336"/>
      <c r="L716" s="478" t="s">
        <v>231</v>
      </c>
      <c r="M716" s="479" t="s">
        <v>858</v>
      </c>
      <c r="N716" s="475">
        <v>868.6</v>
      </c>
      <c r="O716" s="475">
        <v>640.75095099279326</v>
      </c>
      <c r="P716" s="475">
        <v>751.28764518818502</v>
      </c>
      <c r="Q716" s="475">
        <v>841.68201042130602</v>
      </c>
      <c r="R716" s="475">
        <v>884.30636736237136</v>
      </c>
      <c r="S716" s="475">
        <v>903.56327202607986</v>
      </c>
      <c r="T716" s="475">
        <v>917.60615632505721</v>
      </c>
      <c r="U716" s="475">
        <v>928.4150834363536</v>
      </c>
      <c r="V716" s="475">
        <v>955.94077495106001</v>
      </c>
      <c r="W716" s="483">
        <v>932.61263109467143</v>
      </c>
    </row>
    <row r="717" spans="9:23">
      <c r="I717" s="336"/>
      <c r="J717" s="336"/>
      <c r="L717" s="478" t="s">
        <v>167</v>
      </c>
      <c r="M717" s="479" t="s">
        <v>853</v>
      </c>
      <c r="N717" s="475">
        <v>12.814320041969328</v>
      </c>
      <c r="O717" s="475">
        <v>16.238142437858485</v>
      </c>
      <c r="P717" s="475">
        <v>14.373681927578303</v>
      </c>
      <c r="Q717" s="475">
        <v>13.299481283326209</v>
      </c>
      <c r="R717" s="475">
        <v>12.936723359785557</v>
      </c>
      <c r="S717" s="475">
        <v>12.719263352617117</v>
      </c>
      <c r="T717" s="475">
        <v>12.406655575063843</v>
      </c>
      <c r="U717" s="475">
        <v>11.909342116430873</v>
      </c>
      <c r="V717" s="475">
        <v>11.33631719708278</v>
      </c>
      <c r="W717" s="483">
        <v>11.61130834751757</v>
      </c>
    </row>
    <row r="718" spans="9:23">
      <c r="I718" s="336"/>
      <c r="J718" s="336"/>
      <c r="L718" s="478" t="s">
        <v>859</v>
      </c>
      <c r="M718" s="479" t="s">
        <v>853</v>
      </c>
      <c r="N718" s="475">
        <v>4.8600000000000003</v>
      </c>
      <c r="O718" s="479"/>
      <c r="P718" s="479"/>
      <c r="Q718" s="479"/>
      <c r="R718" s="479"/>
      <c r="S718" s="479"/>
      <c r="T718" s="479"/>
      <c r="U718" s="479"/>
      <c r="V718" s="475">
        <v>16.183800000000002</v>
      </c>
      <c r="W718" s="483">
        <v>10.565217391304349</v>
      </c>
    </row>
    <row r="719" spans="9:23">
      <c r="I719" s="336"/>
      <c r="J719" s="336"/>
      <c r="L719" s="478" t="s">
        <v>860</v>
      </c>
      <c r="M719" s="479" t="s">
        <v>861</v>
      </c>
      <c r="N719" s="475">
        <v>11.67046916463001</v>
      </c>
      <c r="O719" s="475">
        <v>12.810349405828221</v>
      </c>
      <c r="P719" s="475">
        <v>11.879818820207072</v>
      </c>
      <c r="Q719" s="475">
        <v>11.498863492320154</v>
      </c>
      <c r="R719" s="475">
        <v>11.513908994348046</v>
      </c>
      <c r="S719" s="475">
        <v>11.609362336215268</v>
      </c>
      <c r="T719" s="475">
        <v>11.743077743573071</v>
      </c>
      <c r="U719" s="475">
        <v>11.893327038001084</v>
      </c>
      <c r="V719" s="475">
        <v>12.242590557835968</v>
      </c>
      <c r="W719" s="483">
        <v>11.959585769340064</v>
      </c>
    </row>
    <row r="720" spans="9:23">
      <c r="I720" s="336"/>
      <c r="J720" s="336"/>
      <c r="L720" s="482" t="s">
        <v>866</v>
      </c>
      <c r="M720" s="479" t="s">
        <v>863</v>
      </c>
      <c r="N720" s="475">
        <v>305.61</v>
      </c>
      <c r="O720" s="486">
        <v>35</v>
      </c>
      <c r="P720" s="486">
        <v>123</v>
      </c>
      <c r="Q720" s="486">
        <v>232</v>
      </c>
      <c r="R720" s="486">
        <v>315</v>
      </c>
      <c r="S720" s="486">
        <v>370</v>
      </c>
      <c r="T720" s="486">
        <v>424</v>
      </c>
      <c r="U720" s="486">
        <v>477</v>
      </c>
      <c r="V720" s="486">
        <v>620</v>
      </c>
      <c r="W720" s="487">
        <v>500</v>
      </c>
    </row>
    <row r="721" spans="9:23">
      <c r="I721" s="336"/>
      <c r="J721" s="336"/>
      <c r="L721" s="372"/>
      <c r="N721" s="377"/>
    </row>
    <row r="722" spans="9:23">
      <c r="I722" s="336"/>
      <c r="J722" s="336"/>
      <c r="L722" s="488" t="s">
        <v>901</v>
      </c>
      <c r="M722" s="489"/>
      <c r="N722" s="508"/>
      <c r="O722" s="489"/>
      <c r="P722" s="489"/>
      <c r="Q722" s="489"/>
      <c r="R722" s="489"/>
      <c r="S722" s="489"/>
      <c r="T722" s="489"/>
      <c r="U722" s="489"/>
      <c r="V722" s="489"/>
      <c r="W722" s="489"/>
    </row>
    <row r="723" spans="9:23">
      <c r="I723" s="336"/>
      <c r="J723" s="336"/>
      <c r="L723" s="490" t="s">
        <v>838</v>
      </c>
      <c r="M723" s="489">
        <v>75</v>
      </c>
      <c r="N723" s="508" t="s">
        <v>839</v>
      </c>
      <c r="O723" s="489">
        <v>80</v>
      </c>
      <c r="P723" s="489">
        <v>180</v>
      </c>
      <c r="Q723" s="489">
        <v>290</v>
      </c>
      <c r="R723" s="489">
        <v>340</v>
      </c>
      <c r="S723" s="489">
        <v>400</v>
      </c>
      <c r="T723" s="489">
        <v>450</v>
      </c>
      <c r="U723" s="489">
        <v>525</v>
      </c>
      <c r="V723" s="489">
        <v>525</v>
      </c>
      <c r="W723" s="489">
        <v>400</v>
      </c>
    </row>
    <row r="724" spans="9:23">
      <c r="I724" s="336"/>
      <c r="J724" s="336"/>
      <c r="L724" s="490" t="s">
        <v>840</v>
      </c>
      <c r="M724" s="489" t="s">
        <v>143</v>
      </c>
      <c r="N724" s="508" t="s">
        <v>841</v>
      </c>
      <c r="O724" s="489" t="s">
        <v>842</v>
      </c>
      <c r="P724" s="489" t="s">
        <v>843</v>
      </c>
      <c r="Q724" s="489" t="s">
        <v>659</v>
      </c>
      <c r="R724" s="489" t="s">
        <v>435</v>
      </c>
      <c r="S724" s="489" t="s">
        <v>844</v>
      </c>
      <c r="T724" s="489" t="s">
        <v>845</v>
      </c>
      <c r="U724" s="489" t="s">
        <v>846</v>
      </c>
      <c r="V724" s="489" t="s">
        <v>847</v>
      </c>
      <c r="W724" s="489" t="s">
        <v>848</v>
      </c>
    </row>
    <row r="725" spans="9:23">
      <c r="I725" s="336"/>
      <c r="J725" s="336"/>
      <c r="L725" s="490" t="s">
        <v>849</v>
      </c>
      <c r="M725" s="489" t="s">
        <v>850</v>
      </c>
      <c r="N725" s="508">
        <v>100082.60181110604</v>
      </c>
      <c r="O725" s="489">
        <v>7203.8792343922596</v>
      </c>
      <c r="P725" s="489">
        <v>24181.64112747752</v>
      </c>
      <c r="Q725" s="489">
        <v>24263.978709140778</v>
      </c>
      <c r="R725" s="489">
        <v>9672.406782556387</v>
      </c>
      <c r="S725" s="489">
        <v>9439.5599943123398</v>
      </c>
      <c r="T725" s="489">
        <v>10194.540739224531</v>
      </c>
      <c r="U725" s="489">
        <v>9849.3523088164529</v>
      </c>
      <c r="V725" s="489">
        <v>5277.242915185775</v>
      </c>
      <c r="W725" s="489">
        <v>26160.81774132212</v>
      </c>
    </row>
    <row r="726" spans="9:23">
      <c r="I726" s="336"/>
      <c r="J726" s="336"/>
      <c r="L726" s="490" t="s">
        <v>849</v>
      </c>
      <c r="M726" s="489" t="s">
        <v>851</v>
      </c>
      <c r="N726" s="508">
        <v>15913.133687965861</v>
      </c>
      <c r="O726" s="489">
        <v>1145.4167982683693</v>
      </c>
      <c r="P726" s="489">
        <v>3844.8809392689259</v>
      </c>
      <c r="Q726" s="489">
        <v>3857.9726147533838</v>
      </c>
      <c r="R726" s="489">
        <v>1537.9126784264656</v>
      </c>
      <c r="S726" s="489">
        <v>1500.8900390956619</v>
      </c>
      <c r="T726" s="489">
        <v>1620.9319775367003</v>
      </c>
      <c r="U726" s="489">
        <v>1566.047017101816</v>
      </c>
      <c r="V726" s="489">
        <v>839.08162351453825</v>
      </c>
      <c r="W726" s="489">
        <v>4159.5700208702174</v>
      </c>
    </row>
    <row r="727" spans="9:23">
      <c r="I727" s="336"/>
      <c r="J727" s="336"/>
      <c r="L727" s="490" t="s">
        <v>852</v>
      </c>
      <c r="M727" s="489" t="s">
        <v>5</v>
      </c>
      <c r="N727" s="508">
        <v>13230349.524720423</v>
      </c>
      <c r="O727" s="489">
        <v>793820.97148322535</v>
      </c>
      <c r="P727" s="489">
        <v>2910676.8954384932</v>
      </c>
      <c r="Q727" s="489">
        <v>3175283.8859329014</v>
      </c>
      <c r="R727" s="489">
        <v>1323034.9524720423</v>
      </c>
      <c r="S727" s="489">
        <v>1323034.9524720423</v>
      </c>
      <c r="T727" s="489">
        <v>1455338.4477192466</v>
      </c>
      <c r="U727" s="489">
        <v>1455338.4477192466</v>
      </c>
      <c r="V727" s="489">
        <v>793820.97148322535</v>
      </c>
      <c r="W727" s="489">
        <v>3704497.8669217187</v>
      </c>
    </row>
    <row r="728" spans="9:23">
      <c r="I728" s="336"/>
      <c r="J728" s="336"/>
      <c r="L728" s="490" t="s">
        <v>864</v>
      </c>
      <c r="M728" s="489" t="s">
        <v>853</v>
      </c>
      <c r="N728" s="508">
        <v>7.2870615056124563E-2</v>
      </c>
      <c r="O728" s="489">
        <v>0</v>
      </c>
      <c r="P728" s="489">
        <v>0</v>
      </c>
      <c r="Q728" s="489">
        <v>7.5917071444291329E-2</v>
      </c>
      <c r="R728" s="489">
        <v>9.5611152896697638E-2</v>
      </c>
      <c r="S728" s="489">
        <v>0.11116870104036103</v>
      </c>
      <c r="T728" s="489">
        <v>0.13156670142065463</v>
      </c>
      <c r="U728" s="489">
        <v>0.19919702414648643</v>
      </c>
      <c r="V728" s="489">
        <v>-4.01912882766121E-2</v>
      </c>
      <c r="W728" s="489">
        <v>0.12133047327067426</v>
      </c>
    </row>
    <row r="729" spans="9:23">
      <c r="I729" s="336"/>
      <c r="J729" s="336"/>
      <c r="L729" s="490" t="s">
        <v>865</v>
      </c>
      <c r="M729" s="489" t="s">
        <v>855</v>
      </c>
      <c r="N729" s="508">
        <v>0</v>
      </c>
      <c r="O729" s="489">
        <v>0</v>
      </c>
      <c r="P729" s="489">
        <v>0</v>
      </c>
      <c r="Q729" s="489">
        <v>0</v>
      </c>
      <c r="R729" s="489">
        <v>0</v>
      </c>
      <c r="S729" s="489">
        <v>0</v>
      </c>
      <c r="T729" s="489">
        <v>0</v>
      </c>
      <c r="U729" s="489">
        <v>0</v>
      </c>
      <c r="V729" s="489">
        <v>0</v>
      </c>
      <c r="W729" s="489">
        <v>0</v>
      </c>
    </row>
    <row r="730" spans="9:23">
      <c r="I730" s="336"/>
      <c r="J730" s="336"/>
      <c r="L730" s="490" t="s">
        <v>856</v>
      </c>
      <c r="M730" s="489" t="s">
        <v>857</v>
      </c>
      <c r="N730" s="508">
        <v>38.4</v>
      </c>
      <c r="O730" s="489">
        <v>72.471471454877204</v>
      </c>
      <c r="P730" s="489">
        <v>55.23139703868079</v>
      </c>
      <c r="Q730" s="489">
        <v>40.253276242657037</v>
      </c>
      <c r="R730" s="489">
        <v>32.819387909444892</v>
      </c>
      <c r="S730" s="489">
        <v>28.863677342149074</v>
      </c>
      <c r="T730" s="489">
        <v>25.945131566363472</v>
      </c>
      <c r="U730" s="489">
        <v>20.61401962802222</v>
      </c>
      <c r="V730" s="489">
        <v>17.920467447088939</v>
      </c>
      <c r="W730" s="489">
        <v>27.22580538726416</v>
      </c>
    </row>
    <row r="731" spans="9:23">
      <c r="I731" s="336"/>
      <c r="J731" s="336"/>
      <c r="L731" s="490" t="s">
        <v>231</v>
      </c>
      <c r="M731" s="489" t="s">
        <v>858</v>
      </c>
      <c r="N731" s="508">
        <v>832.09745438493223</v>
      </c>
      <c r="O731" s="489">
        <v>693.04114684132162</v>
      </c>
      <c r="P731" s="489">
        <v>757.02653512905283</v>
      </c>
      <c r="Q731" s="489">
        <v>823.0446929017088</v>
      </c>
      <c r="R731" s="489">
        <v>860.2796316275394</v>
      </c>
      <c r="S731" s="489">
        <v>881.50025518805933</v>
      </c>
      <c r="T731" s="489">
        <v>897.84054351922714</v>
      </c>
      <c r="U731" s="489">
        <v>929.30699514536241</v>
      </c>
      <c r="V731" s="489">
        <v>946.05929773347168</v>
      </c>
      <c r="W731" s="489">
        <v>890.59634729906679</v>
      </c>
    </row>
    <row r="732" spans="9:23">
      <c r="I732" s="336"/>
      <c r="J732" s="336"/>
      <c r="L732" s="490" t="s">
        <v>167</v>
      </c>
      <c r="M732" s="489" t="s">
        <v>853</v>
      </c>
      <c r="N732" s="508">
        <v>13.317376026277426</v>
      </c>
      <c r="O732" s="489">
        <v>14.701173762496968</v>
      </c>
      <c r="P732" s="489">
        <v>13.938513096958662</v>
      </c>
      <c r="Q732" s="489">
        <v>13.178283987133064</v>
      </c>
      <c r="R732" s="489">
        <v>13.374094132998099</v>
      </c>
      <c r="S732" s="489">
        <v>12.945203537798175</v>
      </c>
      <c r="T732" s="489">
        <v>12.621148053953434</v>
      </c>
      <c r="U732" s="489">
        <v>11.981539292136993</v>
      </c>
      <c r="V732" s="489">
        <v>14.463653118919837</v>
      </c>
      <c r="W732" s="489">
        <v>12.764695697161205</v>
      </c>
    </row>
    <row r="733" spans="9:23">
      <c r="I733" s="336"/>
      <c r="J733" s="336"/>
      <c r="L733" s="490" t="s">
        <v>859</v>
      </c>
      <c r="M733" s="489" t="s">
        <v>853</v>
      </c>
      <c r="N733" s="508">
        <v>0.75</v>
      </c>
      <c r="O733" s="489"/>
      <c r="P733" s="489"/>
      <c r="Q733" s="489"/>
      <c r="R733" s="489"/>
      <c r="S733" s="489"/>
      <c r="T733" s="489"/>
      <c r="U733" s="489"/>
      <c r="V733" s="489">
        <v>12.487499999999999</v>
      </c>
      <c r="W733" s="489">
        <v>2.6785714285714284</v>
      </c>
    </row>
    <row r="734" spans="9:23">
      <c r="I734" s="336"/>
      <c r="J734" s="336"/>
      <c r="L734" s="490" t="s">
        <v>860</v>
      </c>
      <c r="M734" s="489" t="s">
        <v>861</v>
      </c>
      <c r="N734" s="508">
        <v>11.989711863972918</v>
      </c>
      <c r="O734" s="489">
        <v>12.032943500221725</v>
      </c>
      <c r="P734" s="489">
        <v>11.858796858004697</v>
      </c>
      <c r="Q734" s="489">
        <v>11.782480651172634</v>
      </c>
      <c r="R734" s="489">
        <v>11.835480769979576</v>
      </c>
      <c r="S734" s="489">
        <v>11.899932367471758</v>
      </c>
      <c r="T734" s="489">
        <v>11.949727525718416</v>
      </c>
      <c r="U734" s="489">
        <v>11.976198424771118</v>
      </c>
      <c r="V734" s="489">
        <v>11.940157086149974</v>
      </c>
      <c r="W734" s="489">
        <v>11.929070140439114</v>
      </c>
    </row>
    <row r="735" spans="9:23">
      <c r="I735" s="336"/>
      <c r="J735" s="336"/>
      <c r="L735" s="490" t="s">
        <v>866</v>
      </c>
      <c r="M735" s="489" t="s">
        <v>863</v>
      </c>
      <c r="N735" s="508">
        <v>280</v>
      </c>
      <c r="O735" s="489">
        <v>50</v>
      </c>
      <c r="P735" s="489">
        <v>130</v>
      </c>
      <c r="Q735" s="489">
        <v>235</v>
      </c>
      <c r="R735" s="489">
        <v>315</v>
      </c>
      <c r="S735" s="489">
        <v>370</v>
      </c>
      <c r="T735" s="489">
        <v>415</v>
      </c>
      <c r="U735" s="489">
        <v>495</v>
      </c>
      <c r="V735" s="489">
        <v>530</v>
      </c>
      <c r="W735" s="489">
        <v>395</v>
      </c>
    </row>
    <row r="736" spans="9:23">
      <c r="I736" s="336"/>
      <c r="J736" s="336"/>
      <c r="L736" s="372"/>
      <c r="N736" s="377"/>
    </row>
    <row r="737" spans="9:23">
      <c r="I737" s="336"/>
      <c r="J737" s="336"/>
      <c r="L737" s="488" t="s">
        <v>902</v>
      </c>
      <c r="M737" s="489"/>
      <c r="N737" s="508"/>
      <c r="O737" s="489"/>
      <c r="P737" s="489"/>
      <c r="Q737" s="489"/>
      <c r="R737" s="489"/>
      <c r="S737" s="489"/>
      <c r="T737" s="489"/>
      <c r="U737" s="489"/>
      <c r="V737" s="489"/>
      <c r="W737" s="489"/>
    </row>
    <row r="738" spans="9:23">
      <c r="I738" s="336"/>
      <c r="J738" s="336"/>
      <c r="L738" s="490" t="s">
        <v>838</v>
      </c>
      <c r="M738" s="489">
        <v>75</v>
      </c>
      <c r="N738" s="508" t="s">
        <v>839</v>
      </c>
      <c r="O738" s="489">
        <v>80</v>
      </c>
      <c r="P738" s="489">
        <v>180</v>
      </c>
      <c r="Q738" s="489">
        <v>290</v>
      </c>
      <c r="R738" s="489">
        <v>340</v>
      </c>
      <c r="S738" s="489">
        <v>400</v>
      </c>
      <c r="T738" s="489">
        <v>450</v>
      </c>
      <c r="U738" s="489">
        <v>525</v>
      </c>
      <c r="V738" s="489">
        <v>525</v>
      </c>
      <c r="W738" s="489">
        <v>400</v>
      </c>
    </row>
    <row r="739" spans="9:23">
      <c r="I739" s="336"/>
      <c r="J739" s="336"/>
      <c r="L739" s="490" t="s">
        <v>840</v>
      </c>
      <c r="M739" s="489" t="s">
        <v>143</v>
      </c>
      <c r="N739" s="508" t="s">
        <v>841</v>
      </c>
      <c r="O739" s="489" t="s">
        <v>842</v>
      </c>
      <c r="P739" s="489" t="s">
        <v>843</v>
      </c>
      <c r="Q739" s="489" t="s">
        <v>659</v>
      </c>
      <c r="R739" s="489" t="s">
        <v>435</v>
      </c>
      <c r="S739" s="489" t="s">
        <v>844</v>
      </c>
      <c r="T739" s="489" t="s">
        <v>845</v>
      </c>
      <c r="U739" s="489" t="s">
        <v>846</v>
      </c>
      <c r="V739" s="489" t="s">
        <v>847</v>
      </c>
      <c r="W739" s="489" t="s">
        <v>848</v>
      </c>
    </row>
    <row r="740" spans="9:23">
      <c r="I740" s="336"/>
      <c r="J740" s="336"/>
      <c r="L740" s="490" t="s">
        <v>849</v>
      </c>
      <c r="M740" s="489" t="s">
        <v>850</v>
      </c>
      <c r="N740" s="508">
        <v>100082.60181110604</v>
      </c>
      <c r="O740" s="489">
        <v>7203.8792343922596</v>
      </c>
      <c r="P740" s="489">
        <v>24181.64112747752</v>
      </c>
      <c r="Q740" s="489">
        <v>24263.978709140778</v>
      </c>
      <c r="R740" s="489">
        <v>9672.406782556387</v>
      </c>
      <c r="S740" s="489">
        <v>9439.5599943123398</v>
      </c>
      <c r="T740" s="489">
        <v>10194.540739224531</v>
      </c>
      <c r="U740" s="489">
        <v>9849.3523088164529</v>
      </c>
      <c r="V740" s="489">
        <v>5277.242915185775</v>
      </c>
      <c r="W740" s="489">
        <v>26160.81774132212</v>
      </c>
    </row>
    <row r="741" spans="9:23">
      <c r="I741" s="336"/>
      <c r="J741" s="336"/>
      <c r="L741" s="490" t="s">
        <v>849</v>
      </c>
      <c r="M741" s="489" t="s">
        <v>851</v>
      </c>
      <c r="N741" s="508">
        <v>15913.133687965861</v>
      </c>
      <c r="O741" s="489">
        <v>1145.4167982683693</v>
      </c>
      <c r="P741" s="489">
        <v>3844.8809392689259</v>
      </c>
      <c r="Q741" s="489">
        <v>3857.9726147533838</v>
      </c>
      <c r="R741" s="489">
        <v>1537.9126784264656</v>
      </c>
      <c r="S741" s="489">
        <v>1500.8900390956619</v>
      </c>
      <c r="T741" s="489">
        <v>1620.9319775367003</v>
      </c>
      <c r="U741" s="489">
        <v>1566.047017101816</v>
      </c>
      <c r="V741" s="489">
        <v>839.08162351453825</v>
      </c>
      <c r="W741" s="489">
        <v>4159.5700208702174</v>
      </c>
    </row>
    <row r="742" spans="9:23">
      <c r="I742" s="336"/>
      <c r="J742" s="336"/>
      <c r="L742" s="490" t="s">
        <v>852</v>
      </c>
      <c r="M742" s="489" t="s">
        <v>5</v>
      </c>
      <c r="N742" s="508">
        <v>13230349.524720423</v>
      </c>
      <c r="O742" s="489">
        <v>793820.97148322535</v>
      </c>
      <c r="P742" s="489">
        <v>2910676.8954384932</v>
      </c>
      <c r="Q742" s="489">
        <v>3175283.8859329014</v>
      </c>
      <c r="R742" s="489">
        <v>1323034.9524720423</v>
      </c>
      <c r="S742" s="489">
        <v>1323034.9524720423</v>
      </c>
      <c r="T742" s="489">
        <v>1455338.4477192466</v>
      </c>
      <c r="U742" s="489">
        <v>1455338.4477192466</v>
      </c>
      <c r="V742" s="489">
        <v>793820.97148322535</v>
      </c>
      <c r="W742" s="489">
        <v>3704497.8669217187</v>
      </c>
    </row>
    <row r="743" spans="9:23">
      <c r="I743" s="336"/>
      <c r="J743" s="336"/>
      <c r="L743" s="490" t="s">
        <v>864</v>
      </c>
      <c r="M743" s="489" t="s">
        <v>853</v>
      </c>
      <c r="N743" s="508">
        <v>7.2870615056124563E-2</v>
      </c>
      <c r="O743" s="489">
        <v>0</v>
      </c>
      <c r="P743" s="489">
        <v>0</v>
      </c>
      <c r="Q743" s="489">
        <v>7.5917071444291329E-2</v>
      </c>
      <c r="R743" s="489">
        <v>9.5611152896697638E-2</v>
      </c>
      <c r="S743" s="489">
        <v>0.11116870104036103</v>
      </c>
      <c r="T743" s="489">
        <v>0.13156670142065463</v>
      </c>
      <c r="U743" s="489">
        <v>0.19919702414648643</v>
      </c>
      <c r="V743" s="489">
        <v>-4.01912882766121E-2</v>
      </c>
      <c r="W743" s="489">
        <v>0.12133047327067426</v>
      </c>
    </row>
    <row r="744" spans="9:23">
      <c r="I744" s="336"/>
      <c r="J744" s="336"/>
      <c r="L744" s="490" t="s">
        <v>865</v>
      </c>
      <c r="M744" s="489" t="s">
        <v>855</v>
      </c>
      <c r="N744" s="508">
        <v>0</v>
      </c>
      <c r="O744" s="489">
        <v>0</v>
      </c>
      <c r="P744" s="489">
        <v>0</v>
      </c>
      <c r="Q744" s="489">
        <v>0</v>
      </c>
      <c r="R744" s="489">
        <v>0</v>
      </c>
      <c r="S744" s="489">
        <v>0</v>
      </c>
      <c r="T744" s="489">
        <v>0</v>
      </c>
      <c r="U744" s="489">
        <v>0</v>
      </c>
      <c r="V744" s="489">
        <v>0</v>
      </c>
      <c r="W744" s="489">
        <v>0</v>
      </c>
    </row>
    <row r="745" spans="9:23">
      <c r="I745" s="336"/>
      <c r="J745" s="336"/>
      <c r="L745" s="490" t="s">
        <v>856</v>
      </c>
      <c r="M745" s="489" t="s">
        <v>857</v>
      </c>
      <c r="N745" s="508">
        <v>38.4</v>
      </c>
      <c r="O745" s="489">
        <v>72.471471454877204</v>
      </c>
      <c r="P745" s="489">
        <v>55.23139703868079</v>
      </c>
      <c r="Q745" s="489">
        <v>40.253276242657037</v>
      </c>
      <c r="R745" s="489">
        <v>32.819387909444892</v>
      </c>
      <c r="S745" s="489">
        <v>28.863677342149074</v>
      </c>
      <c r="T745" s="489">
        <v>25.945131566363472</v>
      </c>
      <c r="U745" s="489">
        <v>20.61401962802222</v>
      </c>
      <c r="V745" s="489">
        <v>17.920467447088939</v>
      </c>
      <c r="W745" s="489">
        <v>27.22580538726416</v>
      </c>
    </row>
    <row r="746" spans="9:23">
      <c r="I746" s="336"/>
      <c r="J746" s="336"/>
      <c r="L746" s="490" t="s">
        <v>231</v>
      </c>
      <c r="M746" s="489" t="s">
        <v>858</v>
      </c>
      <c r="N746" s="508">
        <v>832.09745438493223</v>
      </c>
      <c r="O746" s="489">
        <v>693.04114684132162</v>
      </c>
      <c r="P746" s="489">
        <v>757.02653512905283</v>
      </c>
      <c r="Q746" s="489">
        <v>823.0446929017088</v>
      </c>
      <c r="R746" s="489">
        <v>860.2796316275394</v>
      </c>
      <c r="S746" s="489">
        <v>881.50025518805933</v>
      </c>
      <c r="T746" s="489">
        <v>897.84054351922714</v>
      </c>
      <c r="U746" s="489">
        <v>929.30699514536241</v>
      </c>
      <c r="V746" s="489">
        <v>946.05929773347168</v>
      </c>
      <c r="W746" s="489">
        <v>890.59634729906679</v>
      </c>
    </row>
    <row r="747" spans="9:23">
      <c r="I747" s="336"/>
      <c r="J747" s="336"/>
      <c r="L747" s="490" t="s">
        <v>167</v>
      </c>
      <c r="M747" s="489" t="s">
        <v>853</v>
      </c>
      <c r="N747" s="508">
        <v>13.317376026277426</v>
      </c>
      <c r="O747" s="489">
        <v>14.701173762496968</v>
      </c>
      <c r="P747" s="489">
        <v>13.938513096958662</v>
      </c>
      <c r="Q747" s="489">
        <v>13.178283987133064</v>
      </c>
      <c r="R747" s="489">
        <v>13.374094132998099</v>
      </c>
      <c r="S747" s="489">
        <v>12.945203537798175</v>
      </c>
      <c r="T747" s="489">
        <v>12.621148053953434</v>
      </c>
      <c r="U747" s="489">
        <v>11.981539292136993</v>
      </c>
      <c r="V747" s="489">
        <v>14.463653118919837</v>
      </c>
      <c r="W747" s="489">
        <v>12.764695697161205</v>
      </c>
    </row>
    <row r="748" spans="9:23">
      <c r="I748" s="336"/>
      <c r="J748" s="336"/>
      <c r="L748" s="490" t="s">
        <v>859</v>
      </c>
      <c r="M748" s="489" t="s">
        <v>853</v>
      </c>
      <c r="N748" s="508">
        <v>0.75</v>
      </c>
      <c r="O748" s="489"/>
      <c r="P748" s="489"/>
      <c r="Q748" s="489"/>
      <c r="R748" s="489"/>
      <c r="S748" s="489"/>
      <c r="T748" s="489"/>
      <c r="U748" s="489"/>
      <c r="V748" s="489">
        <v>12.487499999999999</v>
      </c>
      <c r="W748" s="489">
        <v>2.6785714285714284</v>
      </c>
    </row>
    <row r="749" spans="9:23">
      <c r="I749" s="336"/>
      <c r="J749" s="336"/>
      <c r="L749" s="490" t="s">
        <v>860</v>
      </c>
      <c r="M749" s="489" t="s">
        <v>861</v>
      </c>
      <c r="N749" s="508">
        <v>11.989711863972918</v>
      </c>
      <c r="O749" s="489">
        <v>12.032943500221725</v>
      </c>
      <c r="P749" s="489">
        <v>11.858796858004697</v>
      </c>
      <c r="Q749" s="489">
        <v>11.782480651172634</v>
      </c>
      <c r="R749" s="489">
        <v>11.835480769979576</v>
      </c>
      <c r="S749" s="489">
        <v>11.899932367471758</v>
      </c>
      <c r="T749" s="489">
        <v>11.949727525718416</v>
      </c>
      <c r="U749" s="489">
        <v>11.976198424771118</v>
      </c>
      <c r="V749" s="489">
        <v>11.940157086149974</v>
      </c>
      <c r="W749" s="489">
        <v>11.929070140439114</v>
      </c>
    </row>
    <row r="750" spans="9:23">
      <c r="I750" s="336"/>
      <c r="J750" s="336"/>
      <c r="L750" s="490" t="s">
        <v>866</v>
      </c>
      <c r="M750" s="489" t="s">
        <v>863</v>
      </c>
      <c r="N750" s="508">
        <v>280</v>
      </c>
      <c r="O750" s="489">
        <v>50</v>
      </c>
      <c r="P750" s="489">
        <v>130</v>
      </c>
      <c r="Q750" s="489">
        <v>235</v>
      </c>
      <c r="R750" s="489">
        <v>315</v>
      </c>
      <c r="S750" s="489">
        <v>370</v>
      </c>
      <c r="T750" s="489">
        <v>415</v>
      </c>
      <c r="U750" s="489">
        <v>495</v>
      </c>
      <c r="V750" s="489">
        <v>530</v>
      </c>
      <c r="W750" s="489">
        <v>395</v>
      </c>
    </row>
    <row r="751" spans="9:23">
      <c r="I751" s="336"/>
      <c r="J751" s="336"/>
      <c r="L751" s="372"/>
      <c r="N751" s="377"/>
    </row>
    <row r="752" spans="9:23">
      <c r="I752" s="336"/>
      <c r="J752" s="336"/>
      <c r="L752" s="419" t="s">
        <v>1397</v>
      </c>
      <c r="M752" s="404"/>
      <c r="N752" s="497"/>
      <c r="O752" s="404"/>
      <c r="P752" s="404"/>
      <c r="Q752" s="404"/>
      <c r="R752" s="404"/>
      <c r="S752" s="404"/>
      <c r="T752" s="404"/>
      <c r="U752" s="404"/>
      <c r="V752" s="404"/>
      <c r="W752" s="404"/>
    </row>
    <row r="753" spans="9:23">
      <c r="I753" s="336"/>
      <c r="J753" s="336"/>
      <c r="L753" s="420" t="s">
        <v>838</v>
      </c>
      <c r="M753" s="404">
        <v>125</v>
      </c>
      <c r="N753" s="497" t="s">
        <v>839</v>
      </c>
      <c r="O753" s="404">
        <v>80</v>
      </c>
      <c r="P753" s="404">
        <v>180</v>
      </c>
      <c r="Q753" s="404">
        <v>290</v>
      </c>
      <c r="R753" s="404">
        <v>340</v>
      </c>
      <c r="S753" s="404">
        <v>400</v>
      </c>
      <c r="T753" s="404">
        <v>450</v>
      </c>
      <c r="U753" s="404">
        <v>525</v>
      </c>
      <c r="V753" s="404">
        <v>525</v>
      </c>
      <c r="W753" s="404">
        <v>400</v>
      </c>
    </row>
    <row r="754" spans="9:23">
      <c r="I754" s="336"/>
      <c r="J754" s="336"/>
      <c r="L754" s="420" t="s">
        <v>840</v>
      </c>
      <c r="M754" s="404" t="s">
        <v>143</v>
      </c>
      <c r="N754" s="497" t="s">
        <v>841</v>
      </c>
      <c r="O754" s="404" t="s">
        <v>842</v>
      </c>
      <c r="P754" s="404" t="s">
        <v>843</v>
      </c>
      <c r="Q754" s="404" t="s">
        <v>659</v>
      </c>
      <c r="R754" s="404" t="s">
        <v>435</v>
      </c>
      <c r="S754" s="404" t="s">
        <v>844</v>
      </c>
      <c r="T754" s="404" t="s">
        <v>845</v>
      </c>
      <c r="U754" s="404" t="s">
        <v>846</v>
      </c>
      <c r="V754" s="404" t="s">
        <v>847</v>
      </c>
      <c r="W754" s="404" t="s">
        <v>848</v>
      </c>
    </row>
    <row r="755" spans="9:23">
      <c r="I755" s="336"/>
      <c r="J755" s="336"/>
      <c r="L755" s="420" t="s">
        <v>849</v>
      </c>
      <c r="M755" s="404" t="s">
        <v>850</v>
      </c>
      <c r="N755" s="497">
        <v>100000</v>
      </c>
      <c r="O755" s="404">
        <v>13276.800910491687</v>
      </c>
      <c r="P755" s="404">
        <v>24569.720498844148</v>
      </c>
      <c r="Q755" s="404">
        <v>24001.729190367485</v>
      </c>
      <c r="R755" s="404">
        <v>9874.857824390645</v>
      </c>
      <c r="S755" s="404">
        <v>8911.499577702245</v>
      </c>
      <c r="T755" s="404">
        <v>6983.7673034780182</v>
      </c>
      <c r="U755" s="404">
        <v>6023.6804163115921</v>
      </c>
      <c r="V755" s="404">
        <v>6357.9442784141811</v>
      </c>
      <c r="W755" s="404">
        <v>19365.391998203791</v>
      </c>
    </row>
    <row r="756" spans="9:23">
      <c r="I756" s="336"/>
      <c r="J756" s="336"/>
      <c r="L756" s="420" t="s">
        <v>849</v>
      </c>
      <c r="M756" s="404" t="s">
        <v>851</v>
      </c>
      <c r="N756" s="497">
        <v>15900</v>
      </c>
      <c r="O756" s="404">
        <v>2111.0113447681783</v>
      </c>
      <c r="P756" s="404">
        <v>3906.58555931622</v>
      </c>
      <c r="Q756" s="404">
        <v>3816.2749412684298</v>
      </c>
      <c r="R756" s="404">
        <v>1570.1023940781126</v>
      </c>
      <c r="S756" s="404">
        <v>1416.9284328546566</v>
      </c>
      <c r="T756" s="404">
        <v>1110.4190012530048</v>
      </c>
      <c r="U756" s="404">
        <v>957.76518619354317</v>
      </c>
      <c r="V756" s="404">
        <v>1010.9131402678546</v>
      </c>
      <c r="W756" s="404">
        <v>3079.0973277144026</v>
      </c>
    </row>
    <row r="757" spans="9:23">
      <c r="I757" s="336"/>
      <c r="J757" s="336"/>
      <c r="L757" s="420" t="s">
        <v>852</v>
      </c>
      <c r="M757" s="404" t="s">
        <v>5</v>
      </c>
      <c r="N757" s="497">
        <v>12872846.501959683</v>
      </c>
      <c r="O757" s="404">
        <v>1452138.7916859863</v>
      </c>
      <c r="P757" s="404">
        <v>2939867.1625520382</v>
      </c>
      <c r="Q757" s="404">
        <v>3134060.8998296619</v>
      </c>
      <c r="R757" s="404">
        <v>1342664.3634630223</v>
      </c>
      <c r="S757" s="404">
        <v>1235729.0294996353</v>
      </c>
      <c r="T757" s="404">
        <v>981298.4372788578</v>
      </c>
      <c r="U757" s="404">
        <v>858181.36775584309</v>
      </c>
      <c r="V757" s="404">
        <v>928906.44989463955</v>
      </c>
      <c r="W757" s="404">
        <v>2768386.2549293404</v>
      </c>
    </row>
    <row r="758" spans="9:23">
      <c r="I758" s="336"/>
      <c r="J758" s="336"/>
      <c r="L758" s="420" t="s">
        <v>396</v>
      </c>
      <c r="M758" s="404" t="s">
        <v>853</v>
      </c>
      <c r="N758" s="497">
        <v>0.10682772706819418</v>
      </c>
      <c r="O758" s="404">
        <v>1.0430394966379451E-3</v>
      </c>
      <c r="P758" s="404">
        <v>1.2073809376869284E-2</v>
      </c>
      <c r="Q758" s="404">
        <v>2.0657495185134822E-2</v>
      </c>
      <c r="R758" s="404">
        <v>5.3194203459290407E-2</v>
      </c>
      <c r="S758" s="404">
        <v>0.10967950307368696</v>
      </c>
      <c r="T758" s="404">
        <v>0.21033976056251252</v>
      </c>
      <c r="U758" s="404">
        <v>0.35934041874823663</v>
      </c>
      <c r="V758" s="404">
        <v>0.59390653750167177</v>
      </c>
      <c r="W758" s="404">
        <v>0.38523126670271585</v>
      </c>
    </row>
    <row r="759" spans="9:23">
      <c r="I759" s="336"/>
      <c r="J759" s="336"/>
      <c r="L759" s="420" t="s">
        <v>854</v>
      </c>
      <c r="M759" s="404" t="s">
        <v>855</v>
      </c>
      <c r="N759" s="497">
        <v>882.04829216283758</v>
      </c>
      <c r="O759" s="404">
        <v>0</v>
      </c>
      <c r="P759" s="404">
        <v>28.416328171662371</v>
      </c>
      <c r="Q759" s="404">
        <v>735.51486582470034</v>
      </c>
      <c r="R759" s="404">
        <v>1107.8239424065314</v>
      </c>
      <c r="S759" s="404">
        <v>1364.6681779507712</v>
      </c>
      <c r="T759" s="404">
        <v>1626.4460400306466</v>
      </c>
      <c r="U759" s="404">
        <v>2017.4692547994805</v>
      </c>
      <c r="V759" s="404">
        <v>2653.2320524122474</v>
      </c>
      <c r="W759" s="404">
        <v>2092.1892088322052</v>
      </c>
    </row>
    <row r="760" spans="9:23">
      <c r="I760" s="336"/>
      <c r="J760" s="336"/>
      <c r="L760" s="420" t="s">
        <v>856</v>
      </c>
      <c r="M760" s="404" t="s">
        <v>857</v>
      </c>
      <c r="N760" s="497">
        <v>43.100089394201888</v>
      </c>
      <c r="O760" s="404">
        <v>73.999556591641209</v>
      </c>
      <c r="P760" s="404">
        <v>56.3443262841392</v>
      </c>
      <c r="Q760" s="404">
        <v>40.631626848149835</v>
      </c>
      <c r="R760" s="404">
        <v>33.806131491539325</v>
      </c>
      <c r="S760" s="404">
        <v>30.588840291618965</v>
      </c>
      <c r="T760" s="404">
        <v>28.461042726440894</v>
      </c>
      <c r="U760" s="404">
        <v>26.264183675060707</v>
      </c>
      <c r="V760" s="404">
        <v>22.340368766846694</v>
      </c>
      <c r="W760" s="404">
        <v>25.723934638710944</v>
      </c>
    </row>
    <row r="761" spans="9:23">
      <c r="I761" s="336"/>
      <c r="J761" s="336"/>
      <c r="L761" s="420" t="s">
        <v>231</v>
      </c>
      <c r="M761" s="404" t="s">
        <v>858</v>
      </c>
      <c r="N761" s="497">
        <v>809.61298754463417</v>
      </c>
      <c r="O761" s="404">
        <v>687.8877251346338</v>
      </c>
      <c r="P761" s="404">
        <v>752.54134791472757</v>
      </c>
      <c r="Q761" s="404">
        <v>821.23561537418539</v>
      </c>
      <c r="R761" s="404">
        <v>855.14445970345082</v>
      </c>
      <c r="S761" s="404">
        <v>872.11816831852082</v>
      </c>
      <c r="T761" s="404">
        <v>883.71906115759327</v>
      </c>
      <c r="U761" s="404">
        <v>896.02480871801458</v>
      </c>
      <c r="V761" s="404">
        <v>918.87859885619218</v>
      </c>
      <c r="W761" s="404">
        <v>899.09020738370054</v>
      </c>
    </row>
    <row r="762" spans="9:23">
      <c r="I762" s="336"/>
      <c r="J762" s="336"/>
      <c r="L762" s="420" t="s">
        <v>167</v>
      </c>
      <c r="M762" s="404" t="s">
        <v>853</v>
      </c>
      <c r="N762" s="497">
        <v>14.154757358759417</v>
      </c>
      <c r="O762" s="404">
        <v>15.705718373180273</v>
      </c>
      <c r="P762" s="404">
        <v>14.6991436898104</v>
      </c>
      <c r="Q762" s="404">
        <v>14.025892001012402</v>
      </c>
      <c r="R762" s="404">
        <v>13.750823861110943</v>
      </c>
      <c r="S762" s="404">
        <v>13.655036443824505</v>
      </c>
      <c r="T762" s="404">
        <v>13.558490564103748</v>
      </c>
      <c r="U762" s="404">
        <v>13.389045258652986</v>
      </c>
      <c r="V762" s="404">
        <v>13.027991592427131</v>
      </c>
      <c r="W762" s="404">
        <v>13.327959611528737</v>
      </c>
    </row>
    <row r="763" spans="9:23">
      <c r="I763" s="336"/>
      <c r="J763" s="336"/>
      <c r="L763" s="420" t="s">
        <v>859</v>
      </c>
      <c r="M763" s="404" t="s">
        <v>853</v>
      </c>
      <c r="N763" s="497">
        <v>1.0824021514043864E-2</v>
      </c>
      <c r="O763" s="404"/>
      <c r="P763" s="404"/>
      <c r="Q763" s="404"/>
      <c r="R763" s="404"/>
      <c r="S763" s="404"/>
      <c r="T763" s="404"/>
      <c r="U763" s="404"/>
      <c r="V763" s="404">
        <v>0.15</v>
      </c>
      <c r="W763" s="404">
        <v>0.17</v>
      </c>
    </row>
    <row r="764" spans="9:23">
      <c r="I764" s="336"/>
      <c r="J764" s="336"/>
      <c r="L764" s="420" t="s">
        <v>860</v>
      </c>
      <c r="M764" s="404" t="s">
        <v>861</v>
      </c>
      <c r="N764" s="497">
        <v>11.921093567088446</v>
      </c>
      <c r="O764" s="404">
        <v>12.208270851519453</v>
      </c>
      <c r="P764" s="404">
        <v>11.964840669544605</v>
      </c>
      <c r="Q764" s="404">
        <v>11.747104553426924</v>
      </c>
      <c r="R764" s="404">
        <v>11.909353282232892</v>
      </c>
      <c r="S764" s="404">
        <v>12.092452483251847</v>
      </c>
      <c r="T764" s="404">
        <v>12.327639732773727</v>
      </c>
      <c r="U764" s="404">
        <v>12.509519525945642</v>
      </c>
      <c r="V764" s="404">
        <v>12.551494694271033</v>
      </c>
      <c r="W764" s="404">
        <v>12.449343928897278</v>
      </c>
    </row>
    <row r="765" spans="9:23">
      <c r="I765" s="336"/>
      <c r="J765" s="336"/>
      <c r="L765" s="420" t="s">
        <v>862</v>
      </c>
      <c r="M765" s="404" t="s">
        <v>863</v>
      </c>
      <c r="N765" s="497">
        <v>227.82</v>
      </c>
      <c r="O765" s="404">
        <v>56.874496803310485</v>
      </c>
      <c r="P765" s="404">
        <v>133.61435660090683</v>
      </c>
      <c r="Q765" s="404">
        <v>227.14580286670738</v>
      </c>
      <c r="R765" s="404">
        <v>315.44155246030635</v>
      </c>
      <c r="S765" s="404">
        <v>380.43217720700073</v>
      </c>
      <c r="T765" s="404">
        <v>447.31601483489032</v>
      </c>
      <c r="U765" s="404">
        <v>511.56692798654308</v>
      </c>
      <c r="V765" s="404">
        <v>581.70367066955077</v>
      </c>
      <c r="W765" s="404">
        <v>508.26227256216811</v>
      </c>
    </row>
    <row r="766" spans="9:23">
      <c r="I766" s="336"/>
      <c r="J766" s="336"/>
      <c r="L766" s="372"/>
      <c r="N766" s="377"/>
    </row>
    <row r="767" spans="9:23">
      <c r="I767" s="336"/>
      <c r="J767" s="336"/>
      <c r="L767" s="1104" t="s">
        <v>1528</v>
      </c>
      <c r="M767" s="493"/>
      <c r="N767" s="493"/>
      <c r="O767" s="493"/>
      <c r="P767" s="493"/>
      <c r="Q767" s="493"/>
      <c r="R767" s="493"/>
      <c r="S767" s="493"/>
      <c r="T767" s="493"/>
      <c r="U767" s="493"/>
      <c r="V767" s="493"/>
      <c r="W767" s="493"/>
    </row>
    <row r="768" spans="9:23">
      <c r="I768" s="336"/>
      <c r="J768" s="336"/>
      <c r="L768" s="1105" t="s">
        <v>838</v>
      </c>
      <c r="M768" s="493"/>
      <c r="N768" s="493" t="s">
        <v>839</v>
      </c>
      <c r="O768" s="493">
        <v>80</v>
      </c>
      <c r="P768" s="493">
        <v>180</v>
      </c>
      <c r="Q768" s="493">
        <v>290</v>
      </c>
      <c r="R768" s="493">
        <v>343</v>
      </c>
      <c r="S768" s="493">
        <v>399</v>
      </c>
      <c r="T768" s="493">
        <v>454</v>
      </c>
      <c r="U768" s="493">
        <v>525</v>
      </c>
      <c r="V768" s="493">
        <v>525</v>
      </c>
      <c r="W768" s="493">
        <v>399</v>
      </c>
    </row>
    <row r="769" spans="9:23">
      <c r="I769" s="336"/>
      <c r="J769" s="336"/>
      <c r="L769" s="1105" t="s">
        <v>840</v>
      </c>
      <c r="M769" s="493" t="s">
        <v>143</v>
      </c>
      <c r="N769" s="493" t="s">
        <v>841</v>
      </c>
      <c r="O769" s="493" t="s">
        <v>842</v>
      </c>
      <c r="P769" s="493" t="s">
        <v>843</v>
      </c>
      <c r="Q769" s="493" t="s">
        <v>659</v>
      </c>
      <c r="R769" s="493" t="s">
        <v>435</v>
      </c>
      <c r="S769" s="493" t="s">
        <v>844</v>
      </c>
      <c r="T769" s="493" t="s">
        <v>845</v>
      </c>
      <c r="U769" s="493" t="s">
        <v>846</v>
      </c>
      <c r="V769" s="493" t="s">
        <v>847</v>
      </c>
      <c r="W769" s="493" t="s">
        <v>848</v>
      </c>
    </row>
    <row r="770" spans="9:23">
      <c r="I770" s="336"/>
      <c r="J770" s="336"/>
      <c r="L770" s="1105" t="s">
        <v>849</v>
      </c>
      <c r="M770" s="493" t="s">
        <v>850</v>
      </c>
      <c r="N770" s="493">
        <v>100000</v>
      </c>
      <c r="O770" s="493">
        <v>21049.921277374397</v>
      </c>
      <c r="P770" s="493">
        <v>31317.453779112639</v>
      </c>
      <c r="Q770" s="493">
        <v>24279.913914786346</v>
      </c>
      <c r="R770" s="493">
        <v>8487.2111025496615</v>
      </c>
      <c r="S770" s="493">
        <v>6840.5862043248262</v>
      </c>
      <c r="T770" s="493">
        <v>4583.7633155849526</v>
      </c>
      <c r="U770" s="493">
        <v>3006.1120368968832</v>
      </c>
      <c r="V770" s="493">
        <v>9.9999999999999998E-20</v>
      </c>
      <c r="W770" s="493">
        <v>7598.1418038492711</v>
      </c>
    </row>
    <row r="771" spans="9:23">
      <c r="I771" s="336"/>
      <c r="J771" s="336"/>
      <c r="L771" s="1105" t="s">
        <v>849</v>
      </c>
      <c r="M771" s="493" t="s">
        <v>851</v>
      </c>
      <c r="N771" s="493">
        <v>15900</v>
      </c>
      <c r="O771" s="493">
        <v>3346.9374831025293</v>
      </c>
      <c r="P771" s="493">
        <v>4979.4751508789095</v>
      </c>
      <c r="Q771" s="493">
        <v>3860.5063124510293</v>
      </c>
      <c r="R771" s="493">
        <v>1349.4665653053962</v>
      </c>
      <c r="S771" s="493">
        <v>1087.6532064876474</v>
      </c>
      <c r="T771" s="493">
        <v>728.81836717800752</v>
      </c>
      <c r="U771" s="493">
        <v>477.97181386660446</v>
      </c>
      <c r="V771" s="493">
        <v>9.9999999999999998E-20</v>
      </c>
      <c r="W771" s="493">
        <v>1208.1045468120342</v>
      </c>
    </row>
    <row r="772" spans="9:23">
      <c r="I772" s="336"/>
      <c r="J772" s="336"/>
      <c r="L772" s="1105" t="s">
        <v>852</v>
      </c>
      <c r="M772" s="493" t="s">
        <v>5</v>
      </c>
      <c r="N772" s="493">
        <v>12361182.960732555</v>
      </c>
      <c r="O772" s="493">
        <v>2126253.0207746211</v>
      </c>
      <c r="P772" s="493">
        <v>3873669.3143286621</v>
      </c>
      <c r="Q772" s="493">
        <v>3165670.7533568889</v>
      </c>
      <c r="R772" s="493">
        <v>1129046.4470783777</v>
      </c>
      <c r="S772" s="493">
        <v>920885.9053495503</v>
      </c>
      <c r="T772" s="493">
        <v>638240.29313724441</v>
      </c>
      <c r="U772" s="493">
        <v>443444.88979902409</v>
      </c>
      <c r="V772" s="493">
        <v>9.9999999999999998E-20</v>
      </c>
      <c r="W772" s="493">
        <v>1081685.1829362684</v>
      </c>
    </row>
    <row r="773" spans="9:23">
      <c r="I773" s="336"/>
      <c r="J773" s="336"/>
      <c r="L773" s="1105" t="s">
        <v>864</v>
      </c>
      <c r="M773" s="493" t="s">
        <v>853</v>
      </c>
      <c r="N773" s="493">
        <v>0.04</v>
      </c>
      <c r="O773" s="493">
        <v>2.0760409608497357E-2</v>
      </c>
      <c r="P773" s="493">
        <v>4.7725083892579817E-3</v>
      </c>
      <c r="Q773" s="493">
        <v>4.4374801359853583E-2</v>
      </c>
      <c r="R773" s="493">
        <v>0.1177210347570963</v>
      </c>
      <c r="S773" s="493">
        <v>0.16514174722984507</v>
      </c>
      <c r="T773" s="493">
        <v>0.18043048323678931</v>
      </c>
      <c r="U773" s="493">
        <v>0.15517056790429726</v>
      </c>
      <c r="V773" s="493">
        <v>9.9999999999999998E-20</v>
      </c>
      <c r="W773" s="493">
        <v>0.17403697196211518</v>
      </c>
    </row>
    <row r="774" spans="9:23">
      <c r="I774" s="336"/>
      <c r="J774" s="336"/>
      <c r="L774" s="1105" t="s">
        <v>865</v>
      </c>
      <c r="M774" s="493" t="s">
        <v>855</v>
      </c>
      <c r="N774" s="493">
        <v>2.3247018972488549</v>
      </c>
      <c r="O774" s="493">
        <v>0</v>
      </c>
      <c r="P774" s="493">
        <v>0</v>
      </c>
      <c r="Q774" s="493">
        <v>0</v>
      </c>
      <c r="R774" s="493">
        <v>0</v>
      </c>
      <c r="S774" s="493">
        <v>11.520313657383667</v>
      </c>
      <c r="T774" s="493">
        <v>343.77443807854615</v>
      </c>
      <c r="U774" s="493">
        <v>1418.5528548285693</v>
      </c>
      <c r="V774" s="493">
        <v>9.9999999999999998E-20</v>
      </c>
      <c r="W774" s="493">
        <v>2301.6612699340876</v>
      </c>
    </row>
    <row r="775" spans="9:23">
      <c r="I775" s="336"/>
      <c r="J775" s="336"/>
      <c r="L775" s="1105" t="s">
        <v>856</v>
      </c>
      <c r="M775" s="493" t="s">
        <v>857</v>
      </c>
      <c r="N775" s="493">
        <v>50.33</v>
      </c>
      <c r="O775" s="493">
        <v>91.014815263765172</v>
      </c>
      <c r="P775" s="493">
        <v>50.213545208710201</v>
      </c>
      <c r="Q775" s="493">
        <v>40.887113728222232</v>
      </c>
      <c r="R775" s="493">
        <v>37.457158016432146</v>
      </c>
      <c r="S775" s="493">
        <v>35.459407159359841</v>
      </c>
      <c r="T775" s="493">
        <v>29.921495230743346</v>
      </c>
      <c r="U775" s="493">
        <v>20.866295192173681</v>
      </c>
      <c r="V775" s="493">
        <v>9.9999999999999998E-20</v>
      </c>
      <c r="W775" s="493">
        <v>26.38101634606997</v>
      </c>
    </row>
    <row r="776" spans="9:23">
      <c r="I776" s="336"/>
      <c r="J776" s="336"/>
      <c r="L776" s="1105" t="s">
        <v>231</v>
      </c>
      <c r="M776" s="493" t="s">
        <v>858</v>
      </c>
      <c r="N776" s="493">
        <v>777.43289061211033</v>
      </c>
      <c r="O776" s="493">
        <v>635.28316005581212</v>
      </c>
      <c r="P776" s="493">
        <v>777.92723067308305</v>
      </c>
      <c r="Q776" s="493">
        <v>820.01439633626956</v>
      </c>
      <c r="R776" s="493">
        <v>836.66129721625566</v>
      </c>
      <c r="S776" s="493">
        <v>846.67235830008929</v>
      </c>
      <c r="T776" s="493">
        <v>875.71927640698414</v>
      </c>
      <c r="U776" s="493">
        <v>927.76368173622814</v>
      </c>
      <c r="V776" s="493">
        <v>9.9999999999999998E-20</v>
      </c>
      <c r="W776" s="493">
        <v>895.35726505676746</v>
      </c>
    </row>
    <row r="777" spans="9:23">
      <c r="I777" s="336"/>
      <c r="J777" s="336"/>
      <c r="L777" s="1105" t="s">
        <v>167</v>
      </c>
      <c r="M777" s="493" t="s">
        <v>853</v>
      </c>
      <c r="N777" s="493">
        <v>13.913653158123891</v>
      </c>
      <c r="O777" s="493">
        <v>16.837616783500273</v>
      </c>
      <c r="P777" s="493">
        <v>13.471487082269242</v>
      </c>
      <c r="Q777" s="493">
        <v>13.11950330747225</v>
      </c>
      <c r="R777" s="493">
        <v>13.995275943281008</v>
      </c>
      <c r="S777" s="493">
        <v>13.908454620115219</v>
      </c>
      <c r="T777" s="493">
        <v>13.318036712564325</v>
      </c>
      <c r="U777" s="493">
        <v>12.092913474942709</v>
      </c>
      <c r="V777" s="493">
        <v>9.9999999999999998E-20</v>
      </c>
      <c r="W777" s="493">
        <v>12.815788324893337</v>
      </c>
    </row>
    <row r="778" spans="9:23">
      <c r="I778" s="336"/>
      <c r="J778" s="336"/>
      <c r="L778" s="1105" t="s">
        <v>859</v>
      </c>
      <c r="M778" s="493" t="s">
        <v>853</v>
      </c>
      <c r="N778" s="493">
        <v>0</v>
      </c>
      <c r="O778" s="493"/>
      <c r="P778" s="493"/>
      <c r="Q778" s="493"/>
      <c r="R778" s="493"/>
      <c r="S778" s="493"/>
      <c r="T778" s="493"/>
      <c r="U778" s="493"/>
      <c r="V778" s="493">
        <v>9.9999999999999998E-20</v>
      </c>
      <c r="W778" s="493">
        <v>9.9999999999999998E-20</v>
      </c>
    </row>
    <row r="779" spans="9:23">
      <c r="I779" s="336"/>
      <c r="J779" s="336"/>
      <c r="L779" s="1105" t="s">
        <v>860</v>
      </c>
      <c r="M779" s="493" t="s">
        <v>861</v>
      </c>
      <c r="N779" s="493">
        <v>12.037008615230555</v>
      </c>
      <c r="O779" s="493">
        <v>12.956107144640548</v>
      </c>
      <c r="P779" s="493">
        <v>11.658924702530189</v>
      </c>
      <c r="Q779" s="493">
        <v>11.696370085833591</v>
      </c>
      <c r="R779" s="493">
        <v>12.171587543922627</v>
      </c>
      <c r="S779" s="493">
        <v>12.520329888884399</v>
      </c>
      <c r="T779" s="493">
        <v>12.538309946008757</v>
      </c>
      <c r="U779" s="493">
        <v>12.151852421943108</v>
      </c>
      <c r="V779" s="493">
        <v>9.9999999999999998E-20</v>
      </c>
      <c r="W779" s="493">
        <v>12.413912830575113</v>
      </c>
    </row>
    <row r="780" spans="9:23">
      <c r="I780" s="336"/>
      <c r="J780" s="336"/>
      <c r="L780" s="1105" t="s">
        <v>866</v>
      </c>
      <c r="M780" s="493" t="s">
        <v>863</v>
      </c>
      <c r="N780" s="493">
        <v>183.47103318689221</v>
      </c>
      <c r="O780" s="493">
        <v>37.551686762792173</v>
      </c>
      <c r="P780" s="493">
        <v>142.57907830079489</v>
      </c>
      <c r="Q780" s="493">
        <v>218.47699705038019</v>
      </c>
      <c r="R780" s="493">
        <v>315.29883645658299</v>
      </c>
      <c r="S780" s="493">
        <v>390.6105674612063</v>
      </c>
      <c r="T780" s="493">
        <v>464.46496813991871</v>
      </c>
      <c r="U780" s="493">
        <v>525.31806496059232</v>
      </c>
      <c r="V780" s="493">
        <v>9.9999999999999998E-20</v>
      </c>
      <c r="W780" s="493">
        <v>491.97633191859052</v>
      </c>
    </row>
    <row r="781" spans="9:23">
      <c r="I781" s="336"/>
      <c r="J781" s="336"/>
      <c r="L781" s="372"/>
      <c r="N781" s="377"/>
    </row>
    <row r="782" spans="9:23">
      <c r="I782" s="336"/>
      <c r="J782" s="336"/>
      <c r="L782" s="374" t="s">
        <v>920</v>
      </c>
      <c r="M782" s="320"/>
      <c r="N782" s="371"/>
      <c r="O782" s="320"/>
      <c r="P782" s="320"/>
      <c r="Q782" s="320"/>
      <c r="R782" s="320"/>
      <c r="S782" s="320"/>
      <c r="T782" s="320"/>
      <c r="U782" s="320"/>
      <c r="V782" s="320"/>
      <c r="W782" s="320"/>
    </row>
    <row r="783" spans="9:23">
      <c r="I783" s="336"/>
      <c r="J783" s="336"/>
      <c r="L783" s="370"/>
      <c r="M783" s="371"/>
      <c r="N783" s="371" t="s">
        <v>839</v>
      </c>
      <c r="O783" s="371">
        <v>80</v>
      </c>
      <c r="P783" s="371">
        <v>180</v>
      </c>
      <c r="Q783" s="371">
        <v>290</v>
      </c>
      <c r="R783" s="371">
        <v>340</v>
      </c>
      <c r="S783" s="371">
        <v>400</v>
      </c>
      <c r="T783" s="371">
        <v>450</v>
      </c>
      <c r="U783" s="371">
        <v>525</v>
      </c>
      <c r="V783" s="371">
        <v>525</v>
      </c>
      <c r="W783" s="371">
        <v>400</v>
      </c>
    </row>
    <row r="784" spans="9:23">
      <c r="I784" s="336"/>
      <c r="J784" s="336"/>
      <c r="L784" s="370" t="s">
        <v>840</v>
      </c>
      <c r="M784" s="371" t="s">
        <v>143</v>
      </c>
      <c r="N784" s="371" t="s">
        <v>841</v>
      </c>
      <c r="O784" s="371" t="s">
        <v>842</v>
      </c>
      <c r="P784" s="371" t="s">
        <v>843</v>
      </c>
      <c r="Q784" s="371" t="s">
        <v>659</v>
      </c>
      <c r="R784" s="371" t="s">
        <v>435</v>
      </c>
      <c r="S784" s="371" t="s">
        <v>844</v>
      </c>
      <c r="T784" s="371" t="s">
        <v>845</v>
      </c>
      <c r="U784" s="371" t="s">
        <v>846</v>
      </c>
      <c r="V784" s="371" t="s">
        <v>847</v>
      </c>
      <c r="W784" s="371" t="s">
        <v>848</v>
      </c>
    </row>
    <row r="785" spans="9:23">
      <c r="I785" s="336"/>
      <c r="J785" s="336"/>
      <c r="L785" s="370" t="s">
        <v>849</v>
      </c>
      <c r="M785" s="371" t="s">
        <v>850</v>
      </c>
      <c r="N785" s="371">
        <v>100000</v>
      </c>
      <c r="O785" s="371">
        <v>36296.53631169747</v>
      </c>
      <c r="P785" s="371">
        <v>48333.30548138771</v>
      </c>
      <c r="Q785" s="371">
        <v>14385.960823131702</v>
      </c>
      <c r="R785" s="371">
        <v>1472.6075492881969</v>
      </c>
      <c r="S785" s="371">
        <v>853.43982816506207</v>
      </c>
      <c r="T785" s="371">
        <v>320.42532065608964</v>
      </c>
      <c r="U785" s="371">
        <v>82.62002273746117</v>
      </c>
      <c r="V785" s="371">
        <v>82.62002273746117</v>
      </c>
      <c r="W785" s="371">
        <v>589.42543401925991</v>
      </c>
    </row>
    <row r="786" spans="9:23">
      <c r="I786" s="336"/>
      <c r="J786" s="336"/>
      <c r="L786" s="370" t="s">
        <v>849</v>
      </c>
      <c r="M786" s="371" t="s">
        <v>851</v>
      </c>
      <c r="N786" s="371">
        <v>15900</v>
      </c>
      <c r="O786" s="371">
        <v>5771.1492735598977</v>
      </c>
      <c r="P786" s="371">
        <v>7684.9955715406459</v>
      </c>
      <c r="Q786" s="371">
        <v>2287.3677708779405</v>
      </c>
      <c r="R786" s="371">
        <v>234.14460033682332</v>
      </c>
      <c r="S786" s="371">
        <v>135.69693267824488</v>
      </c>
      <c r="T786" s="371">
        <v>50.94762598431825</v>
      </c>
      <c r="U786" s="371">
        <v>13.136583615256326</v>
      </c>
      <c r="V786" s="371">
        <v>13.136583615256326</v>
      </c>
      <c r="W786" s="371">
        <v>93.718644009062331</v>
      </c>
    </row>
    <row r="787" spans="9:23">
      <c r="I787" s="336"/>
      <c r="J787" s="336"/>
      <c r="L787" s="370" t="s">
        <v>852</v>
      </c>
      <c r="M787" s="371" t="s">
        <v>5</v>
      </c>
      <c r="N787" s="371">
        <v>11669016.151494058</v>
      </c>
      <c r="O787" s="371">
        <v>3780761.2330840747</v>
      </c>
      <c r="P787" s="371">
        <v>5659472.8334746175</v>
      </c>
      <c r="Q787" s="371">
        <v>1846038.35516636</v>
      </c>
      <c r="R787" s="371">
        <v>198373.274575399</v>
      </c>
      <c r="S787" s="371">
        <v>116690.16151494058</v>
      </c>
      <c r="T787" s="371">
        <v>44342.261375677423</v>
      </c>
      <c r="U787" s="371">
        <v>11669.016151494057</v>
      </c>
      <c r="V787" s="371">
        <v>11669.016151494057</v>
      </c>
      <c r="W787" s="371">
        <v>67680.293678665548</v>
      </c>
    </row>
    <row r="788" spans="9:23">
      <c r="I788" s="336"/>
      <c r="J788" s="336"/>
      <c r="L788" s="370" t="s">
        <v>396</v>
      </c>
      <c r="M788" s="371" t="s">
        <v>853</v>
      </c>
      <c r="N788" s="371">
        <v>1.6455699220775426E-2</v>
      </c>
      <c r="O788" s="371">
        <v>0</v>
      </c>
      <c r="P788" s="371">
        <v>0</v>
      </c>
      <c r="Q788" s="371">
        <v>7.355038876252433E-2</v>
      </c>
      <c r="R788" s="371">
        <v>0.16451087595280181</v>
      </c>
      <c r="S788" s="371">
        <v>0.20443390657736449</v>
      </c>
      <c r="T788" s="371">
        <v>0.23478837682262954</v>
      </c>
      <c r="U788" s="371">
        <v>0.26574815118357642</v>
      </c>
      <c r="V788" s="371">
        <v>-1.1789402215367655</v>
      </c>
      <c r="W788" s="371">
        <v>-3.6200411081373507E-3</v>
      </c>
    </row>
    <row r="789" spans="9:23">
      <c r="I789" s="336"/>
      <c r="J789" s="336"/>
      <c r="L789" s="370" t="s">
        <v>854</v>
      </c>
      <c r="M789" s="371" t="s">
        <v>855</v>
      </c>
      <c r="N789" s="371">
        <v>3.9062235574859296</v>
      </c>
      <c r="O789" s="371">
        <v>0</v>
      </c>
      <c r="P789" s="371">
        <v>0</v>
      </c>
      <c r="Q789" s="371">
        <v>0</v>
      </c>
      <c r="R789" s="371">
        <v>100.56656460059418</v>
      </c>
      <c r="S789" s="371">
        <v>219.65919592758286</v>
      </c>
      <c r="T789" s="371">
        <v>359.07776537998103</v>
      </c>
      <c r="U789" s="371">
        <v>631.78896440406083</v>
      </c>
      <c r="V789" s="371">
        <v>-1996.284472847989</v>
      </c>
      <c r="W789" s="371">
        <v>0</v>
      </c>
    </row>
    <row r="790" spans="9:23">
      <c r="I790" s="336"/>
      <c r="J790" s="336"/>
      <c r="L790" s="370" t="s">
        <v>856</v>
      </c>
      <c r="M790" s="371" t="s">
        <v>857</v>
      </c>
      <c r="N790" s="371">
        <v>61.250110715410585</v>
      </c>
      <c r="O790" s="371">
        <v>84.280157369358065</v>
      </c>
      <c r="P790" s="371">
        <v>60.453524624618446</v>
      </c>
      <c r="Q790" s="371">
        <v>43.65547879751621</v>
      </c>
      <c r="R790" s="371">
        <v>35.351238048432933</v>
      </c>
      <c r="S790" s="371">
        <v>32.885777050118065</v>
      </c>
      <c r="T790" s="371">
        <v>30.918151456543242</v>
      </c>
      <c r="U790" s="371">
        <v>27.639006516686678</v>
      </c>
      <c r="V790" s="371">
        <v>27.639006516686678</v>
      </c>
      <c r="W790" s="371">
        <v>64.24569105560893</v>
      </c>
    </row>
    <row r="791" spans="9:23">
      <c r="I791" s="336"/>
      <c r="J791" s="336"/>
      <c r="L791" s="370" t="s">
        <v>231</v>
      </c>
      <c r="M791" s="371" t="s">
        <v>858</v>
      </c>
      <c r="N791" s="371">
        <v>733.90038688641869</v>
      </c>
      <c r="O791" s="371">
        <v>655.11409493519056</v>
      </c>
      <c r="P791" s="371">
        <v>736.43150224223712</v>
      </c>
      <c r="Q791" s="371">
        <v>807.05795485516137</v>
      </c>
      <c r="R791" s="371">
        <v>847.22549351996031</v>
      </c>
      <c r="S791" s="371">
        <v>859.93219752157677</v>
      </c>
      <c r="T791" s="371">
        <v>870.34990382723686</v>
      </c>
      <c r="U791" s="371">
        <v>888.28393235681983</v>
      </c>
      <c r="V791" s="371">
        <v>888.28393235681983</v>
      </c>
      <c r="W791" s="371">
        <v>722.16467058700778</v>
      </c>
    </row>
    <row r="792" spans="9:23">
      <c r="I792" s="336"/>
      <c r="J792" s="336"/>
      <c r="L792" s="370" t="s">
        <v>167</v>
      </c>
      <c r="M792" s="371" t="s">
        <v>853</v>
      </c>
      <c r="N792" s="371">
        <v>14.744994248918738</v>
      </c>
      <c r="O792" s="371">
        <v>15.90145975663564</v>
      </c>
      <c r="P792" s="371">
        <v>14.433288426687117</v>
      </c>
      <c r="Q792" s="371">
        <v>13.457476417504084</v>
      </c>
      <c r="R792" s="371">
        <v>13.717103122176386</v>
      </c>
      <c r="S792" s="371">
        <v>13.488523270480037</v>
      </c>
      <c r="T792" s="371">
        <v>13.308388851553811</v>
      </c>
      <c r="U792" s="371">
        <v>12.977556438725628</v>
      </c>
      <c r="V792" s="371">
        <v>32.178211719965667</v>
      </c>
      <c r="W792" s="371">
        <v>16.504766516309616</v>
      </c>
    </row>
    <row r="793" spans="9:23">
      <c r="I793" s="336"/>
      <c r="J793" s="336"/>
      <c r="L793" s="370" t="s">
        <v>859</v>
      </c>
      <c r="M793" s="371" t="s">
        <v>853</v>
      </c>
      <c r="N793" s="371">
        <v>3.2041455785844177E-4</v>
      </c>
      <c r="O793" s="371"/>
      <c r="P793" s="371"/>
      <c r="Q793" s="371"/>
      <c r="R793" s="371"/>
      <c r="S793" s="371"/>
      <c r="T793" s="371"/>
      <c r="U793" s="371"/>
      <c r="V793" s="371">
        <v>0.32009414330058333</v>
      </c>
      <c r="W793" s="371">
        <v>5.5243889285938229E-2</v>
      </c>
    </row>
    <row r="794" spans="9:23">
      <c r="I794" s="336"/>
      <c r="J794" s="336"/>
      <c r="L794" s="370" t="s">
        <v>860</v>
      </c>
      <c r="M794" s="371" t="s">
        <v>861</v>
      </c>
      <c r="N794" s="371">
        <v>14.26603513263745</v>
      </c>
      <c r="O794" s="371">
        <v>12.885233961193597</v>
      </c>
      <c r="P794" s="371">
        <v>12.290410970154964</v>
      </c>
      <c r="Q794" s="371">
        <v>12.171493822030151</v>
      </c>
      <c r="R794" s="371">
        <v>12.085571656972551</v>
      </c>
      <c r="S794" s="371">
        <v>12.166702587089073</v>
      </c>
      <c r="T794" s="371">
        <v>12.386593138851167</v>
      </c>
      <c r="U794" s="371">
        <v>12.474680100601114</v>
      </c>
      <c r="V794" s="371">
        <v>12.975362586171871</v>
      </c>
      <c r="W794" s="371">
        <v>15.738774662377191</v>
      </c>
    </row>
    <row r="795" spans="9:23">
      <c r="I795" s="336"/>
      <c r="J795" s="336"/>
      <c r="L795" s="370" t="s">
        <v>862</v>
      </c>
      <c r="M795" s="371" t="s">
        <v>863</v>
      </c>
      <c r="N795" s="371">
        <v>365</v>
      </c>
      <c r="O795" s="371">
        <v>62</v>
      </c>
      <c r="P795" s="371">
        <v>140</v>
      </c>
      <c r="Q795" s="371">
        <v>255</v>
      </c>
      <c r="R795" s="371">
        <v>325</v>
      </c>
      <c r="S795" s="371">
        <v>365</v>
      </c>
      <c r="T795" s="371">
        <v>425</v>
      </c>
      <c r="U795" s="371">
        <v>485</v>
      </c>
      <c r="V795" s="371">
        <v>580</v>
      </c>
      <c r="W795" s="371">
        <v>545</v>
      </c>
    </row>
    <row r="796" spans="9:23">
      <c r="I796" s="336"/>
      <c r="J796" s="336"/>
      <c r="L796" s="372"/>
      <c r="N796" s="377"/>
    </row>
    <row r="797" spans="9:23">
      <c r="I797" s="336"/>
      <c r="J797" s="336"/>
      <c r="L797" s="419" t="s">
        <v>903</v>
      </c>
      <c r="M797" s="404"/>
      <c r="N797" s="497"/>
      <c r="O797" s="404"/>
      <c r="P797" s="404"/>
      <c r="Q797" s="404"/>
      <c r="R797" s="404"/>
      <c r="S797" s="404"/>
      <c r="T797" s="404"/>
      <c r="U797" s="404"/>
      <c r="V797" s="404"/>
      <c r="W797" s="404"/>
    </row>
    <row r="798" spans="9:23">
      <c r="I798" s="336"/>
      <c r="J798" s="336"/>
      <c r="L798" s="420" t="s">
        <v>867</v>
      </c>
      <c r="M798" s="404">
        <v>96</v>
      </c>
      <c r="N798" s="497" t="s">
        <v>839</v>
      </c>
      <c r="O798" s="404">
        <v>80</v>
      </c>
      <c r="P798" s="404">
        <v>180</v>
      </c>
      <c r="Q798" s="404">
        <v>290</v>
      </c>
      <c r="R798" s="404">
        <v>340</v>
      </c>
      <c r="S798" s="404">
        <v>400</v>
      </c>
      <c r="T798" s="404">
        <v>450</v>
      </c>
      <c r="U798" s="404">
        <v>525</v>
      </c>
      <c r="V798" s="404">
        <v>525</v>
      </c>
      <c r="W798" s="404">
        <v>400</v>
      </c>
    </row>
    <row r="799" spans="9:23">
      <c r="I799" s="336"/>
      <c r="J799" s="336"/>
      <c r="L799" s="420" t="s">
        <v>840</v>
      </c>
      <c r="M799" s="404" t="s">
        <v>143</v>
      </c>
      <c r="N799" s="497" t="s">
        <v>841</v>
      </c>
      <c r="O799" s="404" t="s">
        <v>842</v>
      </c>
      <c r="P799" s="404" t="s">
        <v>843</v>
      </c>
      <c r="Q799" s="404" t="s">
        <v>659</v>
      </c>
      <c r="R799" s="404" t="s">
        <v>435</v>
      </c>
      <c r="S799" s="404" t="s">
        <v>844</v>
      </c>
      <c r="T799" s="404" t="s">
        <v>845</v>
      </c>
      <c r="U799" s="404" t="s">
        <v>846</v>
      </c>
      <c r="V799" s="404" t="s">
        <v>847</v>
      </c>
      <c r="W799" s="404" t="s">
        <v>848</v>
      </c>
    </row>
    <row r="800" spans="9:23">
      <c r="I800" s="336"/>
      <c r="J800" s="336"/>
      <c r="L800" s="420" t="s">
        <v>849</v>
      </c>
      <c r="M800" s="404" t="s">
        <v>850</v>
      </c>
      <c r="N800" s="497">
        <v>99933.109740622574</v>
      </c>
      <c r="O800" s="404">
        <v>10154.971942688404</v>
      </c>
      <c r="P800" s="404">
        <v>19949.321987710944</v>
      </c>
      <c r="Q800" s="404">
        <v>22922.368314009818</v>
      </c>
      <c r="R800" s="404">
        <v>8189.0224530313953</v>
      </c>
      <c r="S800" s="404">
        <v>8124.9901737256141</v>
      </c>
      <c r="T800" s="404">
        <v>6186.8755743923039</v>
      </c>
      <c r="U800" s="404">
        <v>9863.5480134075078</v>
      </c>
      <c r="V800" s="404">
        <v>14542.011281656598</v>
      </c>
      <c r="W800" s="404">
        <v>31379.914650541039</v>
      </c>
    </row>
    <row r="801" spans="9:23">
      <c r="I801" s="336"/>
      <c r="J801" s="336"/>
      <c r="L801" s="420" t="s">
        <v>849</v>
      </c>
      <c r="M801" s="404" t="s">
        <v>851</v>
      </c>
      <c r="N801" s="497">
        <v>15889.36444875899</v>
      </c>
      <c r="O801" s="404">
        <v>1614.6405388874562</v>
      </c>
      <c r="P801" s="404">
        <v>3171.9421960460404</v>
      </c>
      <c r="Q801" s="404">
        <v>3644.6565619275611</v>
      </c>
      <c r="R801" s="404">
        <v>1302.0545700319919</v>
      </c>
      <c r="S801" s="404">
        <v>1291.8734376223726</v>
      </c>
      <c r="T801" s="404">
        <v>983.71321632837635</v>
      </c>
      <c r="U801" s="404">
        <v>1568.3041341317937</v>
      </c>
      <c r="V801" s="404">
        <v>2312.179793783399</v>
      </c>
      <c r="W801" s="404">
        <v>4989.4064294360251</v>
      </c>
    </row>
    <row r="802" spans="9:23">
      <c r="I802" s="336"/>
      <c r="J802" s="336"/>
      <c r="L802" s="420" t="s">
        <v>852</v>
      </c>
      <c r="M802" s="404" t="s">
        <v>5</v>
      </c>
      <c r="N802" s="497">
        <v>13352820</v>
      </c>
      <c r="O802" s="404">
        <v>1068225.6000000001</v>
      </c>
      <c r="P802" s="404">
        <v>2403507.6</v>
      </c>
      <c r="Q802" s="404">
        <v>3071148.6</v>
      </c>
      <c r="R802" s="404">
        <v>1134989.7000000002</v>
      </c>
      <c r="S802" s="404">
        <v>1134989.7000000002</v>
      </c>
      <c r="T802" s="404">
        <v>867933.3</v>
      </c>
      <c r="U802" s="404">
        <v>1402046.0999999999</v>
      </c>
      <c r="V802" s="404">
        <v>2269979.4000000004</v>
      </c>
      <c r="W802" s="404">
        <v>4539958.8</v>
      </c>
    </row>
    <row r="803" spans="9:23">
      <c r="I803" s="336"/>
      <c r="J803" s="336"/>
      <c r="L803" s="420" t="s">
        <v>864</v>
      </c>
      <c r="M803" s="404" t="s">
        <v>853</v>
      </c>
      <c r="N803" s="497">
        <v>0.28928644816627597</v>
      </c>
      <c r="O803" s="404">
        <v>0</v>
      </c>
      <c r="P803" s="404">
        <v>0</v>
      </c>
      <c r="Q803" s="404">
        <v>7.7313397455474331E-2</v>
      </c>
      <c r="R803" s="404">
        <v>0.15138719640413625</v>
      </c>
      <c r="S803" s="404">
        <v>0.23198672862604347</v>
      </c>
      <c r="T803" s="404">
        <v>0.34561485140734194</v>
      </c>
      <c r="U803" s="404">
        <v>0.55012693034981042</v>
      </c>
      <c r="V803" s="404">
        <v>0.93346641232790706</v>
      </c>
      <c r="W803" s="404">
        <v>0.70269877389397517</v>
      </c>
    </row>
    <row r="804" spans="9:23">
      <c r="I804" s="336"/>
      <c r="J804" s="336"/>
      <c r="L804" s="420" t="s">
        <v>865</v>
      </c>
      <c r="M804" s="404" t="s">
        <v>855</v>
      </c>
      <c r="N804" s="497">
        <v>1776.6847633724576</v>
      </c>
      <c r="O804" s="404">
        <v>144.23411852764821</v>
      </c>
      <c r="P804" s="404">
        <v>1877.44067202107</v>
      </c>
      <c r="Q804" s="404">
        <v>2207.0782603494463</v>
      </c>
      <c r="R804" s="404">
        <v>1638.3654276241177</v>
      </c>
      <c r="S804" s="404">
        <v>1197.3101000096431</v>
      </c>
      <c r="T804" s="404">
        <v>965.24158935744344</v>
      </c>
      <c r="U804" s="404">
        <v>1314.3751252975489</v>
      </c>
      <c r="V804" s="404">
        <v>2810.5658925454959</v>
      </c>
      <c r="W804" s="404">
        <v>1995.7243917565029</v>
      </c>
    </row>
    <row r="805" spans="9:23">
      <c r="I805" s="336"/>
      <c r="J805" s="336"/>
      <c r="L805" s="420" t="s">
        <v>856</v>
      </c>
      <c r="M805" s="404" t="s">
        <v>857</v>
      </c>
      <c r="N805" s="497">
        <v>37</v>
      </c>
      <c r="O805" s="404">
        <v>82.16890260902403</v>
      </c>
      <c r="P805" s="404">
        <v>55.055567108290106</v>
      </c>
      <c r="Q805" s="404">
        <v>36.258382122177309</v>
      </c>
      <c r="R805" s="404">
        <v>30.668206943809452</v>
      </c>
      <c r="S805" s="404">
        <v>29.400167934134998</v>
      </c>
      <c r="T805" s="404">
        <v>28.717740950435285</v>
      </c>
      <c r="U805" s="404">
        <v>26.6235086850524</v>
      </c>
      <c r="V805" s="404">
        <v>12.488608434571205</v>
      </c>
      <c r="W805" s="404">
        <v>23.855065946981483</v>
      </c>
    </row>
    <row r="806" spans="9:23">
      <c r="I806" s="336"/>
      <c r="J806" s="336"/>
      <c r="L806" s="420" t="s">
        <v>231</v>
      </c>
      <c r="M806" s="404" t="s">
        <v>858</v>
      </c>
      <c r="N806" s="497">
        <v>839.8</v>
      </c>
      <c r="O806" s="404">
        <v>661.58725380204123</v>
      </c>
      <c r="P806" s="404">
        <v>757.74003794775126</v>
      </c>
      <c r="Q806" s="404">
        <v>842.64416902308949</v>
      </c>
      <c r="R806" s="404">
        <v>871.69134544960968</v>
      </c>
      <c r="S806" s="404">
        <v>878.56106252086965</v>
      </c>
      <c r="T806" s="404">
        <v>882.30318104242338</v>
      </c>
      <c r="U806" s="404">
        <v>893.98865276610809</v>
      </c>
      <c r="V806" s="404">
        <v>981.74865384739542</v>
      </c>
      <c r="W806" s="404">
        <v>909.91961953942712</v>
      </c>
    </row>
    <row r="807" spans="9:23">
      <c r="I807" s="336"/>
      <c r="J807" s="336"/>
      <c r="L807" s="420" t="s">
        <v>167</v>
      </c>
      <c r="M807" s="404" t="s">
        <v>853</v>
      </c>
      <c r="N807" s="497">
        <v>13.227632032592778</v>
      </c>
      <c r="O807" s="404">
        <v>16.192580516861948</v>
      </c>
      <c r="P807" s="404">
        <v>13.98533932387827</v>
      </c>
      <c r="Q807" s="404">
        <v>12.686508136368674</v>
      </c>
      <c r="R807" s="404">
        <v>13.074241290118515</v>
      </c>
      <c r="S807" s="404">
        <v>13.022433416742665</v>
      </c>
      <c r="T807" s="404">
        <v>13.052805953000096</v>
      </c>
      <c r="U807" s="404">
        <v>12.909559879871338</v>
      </c>
      <c r="V807" s="404">
        <v>12.204788924507298</v>
      </c>
      <c r="W807" s="404">
        <v>12.584559680875699</v>
      </c>
    </row>
    <row r="808" spans="9:23">
      <c r="I808" s="336"/>
      <c r="J808" s="336"/>
      <c r="L808" s="420" t="s">
        <v>859</v>
      </c>
      <c r="M808" s="404" t="s">
        <v>853</v>
      </c>
      <c r="N808" s="497">
        <v>2.11</v>
      </c>
      <c r="O808" s="404"/>
      <c r="P808" s="404"/>
      <c r="Q808" s="404"/>
      <c r="R808" s="404"/>
      <c r="S808" s="404"/>
      <c r="T808" s="404"/>
      <c r="U808" s="404"/>
      <c r="V808" s="404">
        <v>12.399352941176469</v>
      </c>
      <c r="W808" s="404">
        <v>6.2058823529411766</v>
      </c>
    </row>
    <row r="809" spans="9:23">
      <c r="I809" s="336"/>
      <c r="J809" s="336"/>
      <c r="L809" s="420" t="s">
        <v>860</v>
      </c>
      <c r="M809" s="404" t="s">
        <v>861</v>
      </c>
      <c r="N809" s="497">
        <v>12.032533125538659</v>
      </c>
      <c r="O809" s="404">
        <v>12.733730493498442</v>
      </c>
      <c r="P809" s="404">
        <v>11.89640869441569</v>
      </c>
      <c r="Q809" s="404">
        <v>11.508426125356577</v>
      </c>
      <c r="R809" s="404">
        <v>11.680537027336406</v>
      </c>
      <c r="S809" s="404">
        <v>11.939743139251432</v>
      </c>
      <c r="T809" s="404">
        <v>12.218781909421523</v>
      </c>
      <c r="U809" s="404">
        <v>12.449335835474489</v>
      </c>
      <c r="V809" s="404">
        <v>11.898475017546387</v>
      </c>
      <c r="W809" s="404">
        <v>12.440098161018977</v>
      </c>
    </row>
    <row r="810" spans="9:23">
      <c r="I810" s="336"/>
      <c r="J810" s="336"/>
      <c r="L810" s="420" t="s">
        <v>866</v>
      </c>
      <c r="M810" s="404" t="s">
        <v>863</v>
      </c>
      <c r="N810" s="497">
        <v>300</v>
      </c>
      <c r="O810" s="404">
        <v>60</v>
      </c>
      <c r="P810" s="404">
        <v>135</v>
      </c>
      <c r="Q810" s="404">
        <v>235</v>
      </c>
      <c r="R810" s="404">
        <v>315</v>
      </c>
      <c r="S810" s="404">
        <v>370</v>
      </c>
      <c r="T810" s="404">
        <v>425</v>
      </c>
      <c r="U810" s="404">
        <v>495</v>
      </c>
      <c r="V810" s="404">
        <v>615</v>
      </c>
      <c r="W810" s="404">
        <v>535</v>
      </c>
    </row>
    <row r="811" spans="9:23">
      <c r="I811" s="336"/>
      <c r="J811" s="336"/>
      <c r="L811" s="372"/>
      <c r="N811" s="377"/>
    </row>
    <row r="812" spans="9:23">
      <c r="I812" s="336"/>
      <c r="J812" s="336"/>
      <c r="L812" s="419" t="s">
        <v>1561</v>
      </c>
      <c r="M812" s="404"/>
      <c r="N812" s="497"/>
      <c r="O812" s="404"/>
      <c r="P812" s="404"/>
      <c r="Q812" s="404"/>
      <c r="R812" s="404"/>
      <c r="S812" s="404"/>
      <c r="T812" s="404"/>
      <c r="U812" s="404"/>
      <c r="V812" s="404"/>
      <c r="W812" s="404"/>
    </row>
    <row r="813" spans="9:23">
      <c r="I813" s="336"/>
      <c r="J813" s="336"/>
      <c r="L813" s="420" t="s">
        <v>838</v>
      </c>
      <c r="M813" s="404">
        <v>81</v>
      </c>
      <c r="N813" s="497" t="s">
        <v>839</v>
      </c>
      <c r="O813" s="404">
        <v>80</v>
      </c>
      <c r="P813" s="404">
        <v>180</v>
      </c>
      <c r="Q813" s="404">
        <v>290</v>
      </c>
      <c r="R813" s="404">
        <v>340</v>
      </c>
      <c r="S813" s="404">
        <v>400</v>
      </c>
      <c r="T813" s="404">
        <v>450</v>
      </c>
      <c r="U813" s="404">
        <v>525</v>
      </c>
      <c r="V813" s="404">
        <v>525</v>
      </c>
      <c r="W813" s="404">
        <v>400</v>
      </c>
    </row>
    <row r="814" spans="9:23">
      <c r="I814" s="336"/>
      <c r="J814" s="336"/>
      <c r="L814" s="420" t="s">
        <v>840</v>
      </c>
      <c r="M814" s="404" t="s">
        <v>143</v>
      </c>
      <c r="N814" s="497" t="s">
        <v>841</v>
      </c>
      <c r="O814" s="404" t="s">
        <v>842</v>
      </c>
      <c r="P814" s="404" t="s">
        <v>843</v>
      </c>
      <c r="Q814" s="404" t="s">
        <v>659</v>
      </c>
      <c r="R814" s="404" t="s">
        <v>435</v>
      </c>
      <c r="S814" s="404" t="s">
        <v>844</v>
      </c>
      <c r="T814" s="404" t="s">
        <v>845</v>
      </c>
      <c r="U814" s="404" t="s">
        <v>846</v>
      </c>
      <c r="V814" s="404" t="s">
        <v>847</v>
      </c>
      <c r="W814" s="404" t="s">
        <v>848</v>
      </c>
    </row>
    <row r="815" spans="9:23">
      <c r="I815" s="336"/>
      <c r="J815" s="336"/>
      <c r="L815" s="420" t="s">
        <v>849</v>
      </c>
      <c r="M815" s="404" t="s">
        <v>850</v>
      </c>
      <c r="N815" s="497">
        <v>100581.8056292429</v>
      </c>
      <c r="O815" s="404">
        <v>4811.7326397898478</v>
      </c>
      <c r="P815" s="404">
        <v>19987.041862558708</v>
      </c>
      <c r="Q815" s="404">
        <v>27627.089032102496</v>
      </c>
      <c r="R815" s="404">
        <v>10820.546073648791</v>
      </c>
      <c r="S815" s="404">
        <v>8667.3146157159917</v>
      </c>
      <c r="T815" s="404">
        <v>6628.9094903680643</v>
      </c>
      <c r="U815" s="404">
        <v>10240.546527048129</v>
      </c>
      <c r="V815" s="404">
        <v>11798.625388010854</v>
      </c>
      <c r="W815" s="404">
        <v>29159.263917270917</v>
      </c>
    </row>
    <row r="816" spans="9:23">
      <c r="I816" s="336"/>
      <c r="J816" s="336"/>
      <c r="L816" s="420" t="s">
        <v>849</v>
      </c>
      <c r="M816" s="404" t="s">
        <v>851</v>
      </c>
      <c r="N816" s="497">
        <v>15992.507095049621</v>
      </c>
      <c r="O816" s="404">
        <v>765.06548972658584</v>
      </c>
      <c r="P816" s="404">
        <v>3177.9396561468347</v>
      </c>
      <c r="Q816" s="404">
        <v>4392.7071561042967</v>
      </c>
      <c r="R816" s="404">
        <v>1720.4668257101578</v>
      </c>
      <c r="S816" s="404">
        <v>1378.1030238988428</v>
      </c>
      <c r="T816" s="404">
        <v>1053.9966089685222</v>
      </c>
      <c r="U816" s="404">
        <v>1628.2468978006525</v>
      </c>
      <c r="V816" s="404">
        <v>1875.9814366937258</v>
      </c>
      <c r="W816" s="404">
        <v>4636.3229628460758</v>
      </c>
    </row>
    <row r="817" spans="9:23">
      <c r="I817" s="336"/>
      <c r="J817" s="336"/>
      <c r="L817" s="420" t="s">
        <v>852</v>
      </c>
      <c r="M817" s="404" t="s">
        <v>5</v>
      </c>
      <c r="N817" s="497">
        <v>13419600</v>
      </c>
      <c r="O817" s="404">
        <v>536784</v>
      </c>
      <c r="P817" s="404">
        <v>2415528</v>
      </c>
      <c r="Q817" s="404">
        <v>3623292.0000000005</v>
      </c>
      <c r="R817" s="404">
        <v>1476156</v>
      </c>
      <c r="S817" s="404">
        <v>1207764</v>
      </c>
      <c r="T817" s="404">
        <v>939372.00000000012</v>
      </c>
      <c r="U817" s="404">
        <v>1476156</v>
      </c>
      <c r="V817" s="404">
        <v>1744548</v>
      </c>
      <c r="W817" s="404">
        <v>4160076</v>
      </c>
    </row>
    <row r="818" spans="9:23">
      <c r="I818" s="336"/>
      <c r="J818" s="336"/>
      <c r="L818" s="420" t="s">
        <v>864</v>
      </c>
      <c r="M818" s="404" t="s">
        <v>853</v>
      </c>
      <c r="N818" s="497">
        <v>0.3036960329751085</v>
      </c>
      <c r="O818" s="404">
        <v>0</v>
      </c>
      <c r="P818" s="404">
        <v>0</v>
      </c>
      <c r="Q818" s="404">
        <v>0.22313214392754732</v>
      </c>
      <c r="R818" s="404">
        <v>0.28208564068938591</v>
      </c>
      <c r="S818" s="404">
        <v>0.35476291022836826</v>
      </c>
      <c r="T818" s="404">
        <v>0.49049328225892941</v>
      </c>
      <c r="U818" s="404">
        <v>0.77870576994222285</v>
      </c>
      <c r="V818" s="404">
        <v>0.46538544051165803</v>
      </c>
      <c r="W818" s="404">
        <v>0.58223313457511328</v>
      </c>
    </row>
    <row r="819" spans="9:23">
      <c r="I819" s="336"/>
      <c r="J819" s="336"/>
      <c r="L819" s="420" t="s">
        <v>865</v>
      </c>
      <c r="M819" s="404" t="s">
        <v>855</v>
      </c>
      <c r="N819" s="497">
        <v>971.25904961204685</v>
      </c>
      <c r="O819" s="404">
        <v>0</v>
      </c>
      <c r="P819" s="404">
        <v>28.416328171662371</v>
      </c>
      <c r="Q819" s="404">
        <v>735.51486582470034</v>
      </c>
      <c r="R819" s="404">
        <v>1086.4077189387522</v>
      </c>
      <c r="S819" s="404">
        <v>1320.9170025388626</v>
      </c>
      <c r="T819" s="404">
        <v>1575.3214991287959</v>
      </c>
      <c r="U819" s="404">
        <v>1949.4357095100672</v>
      </c>
      <c r="V819" s="404">
        <v>1572.7483420891924</v>
      </c>
      <c r="W819" s="404">
        <v>1706.9926369571554</v>
      </c>
    </row>
    <row r="820" spans="9:23">
      <c r="I820" s="336"/>
      <c r="J820" s="336"/>
      <c r="L820" s="420" t="s">
        <v>856</v>
      </c>
      <c r="M820" s="404" t="s">
        <v>857</v>
      </c>
      <c r="N820" s="497">
        <v>36.1</v>
      </c>
      <c r="O820" s="404">
        <v>69.977938763110558</v>
      </c>
      <c r="P820" s="404">
        <v>54.478191128545177</v>
      </c>
      <c r="Q820" s="404">
        <v>39.878905715329537</v>
      </c>
      <c r="R820" s="404">
        <v>33.256476600702719</v>
      </c>
      <c r="S820" s="404">
        <v>29.797655276587818</v>
      </c>
      <c r="T820" s="404">
        <v>27.109812466924055</v>
      </c>
      <c r="U820" s="404">
        <v>24.425251163694156</v>
      </c>
      <c r="V820" s="404">
        <v>20.51066619518032</v>
      </c>
      <c r="W820" s="404">
        <v>26.04363625543516</v>
      </c>
    </row>
    <row r="821" spans="9:23">
      <c r="I821" s="336"/>
      <c r="J821" s="336"/>
      <c r="L821" s="420" t="s">
        <v>231</v>
      </c>
      <c r="M821" s="404" t="s">
        <v>858</v>
      </c>
      <c r="N821" s="497">
        <v>844</v>
      </c>
      <c r="O821" s="404">
        <v>701.61836758815559</v>
      </c>
      <c r="P821" s="404">
        <v>760.09246913415654</v>
      </c>
      <c r="Q821" s="404">
        <v>824.84260189412282</v>
      </c>
      <c r="R821" s="404">
        <v>857.9973632392979</v>
      </c>
      <c r="S821" s="404">
        <v>876.39601615782658</v>
      </c>
      <c r="T821" s="404">
        <v>891.24764919244114</v>
      </c>
      <c r="U821" s="404">
        <v>906.59223855664106</v>
      </c>
      <c r="V821" s="404">
        <v>929.93883941337549</v>
      </c>
      <c r="W821" s="404">
        <v>897.27916569605736</v>
      </c>
    </row>
    <row r="822" spans="9:23">
      <c r="I822" s="336"/>
      <c r="J822" s="336"/>
      <c r="L822" s="420" t="s">
        <v>167</v>
      </c>
      <c r="M822" s="404" t="s">
        <v>853</v>
      </c>
      <c r="N822" s="497">
        <v>13.241988503372715</v>
      </c>
      <c r="O822" s="404">
        <v>14.603463927241801</v>
      </c>
      <c r="P822" s="404">
        <v>13.912061510697015</v>
      </c>
      <c r="Q822" s="404">
        <v>13.171390320611504</v>
      </c>
      <c r="R822" s="404">
        <v>13.434062747274499</v>
      </c>
      <c r="S822" s="404">
        <v>13.079321918947215</v>
      </c>
      <c r="T822" s="404">
        <v>12.81778216563157</v>
      </c>
      <c r="U822" s="404">
        <v>12.566689550095017</v>
      </c>
      <c r="V822" s="404">
        <v>12.791823159864355</v>
      </c>
      <c r="W822" s="404">
        <v>12.717798751248477</v>
      </c>
    </row>
    <row r="823" spans="9:23">
      <c r="I823" s="336"/>
      <c r="J823" s="336"/>
      <c r="L823" s="420" t="s">
        <v>859</v>
      </c>
      <c r="M823" s="404" t="s">
        <v>853</v>
      </c>
      <c r="N823" s="497">
        <v>1.1000000000000001</v>
      </c>
      <c r="O823" s="404"/>
      <c r="P823" s="404"/>
      <c r="Q823" s="404"/>
      <c r="R823" s="404"/>
      <c r="S823" s="404"/>
      <c r="T823" s="404"/>
      <c r="U823" s="404"/>
      <c r="V823" s="404">
        <v>8.4530769230769245</v>
      </c>
      <c r="W823" s="404">
        <v>3.5483870967741935</v>
      </c>
    </row>
    <row r="824" spans="9:23">
      <c r="I824" s="336"/>
      <c r="J824" s="336"/>
      <c r="L824" s="420" t="s">
        <v>860</v>
      </c>
      <c r="M824" s="404" t="s">
        <v>861</v>
      </c>
      <c r="N824" s="497">
        <v>11.968264402612933</v>
      </c>
      <c r="O824" s="404">
        <v>12.007202457952248</v>
      </c>
      <c r="P824" s="404">
        <v>11.859590170413149</v>
      </c>
      <c r="Q824" s="404">
        <v>11.79523338375289</v>
      </c>
      <c r="R824" s="404">
        <v>11.866963085401833</v>
      </c>
      <c r="S824" s="404">
        <v>11.969239048615139</v>
      </c>
      <c r="T824" s="404">
        <v>12.096155492712471</v>
      </c>
      <c r="U824" s="404">
        <v>12.249569243135275</v>
      </c>
      <c r="V824" s="404">
        <v>12.394154984505239</v>
      </c>
      <c r="W824" s="404">
        <v>12.156579386827525</v>
      </c>
    </row>
    <row r="825" spans="9:23">
      <c r="I825" s="336"/>
      <c r="J825" s="336"/>
      <c r="L825" s="420" t="s">
        <v>866</v>
      </c>
      <c r="M825" s="404" t="s">
        <v>863</v>
      </c>
      <c r="N825" s="497">
        <v>300</v>
      </c>
      <c r="O825" s="404">
        <v>60</v>
      </c>
      <c r="P825" s="404">
        <v>135</v>
      </c>
      <c r="Q825" s="404">
        <v>240</v>
      </c>
      <c r="R825" s="404">
        <v>315</v>
      </c>
      <c r="S825" s="404">
        <v>370</v>
      </c>
      <c r="T825" s="404">
        <v>425</v>
      </c>
      <c r="U825" s="404">
        <v>490</v>
      </c>
      <c r="V825" s="404">
        <v>580</v>
      </c>
      <c r="W825" s="404">
        <v>450</v>
      </c>
    </row>
    <row r="826" spans="9:23">
      <c r="I826" s="336"/>
      <c r="J826" s="336"/>
      <c r="L826" s="372"/>
      <c r="N826" s="377"/>
    </row>
    <row r="827" spans="9:23">
      <c r="I827" s="336"/>
      <c r="J827" s="336"/>
      <c r="L827" s="421" t="s">
        <v>904</v>
      </c>
      <c r="M827" s="466"/>
      <c r="N827" s="503"/>
      <c r="O827" s="466"/>
      <c r="P827" s="466"/>
      <c r="Q827" s="466"/>
      <c r="R827" s="466"/>
      <c r="S827" s="466"/>
      <c r="T827" s="466"/>
      <c r="U827" s="466"/>
      <c r="V827" s="466"/>
      <c r="W827" s="467"/>
    </row>
    <row r="828" spans="9:23" ht="30">
      <c r="I828" s="336"/>
      <c r="J828" s="336"/>
      <c r="L828" s="421" t="s">
        <v>838</v>
      </c>
      <c r="M828" s="422">
        <v>29</v>
      </c>
      <c r="N828" s="502" t="s">
        <v>839</v>
      </c>
      <c r="O828" s="422">
        <v>80</v>
      </c>
      <c r="P828" s="422">
        <v>180</v>
      </c>
      <c r="Q828" s="422">
        <v>290</v>
      </c>
      <c r="R828" s="422">
        <v>340</v>
      </c>
      <c r="S828" s="422">
        <v>400</v>
      </c>
      <c r="T828" s="422">
        <v>450</v>
      </c>
      <c r="U828" s="422">
        <v>525</v>
      </c>
      <c r="V828" s="422">
        <v>525</v>
      </c>
      <c r="W828" s="423">
        <v>400</v>
      </c>
    </row>
    <row r="829" spans="9:23">
      <c r="I829" s="336"/>
      <c r="J829" s="336"/>
      <c r="L829" s="424" t="s">
        <v>840</v>
      </c>
      <c r="M829" s="425" t="s">
        <v>143</v>
      </c>
      <c r="N829" s="503" t="s">
        <v>841</v>
      </c>
      <c r="O829" s="426" t="s">
        <v>842</v>
      </c>
      <c r="P829" s="426" t="s">
        <v>843</v>
      </c>
      <c r="Q829" s="426" t="s">
        <v>659</v>
      </c>
      <c r="R829" s="426" t="s">
        <v>435</v>
      </c>
      <c r="S829" s="426" t="s">
        <v>844</v>
      </c>
      <c r="T829" s="426" t="s">
        <v>845</v>
      </c>
      <c r="U829" s="426" t="s">
        <v>846</v>
      </c>
      <c r="V829" s="426" t="s">
        <v>847</v>
      </c>
      <c r="W829" s="427" t="s">
        <v>848</v>
      </c>
    </row>
    <row r="830" spans="9:23">
      <c r="I830" s="336"/>
      <c r="J830" s="336"/>
      <c r="L830" s="424" t="s">
        <v>849</v>
      </c>
      <c r="M830" s="425" t="s">
        <v>850</v>
      </c>
      <c r="N830" s="431">
        <v>101195.57451133372</v>
      </c>
      <c r="O830" s="428">
        <v>3970.6043993322828</v>
      </c>
      <c r="P830" s="428">
        <v>19151.403113545115</v>
      </c>
      <c r="Q830" s="428">
        <v>15971.32232087494</v>
      </c>
      <c r="R830" s="428">
        <v>10917.623431998914</v>
      </c>
      <c r="S830" s="428">
        <v>5785.8189677918199</v>
      </c>
      <c r="T830" s="428">
        <v>7597.9435363628008</v>
      </c>
      <c r="U830" s="428">
        <v>9349.7032956380044</v>
      </c>
      <c r="V830" s="428">
        <v>28451.155445789853</v>
      </c>
      <c r="W830" s="429">
        <v>45258.229343251158</v>
      </c>
    </row>
    <row r="831" spans="9:23">
      <c r="I831" s="336"/>
      <c r="J831" s="336"/>
      <c r="L831" s="424" t="s">
        <v>849</v>
      </c>
      <c r="M831" s="425" t="s">
        <v>851</v>
      </c>
      <c r="N831" s="431">
        <v>16090.096347302062</v>
      </c>
      <c r="O831" s="428">
        <v>631.326099493833</v>
      </c>
      <c r="P831" s="428">
        <v>3045.0730950536736</v>
      </c>
      <c r="Q831" s="428">
        <v>2539.4402490191155</v>
      </c>
      <c r="R831" s="428">
        <v>1735.9021256878275</v>
      </c>
      <c r="S831" s="428">
        <v>919.94521587889938</v>
      </c>
      <c r="T831" s="428">
        <v>1208.0730222816853</v>
      </c>
      <c r="U831" s="428">
        <v>1486.6028240064427</v>
      </c>
      <c r="V831" s="428">
        <v>4523.7337158805867</v>
      </c>
      <c r="W831" s="429">
        <v>7196.0584655769344</v>
      </c>
    </row>
    <row r="832" spans="9:23">
      <c r="I832" s="336"/>
      <c r="J832" s="336"/>
      <c r="L832" s="424" t="s">
        <v>852</v>
      </c>
      <c r="M832" s="425" t="s">
        <v>5</v>
      </c>
      <c r="N832" s="431">
        <v>14026980</v>
      </c>
      <c r="O832" s="428">
        <v>420809.39999999997</v>
      </c>
      <c r="P832" s="428">
        <v>2244316.8000000003</v>
      </c>
      <c r="Q832" s="428">
        <v>2104047</v>
      </c>
      <c r="R832" s="428">
        <v>1542967.8</v>
      </c>
      <c r="S832" s="428">
        <v>841618.79999999993</v>
      </c>
      <c r="T832" s="428">
        <v>1122158.4000000001</v>
      </c>
      <c r="U832" s="428">
        <v>1402698</v>
      </c>
      <c r="V832" s="428">
        <v>4348363.8</v>
      </c>
      <c r="W832" s="429">
        <v>6873220.2000000002</v>
      </c>
    </row>
    <row r="833" spans="9:23">
      <c r="I833" s="336"/>
      <c r="J833" s="336"/>
      <c r="L833" s="430" t="s">
        <v>864</v>
      </c>
      <c r="M833" s="425" t="s">
        <v>853</v>
      </c>
      <c r="N833" s="431">
        <v>1.5554725960974727</v>
      </c>
      <c r="O833" s="431">
        <v>0</v>
      </c>
      <c r="P833" s="431">
        <v>0</v>
      </c>
      <c r="Q833" s="431">
        <v>0.72754486938817386</v>
      </c>
      <c r="R833" s="431">
        <v>1.2917478087233951</v>
      </c>
      <c r="S833" s="431">
        <v>1.622657193519603</v>
      </c>
      <c r="T833" s="431">
        <v>1.8517527386645332</v>
      </c>
      <c r="U833" s="431">
        <v>2.1664128145120216</v>
      </c>
      <c r="V833" s="431">
        <v>2.7164763695939746</v>
      </c>
      <c r="W833" s="432">
        <v>2.4630391328948917</v>
      </c>
    </row>
    <row r="834" spans="9:23">
      <c r="I834" s="336"/>
      <c r="J834" s="336"/>
      <c r="L834" s="430" t="s">
        <v>865</v>
      </c>
      <c r="M834" s="422" t="s">
        <v>855</v>
      </c>
      <c r="N834" s="431">
        <v>1177.9742423711282</v>
      </c>
      <c r="O834" s="433">
        <v>0</v>
      </c>
      <c r="P834" s="433">
        <v>0</v>
      </c>
      <c r="Q834" s="433">
        <v>0</v>
      </c>
      <c r="R834" s="433">
        <v>349.13334188768795</v>
      </c>
      <c r="S834" s="433">
        <v>731.31945881103275</v>
      </c>
      <c r="T834" s="433">
        <v>1058.8883326947589</v>
      </c>
      <c r="U834" s="433">
        <v>1599.7873949717277</v>
      </c>
      <c r="V834" s="431">
        <v>2745.1632294260226</v>
      </c>
      <c r="W834" s="434">
        <v>2236.1028719077967</v>
      </c>
    </row>
    <row r="835" spans="9:23">
      <c r="I835" s="336"/>
      <c r="J835" s="336"/>
      <c r="L835" s="424" t="s">
        <v>856</v>
      </c>
      <c r="M835" s="425" t="s">
        <v>857</v>
      </c>
      <c r="N835" s="431">
        <v>28.750915325323035</v>
      </c>
      <c r="O835" s="431">
        <v>80.578557239798258</v>
      </c>
      <c r="P835" s="431">
        <v>60.297088661809653</v>
      </c>
      <c r="Q835" s="431">
        <v>39.112564454547453</v>
      </c>
      <c r="R835" s="431">
        <v>27.536504252586809</v>
      </c>
      <c r="S835" s="431">
        <v>23.016544048847408</v>
      </c>
      <c r="T835" s="431">
        <v>20.68346577024721</v>
      </c>
      <c r="U835" s="431">
        <v>18.316354348411878</v>
      </c>
      <c r="V835" s="431">
        <v>15.561709533392275</v>
      </c>
      <c r="W835" s="432">
        <v>16.500394959025215</v>
      </c>
    </row>
    <row r="836" spans="9:23">
      <c r="I836" s="336"/>
      <c r="J836" s="336"/>
      <c r="L836" s="424" t="s">
        <v>231</v>
      </c>
      <c r="M836" s="425" t="s">
        <v>858</v>
      </c>
      <c r="N836" s="431">
        <v>882.2</v>
      </c>
      <c r="O836" s="431">
        <v>666.54839763061398</v>
      </c>
      <c r="P836" s="431">
        <v>737.03215980122184</v>
      </c>
      <c r="Q836" s="431">
        <v>828.54755130100398</v>
      </c>
      <c r="R836" s="431">
        <v>888.85644943180205</v>
      </c>
      <c r="S836" s="431">
        <v>914.85752137526174</v>
      </c>
      <c r="T836" s="431">
        <v>928.88292288870218</v>
      </c>
      <c r="U836" s="431">
        <v>943.55935381562347</v>
      </c>
      <c r="V836" s="431">
        <v>961.23336896136266</v>
      </c>
      <c r="W836" s="432">
        <v>955.13679229799709</v>
      </c>
    </row>
    <row r="837" spans="9:23">
      <c r="I837" s="336"/>
      <c r="J837" s="336"/>
      <c r="L837" s="424" t="s">
        <v>167</v>
      </c>
      <c r="M837" s="425" t="s">
        <v>853</v>
      </c>
      <c r="N837" s="431">
        <v>12.55690893360226</v>
      </c>
      <c r="O837" s="431">
        <v>15.766378450303602</v>
      </c>
      <c r="P837" s="431">
        <v>14.43928056491225</v>
      </c>
      <c r="Q837" s="431">
        <v>12.956048865992006</v>
      </c>
      <c r="R837" s="431">
        <v>12.189747463137451</v>
      </c>
      <c r="S837" s="431">
        <v>11.942054607365527</v>
      </c>
      <c r="T837" s="431">
        <v>11.841224216646344</v>
      </c>
      <c r="U837" s="431">
        <v>11.78444365472455</v>
      </c>
      <c r="V837" s="431">
        <v>11.764798579410247</v>
      </c>
      <c r="W837" s="432">
        <v>11.781285433512938</v>
      </c>
    </row>
    <row r="838" spans="9:23">
      <c r="I838" s="336"/>
      <c r="J838" s="336"/>
      <c r="L838" s="424" t="s">
        <v>859</v>
      </c>
      <c r="M838" s="425" t="s">
        <v>853</v>
      </c>
      <c r="N838" s="431">
        <v>5.78</v>
      </c>
      <c r="O838" s="422"/>
      <c r="P838" s="422"/>
      <c r="Q838" s="422"/>
      <c r="R838" s="422"/>
      <c r="S838" s="422"/>
      <c r="T838" s="422"/>
      <c r="U838" s="422"/>
      <c r="V838" s="431">
        <v>18.626516129032261</v>
      </c>
      <c r="W838" s="432">
        <v>11.795918367346939</v>
      </c>
    </row>
    <row r="839" spans="9:23">
      <c r="I839" s="336"/>
      <c r="J839" s="336"/>
      <c r="L839" s="424" t="s">
        <v>860</v>
      </c>
      <c r="M839" s="425" t="s">
        <v>861</v>
      </c>
      <c r="N839" s="431">
        <v>12.043690087577493</v>
      </c>
      <c r="O839" s="431">
        <v>12.51120697748936</v>
      </c>
      <c r="P839" s="431">
        <v>12.078949506378805</v>
      </c>
      <c r="Q839" s="431">
        <v>11.626940524094788</v>
      </c>
      <c r="R839" s="431">
        <v>11.487337858162604</v>
      </c>
      <c r="S839" s="431">
        <v>11.525161637025157</v>
      </c>
      <c r="T839" s="431">
        <v>11.606059150726743</v>
      </c>
      <c r="U839" s="431">
        <v>11.79529928497052</v>
      </c>
      <c r="V839" s="431">
        <v>12.197859595924353</v>
      </c>
      <c r="W839" s="432">
        <v>12.067178434274281</v>
      </c>
    </row>
    <row r="840" spans="9:23">
      <c r="I840" s="336"/>
      <c r="J840" s="336"/>
      <c r="L840" s="430" t="s">
        <v>866</v>
      </c>
      <c r="M840" s="425" t="s">
        <v>863</v>
      </c>
      <c r="N840" s="431">
        <v>395</v>
      </c>
      <c r="O840" s="422">
        <v>50</v>
      </c>
      <c r="P840" s="422">
        <v>120</v>
      </c>
      <c r="Q840" s="422">
        <v>225</v>
      </c>
      <c r="R840" s="422">
        <v>320</v>
      </c>
      <c r="S840" s="422">
        <v>380</v>
      </c>
      <c r="T840" s="422">
        <v>425</v>
      </c>
      <c r="U840" s="422">
        <v>495</v>
      </c>
      <c r="V840" s="422">
        <v>625</v>
      </c>
      <c r="W840" s="423">
        <v>580</v>
      </c>
    </row>
    <row r="841" spans="9:23">
      <c r="I841" s="336"/>
      <c r="J841" s="336"/>
      <c r="L841" s="372"/>
      <c r="N841" s="377"/>
    </row>
    <row r="842" spans="9:23">
      <c r="I842" s="336"/>
      <c r="J842" s="336"/>
      <c r="L842" s="339" t="s">
        <v>1210</v>
      </c>
      <c r="M842" s="340"/>
      <c r="N842" s="344" t="s">
        <v>869</v>
      </c>
      <c r="O842" s="341"/>
      <c r="P842" s="341"/>
      <c r="Q842" s="341"/>
      <c r="R842" s="341"/>
      <c r="S842" s="341"/>
      <c r="T842" s="341"/>
      <c r="U842" s="341"/>
      <c r="V842" s="341"/>
      <c r="W842" s="342"/>
    </row>
    <row r="843" spans="9:23" ht="30">
      <c r="I843" s="336"/>
      <c r="J843" s="336"/>
      <c r="L843" s="343" t="s">
        <v>838</v>
      </c>
      <c r="M843" s="340">
        <v>25</v>
      </c>
      <c r="N843" s="523" t="s">
        <v>839</v>
      </c>
      <c r="O843" s="344">
        <v>80</v>
      </c>
      <c r="P843" s="344">
        <v>177</v>
      </c>
      <c r="Q843" s="344">
        <v>295</v>
      </c>
      <c r="R843" s="344">
        <v>340</v>
      </c>
      <c r="S843" s="344">
        <v>397</v>
      </c>
      <c r="T843" s="344">
        <v>450</v>
      </c>
      <c r="U843" s="344">
        <v>530</v>
      </c>
      <c r="V843" s="345">
        <v>530</v>
      </c>
      <c r="W843" s="346">
        <v>397</v>
      </c>
    </row>
    <row r="844" spans="9:23">
      <c r="I844" s="336"/>
      <c r="J844" s="336"/>
      <c r="L844" s="347" t="s">
        <v>840</v>
      </c>
      <c r="M844" s="348" t="s">
        <v>143</v>
      </c>
      <c r="N844" s="524" t="s">
        <v>841</v>
      </c>
      <c r="O844" s="341" t="s">
        <v>842</v>
      </c>
      <c r="P844" s="341" t="s">
        <v>843</v>
      </c>
      <c r="Q844" s="341" t="s">
        <v>659</v>
      </c>
      <c r="R844" s="341" t="s">
        <v>435</v>
      </c>
      <c r="S844" s="341" t="s">
        <v>844</v>
      </c>
      <c r="T844" s="341" t="s">
        <v>845</v>
      </c>
      <c r="U844" s="341" t="s">
        <v>846</v>
      </c>
      <c r="V844" s="341" t="s">
        <v>847</v>
      </c>
      <c r="W844" s="342" t="s">
        <v>848</v>
      </c>
    </row>
    <row r="845" spans="9:23">
      <c r="I845" s="336"/>
      <c r="J845" s="336"/>
      <c r="L845" s="347" t="s">
        <v>849</v>
      </c>
      <c r="M845" s="348" t="s">
        <v>850</v>
      </c>
      <c r="N845" s="364">
        <v>100366.32586188609</v>
      </c>
      <c r="O845" s="350">
        <v>8626.6510352798978</v>
      </c>
      <c r="P845" s="350">
        <v>8193.8023039707605</v>
      </c>
      <c r="Q845" s="350">
        <v>16078.467789973844</v>
      </c>
      <c r="R845" s="350">
        <v>4110.3295979747763</v>
      </c>
      <c r="S845" s="350">
        <v>7027.1677269173097</v>
      </c>
      <c r="T845" s="350">
        <v>2970.0560266677094</v>
      </c>
      <c r="U845" s="350">
        <v>3914.0117987159242</v>
      </c>
      <c r="V845" s="350">
        <v>49445.839582385866</v>
      </c>
      <c r="W845" s="351">
        <v>57815.901649283092</v>
      </c>
    </row>
    <row r="846" spans="9:23">
      <c r="I846" s="336"/>
      <c r="J846" s="336"/>
      <c r="L846" s="347" t="s">
        <v>849</v>
      </c>
      <c r="M846" s="348" t="s">
        <v>851</v>
      </c>
      <c r="N846" s="364">
        <v>15958.245812039888</v>
      </c>
      <c r="O846" s="350">
        <v>1371.6375146095038</v>
      </c>
      <c r="P846" s="350">
        <v>1302.814566331351</v>
      </c>
      <c r="Q846" s="350">
        <v>2556.4763786058411</v>
      </c>
      <c r="R846" s="350">
        <v>653.54240607798943</v>
      </c>
      <c r="S846" s="350">
        <v>1117.3196685798523</v>
      </c>
      <c r="T846" s="350">
        <v>472.23890824016581</v>
      </c>
      <c r="U846" s="350">
        <v>622.32787599583196</v>
      </c>
      <c r="V846" s="350">
        <v>7861.8884935993528</v>
      </c>
      <c r="W846" s="351">
        <v>9192.7283622360119</v>
      </c>
    </row>
    <row r="847" spans="9:23">
      <c r="I847" s="336"/>
      <c r="J847" s="336"/>
      <c r="L847" s="347" t="s">
        <v>852</v>
      </c>
      <c r="M847" s="348" t="s">
        <v>5</v>
      </c>
      <c r="N847" s="344">
        <v>14596200</v>
      </c>
      <c r="O847" s="350">
        <v>875772</v>
      </c>
      <c r="P847" s="350">
        <v>1021734.0000000001</v>
      </c>
      <c r="Q847" s="350">
        <v>2189430</v>
      </c>
      <c r="R847" s="350">
        <v>583848</v>
      </c>
      <c r="S847" s="350">
        <v>1021734.0000000001</v>
      </c>
      <c r="T847" s="350">
        <v>437886</v>
      </c>
      <c r="U847" s="350">
        <v>583848</v>
      </c>
      <c r="V847" s="350">
        <v>7881948.0000000009</v>
      </c>
      <c r="W847" s="351">
        <v>8903682.0000000019</v>
      </c>
    </row>
    <row r="848" spans="9:23">
      <c r="I848" s="336"/>
      <c r="J848" s="336"/>
      <c r="L848" s="352" t="s">
        <v>864</v>
      </c>
      <c r="M848" s="348" t="s">
        <v>853</v>
      </c>
      <c r="N848" s="344">
        <v>1.1855</v>
      </c>
      <c r="O848" s="344">
        <v>0</v>
      </c>
      <c r="P848" s="344">
        <v>0</v>
      </c>
      <c r="Q848" s="344">
        <v>0.03</v>
      </c>
      <c r="R848" s="344">
        <v>0.5</v>
      </c>
      <c r="S848" s="344">
        <v>0.9</v>
      </c>
      <c r="T848" s="344">
        <v>1.3</v>
      </c>
      <c r="U848" s="344">
        <v>1.5</v>
      </c>
      <c r="V848" s="344">
        <v>2</v>
      </c>
      <c r="W848" s="353">
        <v>1.8</v>
      </c>
    </row>
    <row r="849" spans="9:23">
      <c r="I849" s="336"/>
      <c r="J849" s="336"/>
      <c r="L849" s="352" t="s">
        <v>865</v>
      </c>
      <c r="M849" s="340" t="s">
        <v>855</v>
      </c>
      <c r="N849" s="344">
        <v>1239.5351747331792</v>
      </c>
      <c r="O849" s="354">
        <v>0</v>
      </c>
      <c r="P849" s="354">
        <v>0</v>
      </c>
      <c r="Q849" s="354">
        <v>0</v>
      </c>
      <c r="R849" s="354">
        <v>221.03627260044823</v>
      </c>
      <c r="S849" s="354">
        <v>517.90974680049544</v>
      </c>
      <c r="T849" s="354">
        <v>924.56296248891317</v>
      </c>
      <c r="U849" s="354">
        <v>1540.9547028561944</v>
      </c>
      <c r="V849" s="344">
        <v>2726.1050599435648</v>
      </c>
      <c r="W849" s="355">
        <v>1958.0984287756169</v>
      </c>
    </row>
    <row r="850" spans="9:23">
      <c r="I850" s="336"/>
      <c r="J850" s="336"/>
      <c r="L850" s="347" t="s">
        <v>856</v>
      </c>
      <c r="M850" s="348" t="s">
        <v>857</v>
      </c>
      <c r="N850" s="344">
        <v>22.6</v>
      </c>
      <c r="O850" s="344">
        <v>89.899557087406649</v>
      </c>
      <c r="P850" s="344">
        <v>48.749143219925429</v>
      </c>
      <c r="Q850" s="344">
        <v>33.558984432599964</v>
      </c>
      <c r="R850" s="344">
        <v>26.734953880688757</v>
      </c>
      <c r="S850" s="344">
        <v>23.085248099741825</v>
      </c>
      <c r="T850" s="344">
        <v>20.950605951206953</v>
      </c>
      <c r="U850" s="344">
        <v>19.177326889658971</v>
      </c>
      <c r="V850" s="344">
        <v>9.5008606350602207</v>
      </c>
      <c r="W850" s="353">
        <v>14.449709767160101</v>
      </c>
    </row>
    <row r="851" spans="9:23">
      <c r="I851" s="336"/>
      <c r="J851" s="336"/>
      <c r="L851" s="347" t="s">
        <v>231</v>
      </c>
      <c r="M851" s="348" t="s">
        <v>858</v>
      </c>
      <c r="N851" s="344">
        <v>918</v>
      </c>
      <c r="O851" s="344">
        <v>638.48647377461566</v>
      </c>
      <c r="P851" s="344">
        <v>784.25128671775815</v>
      </c>
      <c r="Q851" s="344">
        <v>856.42488947775553</v>
      </c>
      <c r="R851" s="344">
        <v>893.35901476350023</v>
      </c>
      <c r="S851" s="344">
        <v>914.45092101408682</v>
      </c>
      <c r="T851" s="344">
        <v>927.25523534648062</v>
      </c>
      <c r="U851" s="344">
        <v>938.16784129385576</v>
      </c>
      <c r="V851" s="344">
        <v>1002.5514870144723</v>
      </c>
      <c r="W851" s="353">
        <v>968.55706479662558</v>
      </c>
    </row>
    <row r="852" spans="9:23">
      <c r="I852" s="336"/>
      <c r="J852" s="336"/>
      <c r="L852" s="347" t="s">
        <v>167</v>
      </c>
      <c r="M852" s="348" t="s">
        <v>853</v>
      </c>
      <c r="N852" s="344">
        <v>11.948169620342028</v>
      </c>
      <c r="O852" s="344">
        <v>17.085403573307087</v>
      </c>
      <c r="P852" s="344">
        <v>12.879489781140405</v>
      </c>
      <c r="Q852" s="344">
        <v>12.311271329395151</v>
      </c>
      <c r="R852" s="344">
        <v>12.493204173569087</v>
      </c>
      <c r="S852" s="344">
        <v>12.079395739183322</v>
      </c>
      <c r="T852" s="344">
        <v>11.848251089978515</v>
      </c>
      <c r="U852" s="344">
        <v>11.666812746591678</v>
      </c>
      <c r="V852" s="344">
        <v>11.124786130751637</v>
      </c>
      <c r="W852" s="353">
        <v>11.195909103555582</v>
      </c>
    </row>
    <row r="853" spans="9:23">
      <c r="I853" s="336"/>
      <c r="J853" s="336"/>
      <c r="L853" s="347" t="s">
        <v>859</v>
      </c>
      <c r="M853" s="348" t="s">
        <v>853</v>
      </c>
      <c r="N853" s="344">
        <v>4.3</v>
      </c>
      <c r="O853" s="348"/>
      <c r="P853" s="348"/>
      <c r="Q853" s="348"/>
      <c r="R853" s="348"/>
      <c r="S853" s="348"/>
      <c r="T853" s="348"/>
      <c r="U853" s="348"/>
      <c r="V853" s="344">
        <v>7.9549999999999992</v>
      </c>
      <c r="W853" s="353">
        <v>7.049180327868851</v>
      </c>
    </row>
    <row r="854" spans="9:23">
      <c r="I854" s="336"/>
      <c r="J854" s="336"/>
      <c r="L854" s="347" t="s">
        <v>860</v>
      </c>
      <c r="M854" s="348" t="s">
        <v>861</v>
      </c>
      <c r="N854" s="344">
        <v>12.415475618838384</v>
      </c>
      <c r="O854" s="344">
        <v>13.128102103419485</v>
      </c>
      <c r="P854" s="344">
        <v>11.303357608000031</v>
      </c>
      <c r="Q854" s="344">
        <v>11.285982941892792</v>
      </c>
      <c r="R854" s="344">
        <v>11.364846648917441</v>
      </c>
      <c r="S854" s="344">
        <v>11.471138775839684</v>
      </c>
      <c r="T854" s="344">
        <v>11.5706543868568</v>
      </c>
      <c r="U854" s="344">
        <v>11.680100557196862</v>
      </c>
      <c r="V854" s="344">
        <v>12.053025809124845</v>
      </c>
      <c r="W854" s="353">
        <v>11.99224751663527</v>
      </c>
    </row>
    <row r="855" spans="9:23">
      <c r="I855" s="336"/>
      <c r="J855" s="336"/>
      <c r="L855" s="352" t="s">
        <v>866</v>
      </c>
      <c r="M855" s="348" t="s">
        <v>863</v>
      </c>
      <c r="N855" s="344">
        <v>550</v>
      </c>
      <c r="O855" s="356">
        <v>55</v>
      </c>
      <c r="P855" s="356">
        <v>115</v>
      </c>
      <c r="Q855" s="356">
        <v>230</v>
      </c>
      <c r="R855" s="356">
        <v>310</v>
      </c>
      <c r="S855" s="356">
        <v>370</v>
      </c>
      <c r="T855" s="356">
        <v>415</v>
      </c>
      <c r="U855" s="356">
        <v>460</v>
      </c>
      <c r="V855" s="356">
        <v>710</v>
      </c>
      <c r="W855" s="357">
        <v>600</v>
      </c>
    </row>
    <row r="856" spans="9:23">
      <c r="I856" s="336"/>
      <c r="J856" s="336"/>
      <c r="L856" s="512"/>
      <c r="M856" s="513"/>
      <c r="N856" s="380"/>
      <c r="O856" s="381"/>
      <c r="P856" s="381"/>
      <c r="Q856" s="381"/>
      <c r="R856" s="381"/>
      <c r="S856" s="381"/>
      <c r="T856" s="381"/>
      <c r="U856" s="381"/>
      <c r="V856" s="381"/>
      <c r="W856" s="381"/>
    </row>
    <row r="857" spans="9:23">
      <c r="I857" s="336"/>
      <c r="J857" s="336"/>
      <c r="L857" s="419" t="s">
        <v>921</v>
      </c>
      <c r="M857" s="404"/>
      <c r="N857" s="497"/>
      <c r="O857" s="404"/>
      <c r="P857" s="404"/>
      <c r="Q857" s="404"/>
      <c r="R857" s="404"/>
      <c r="S857" s="404"/>
      <c r="T857" s="404"/>
      <c r="U857" s="404"/>
      <c r="V857" s="404"/>
      <c r="W857" s="404"/>
    </row>
    <row r="858" spans="9:23">
      <c r="I858" s="336"/>
      <c r="J858" s="336"/>
      <c r="L858" s="420" t="s">
        <v>867</v>
      </c>
      <c r="M858" s="404">
        <v>92</v>
      </c>
      <c r="N858" s="497" t="s">
        <v>839</v>
      </c>
      <c r="O858" s="404">
        <v>80</v>
      </c>
      <c r="P858" s="404">
        <v>180</v>
      </c>
      <c r="Q858" s="404">
        <v>290</v>
      </c>
      <c r="R858" s="404">
        <v>340</v>
      </c>
      <c r="S858" s="404">
        <v>400</v>
      </c>
      <c r="T858" s="404">
        <v>450</v>
      </c>
      <c r="U858" s="404">
        <v>525</v>
      </c>
      <c r="V858" s="404">
        <v>525</v>
      </c>
      <c r="W858" s="404">
        <v>400</v>
      </c>
    </row>
    <row r="859" spans="9:23">
      <c r="I859" s="336"/>
      <c r="J859" s="336"/>
      <c r="L859" s="420" t="s">
        <v>840</v>
      </c>
      <c r="M859" s="404" t="s">
        <v>143</v>
      </c>
      <c r="N859" s="497" t="s">
        <v>841</v>
      </c>
      <c r="O859" s="404" t="s">
        <v>842</v>
      </c>
      <c r="P859" s="404" t="s">
        <v>843</v>
      </c>
      <c r="Q859" s="404" t="s">
        <v>659</v>
      </c>
      <c r="R859" s="404" t="s">
        <v>435</v>
      </c>
      <c r="S859" s="404" t="s">
        <v>844</v>
      </c>
      <c r="T859" s="404" t="s">
        <v>845</v>
      </c>
      <c r="U859" s="404" t="s">
        <v>846</v>
      </c>
      <c r="V859" s="404" t="s">
        <v>847</v>
      </c>
      <c r="W859" s="404" t="s">
        <v>848</v>
      </c>
    </row>
    <row r="860" spans="9:23">
      <c r="I860" s="336"/>
      <c r="J860" s="336"/>
      <c r="L860" s="420" t="s">
        <v>849</v>
      </c>
      <c r="M860" s="404" t="s">
        <v>850</v>
      </c>
      <c r="N860" s="497">
        <v>98750.452832114359</v>
      </c>
      <c r="O860" s="404">
        <v>8900.1666572405938</v>
      </c>
      <c r="P860" s="404">
        <v>18639.954384448465</v>
      </c>
      <c r="Q860" s="404">
        <v>22949.369286595487</v>
      </c>
      <c r="R860" s="404">
        <v>8640.9780607305529</v>
      </c>
      <c r="S860" s="404">
        <v>7581.0031203289454</v>
      </c>
      <c r="T860" s="404">
        <v>6572.4092377478637</v>
      </c>
      <c r="U860" s="404">
        <v>9727.2296465155505</v>
      </c>
      <c r="V860" s="404">
        <v>15739.342438506901</v>
      </c>
      <c r="W860" s="404">
        <v>32768.704259874037</v>
      </c>
    </row>
    <row r="861" spans="9:23">
      <c r="I861" s="336"/>
      <c r="J861" s="336"/>
      <c r="L861" s="420" t="s">
        <v>849</v>
      </c>
      <c r="M861" s="404" t="s">
        <v>851</v>
      </c>
      <c r="N861" s="497">
        <v>15701.322000306183</v>
      </c>
      <c r="O861" s="404">
        <v>1415.1264985012544</v>
      </c>
      <c r="P861" s="404">
        <v>2963.7527471273061</v>
      </c>
      <c r="Q861" s="404">
        <v>3648.9497165686826</v>
      </c>
      <c r="R861" s="404">
        <v>1373.9155116561581</v>
      </c>
      <c r="S861" s="404">
        <v>1205.3794961323024</v>
      </c>
      <c r="T861" s="404">
        <v>1045.0130688019103</v>
      </c>
      <c r="U861" s="404">
        <v>1546.6295137959726</v>
      </c>
      <c r="V861" s="404">
        <v>2502.5554477225974</v>
      </c>
      <c r="W861" s="404">
        <v>5210.2239773199717</v>
      </c>
    </row>
    <row r="862" spans="9:23">
      <c r="I862" s="336"/>
      <c r="J862" s="336"/>
      <c r="L862" s="420" t="s">
        <v>852</v>
      </c>
      <c r="M862" s="404" t="s">
        <v>5</v>
      </c>
      <c r="N862" s="497">
        <v>13336920</v>
      </c>
      <c r="O862" s="404">
        <v>933584.40000000014</v>
      </c>
      <c r="P862" s="404">
        <v>2267276.4000000004</v>
      </c>
      <c r="Q862" s="404">
        <v>3067491.6</v>
      </c>
      <c r="R862" s="404">
        <v>1200322.8</v>
      </c>
      <c r="S862" s="404">
        <v>1066953.6000000001</v>
      </c>
      <c r="T862" s="404">
        <v>933584.40000000014</v>
      </c>
      <c r="U862" s="404">
        <v>1400376.5999999999</v>
      </c>
      <c r="V862" s="404">
        <v>2467330.2000000002</v>
      </c>
      <c r="W862" s="404">
        <v>4801291.2</v>
      </c>
    </row>
    <row r="863" spans="9:23">
      <c r="I863" s="336"/>
      <c r="J863" s="336"/>
      <c r="L863" s="420" t="s">
        <v>864</v>
      </c>
      <c r="M863" s="404" t="s">
        <v>853</v>
      </c>
      <c r="N863" s="497">
        <v>0.30471640498647923</v>
      </c>
      <c r="O863" s="404">
        <v>0</v>
      </c>
      <c r="P863" s="404">
        <v>0</v>
      </c>
      <c r="Q863" s="404">
        <v>9.022926076327667E-2</v>
      </c>
      <c r="R863" s="404">
        <v>0.20083376031516223</v>
      </c>
      <c r="S863" s="404">
        <v>0.298791181960679</v>
      </c>
      <c r="T863" s="404">
        <v>0.41312091536004858</v>
      </c>
      <c r="U863" s="404">
        <v>0.5550005941099494</v>
      </c>
      <c r="V863" s="404">
        <v>0.83671251658896506</v>
      </c>
      <c r="W863" s="404">
        <v>0.67218150562696288</v>
      </c>
    </row>
    <row r="864" spans="9:23">
      <c r="I864" s="336"/>
      <c r="J864" s="336"/>
      <c r="L864" s="420" t="s">
        <v>865</v>
      </c>
      <c r="M864" s="404" t="s">
        <v>855</v>
      </c>
      <c r="N864" s="497">
        <v>1764.2298641991777</v>
      </c>
      <c r="O864" s="404">
        <v>0</v>
      </c>
      <c r="P864" s="404">
        <v>1958.4475957904815</v>
      </c>
      <c r="Q864" s="404">
        <v>2174.6323947562178</v>
      </c>
      <c r="R864" s="404">
        <v>1611.976299824717</v>
      </c>
      <c r="S864" s="404">
        <v>1188.7311630111271</v>
      </c>
      <c r="T864" s="404">
        <v>977.1482150707543</v>
      </c>
      <c r="U864" s="404">
        <v>1234.0011073864462</v>
      </c>
      <c r="V864" s="404">
        <v>2664.7647068390329</v>
      </c>
      <c r="W864" s="404">
        <v>1919.3110058215298</v>
      </c>
    </row>
    <row r="865" spans="9:23">
      <c r="I865" s="336"/>
      <c r="J865" s="336"/>
      <c r="L865" s="420" t="s">
        <v>856</v>
      </c>
      <c r="M865" s="404" t="s">
        <v>857</v>
      </c>
      <c r="N865" s="497">
        <v>37.200000000000003</v>
      </c>
      <c r="O865" s="404">
        <v>82.774320291108793</v>
      </c>
      <c r="P865" s="404">
        <v>53.284675247358912</v>
      </c>
      <c r="Q865" s="404">
        <v>36.656223608027986</v>
      </c>
      <c r="R865" s="404">
        <v>30.30443459885997</v>
      </c>
      <c r="S865" s="404">
        <v>28.200661698876658</v>
      </c>
      <c r="T865" s="404">
        <v>26.732826005311708</v>
      </c>
      <c r="U865" s="404">
        <v>24.62408179847553</v>
      </c>
      <c r="V865" s="404">
        <v>11.878780809651076</v>
      </c>
      <c r="W865" s="404">
        <v>21.900507096586253</v>
      </c>
    </row>
    <row r="866" spans="9:23">
      <c r="I866" s="336"/>
      <c r="J866" s="336"/>
      <c r="L866" s="420" t="s">
        <v>231</v>
      </c>
      <c r="M866" s="404" t="s">
        <v>858</v>
      </c>
      <c r="N866" s="497">
        <v>838.8</v>
      </c>
      <c r="O866" s="404">
        <v>659.71798350801112</v>
      </c>
      <c r="P866" s="404">
        <v>765.00187210205593</v>
      </c>
      <c r="Q866" s="404">
        <v>840.65055379402133</v>
      </c>
      <c r="R866" s="404">
        <v>873.65110140804495</v>
      </c>
      <c r="S866" s="404">
        <v>885.1599047632144</v>
      </c>
      <c r="T866" s="404">
        <v>893.37102843157618</v>
      </c>
      <c r="U866" s="404">
        <v>905.43765491903969</v>
      </c>
      <c r="V866" s="404">
        <v>985.92428880860439</v>
      </c>
      <c r="W866" s="404">
        <v>921.51339767732634</v>
      </c>
    </row>
    <row r="867" spans="9:23">
      <c r="I867" s="336"/>
      <c r="J867" s="336"/>
      <c r="L867" s="420" t="s">
        <v>167</v>
      </c>
      <c r="M867" s="404" t="s">
        <v>853</v>
      </c>
      <c r="N867" s="497">
        <v>13.020167014657039</v>
      </c>
      <c r="O867" s="404">
        <v>16.052975861219355</v>
      </c>
      <c r="P867" s="404">
        <v>13.827921365560314</v>
      </c>
      <c r="Q867" s="404">
        <v>12.735570198037575</v>
      </c>
      <c r="R867" s="404">
        <v>13.022746974308518</v>
      </c>
      <c r="S867" s="404">
        <v>12.849043018338687</v>
      </c>
      <c r="T867" s="404">
        <v>12.761988503847416</v>
      </c>
      <c r="U867" s="404">
        <v>12.585327253219635</v>
      </c>
      <c r="V867" s="404">
        <v>11.90141459819214</v>
      </c>
      <c r="W867" s="404">
        <v>12.268222937563685</v>
      </c>
    </row>
    <row r="868" spans="9:23">
      <c r="I868" s="336"/>
      <c r="J868" s="336"/>
      <c r="L868" s="420" t="s">
        <v>859</v>
      </c>
      <c r="M868" s="404" t="s">
        <v>853</v>
      </c>
      <c r="N868" s="497">
        <v>2.7</v>
      </c>
      <c r="O868" s="404"/>
      <c r="P868" s="404"/>
      <c r="Q868" s="404"/>
      <c r="R868" s="404"/>
      <c r="S868" s="404"/>
      <c r="T868" s="404"/>
      <c r="U868" s="404"/>
      <c r="V868" s="404">
        <v>14.579999999999998</v>
      </c>
      <c r="W868" s="404">
        <v>7.5</v>
      </c>
    </row>
    <row r="869" spans="9:23">
      <c r="I869" s="336"/>
      <c r="J869" s="336"/>
      <c r="L869" s="420" t="s">
        <v>860</v>
      </c>
      <c r="M869" s="404" t="s">
        <v>861</v>
      </c>
      <c r="N869" s="497">
        <v>12.081744700908709</v>
      </c>
      <c r="O869" s="404">
        <v>12.640742213705659</v>
      </c>
      <c r="P869" s="404">
        <v>11.831403482785497</v>
      </c>
      <c r="Q869" s="404">
        <v>11.535718528225484</v>
      </c>
      <c r="R869" s="404">
        <v>11.654335489903266</v>
      </c>
      <c r="S869" s="404">
        <v>11.850732689313446</v>
      </c>
      <c r="T869" s="404">
        <v>12.067405147526475</v>
      </c>
      <c r="U869" s="404">
        <v>12.238344445312634</v>
      </c>
      <c r="V869" s="404">
        <v>11.848082011884282</v>
      </c>
      <c r="W869" s="404">
        <v>12.258201189719195</v>
      </c>
    </row>
    <row r="870" spans="9:23">
      <c r="I870" s="336"/>
      <c r="J870" s="336"/>
      <c r="L870" s="420" t="s">
        <v>866</v>
      </c>
      <c r="M870" s="404" t="s">
        <v>863</v>
      </c>
      <c r="N870" s="497">
        <v>305</v>
      </c>
      <c r="O870" s="404">
        <v>50</v>
      </c>
      <c r="P870" s="404">
        <v>140</v>
      </c>
      <c r="Q870" s="404">
        <v>235</v>
      </c>
      <c r="R870" s="404">
        <v>315</v>
      </c>
      <c r="S870" s="404">
        <v>370</v>
      </c>
      <c r="T870" s="404">
        <v>425</v>
      </c>
      <c r="U870" s="404">
        <v>485</v>
      </c>
      <c r="V870" s="404">
        <v>615</v>
      </c>
      <c r="W870" s="404">
        <v>530</v>
      </c>
    </row>
    <row r="871" spans="9:23">
      <c r="I871" s="336"/>
      <c r="J871" s="336"/>
      <c r="L871" s="372"/>
      <c r="N871" s="377"/>
    </row>
    <row r="872" spans="9:23">
      <c r="I872" s="336"/>
      <c r="J872" s="336"/>
      <c r="L872" s="470" t="s">
        <v>905</v>
      </c>
      <c r="M872" s="471"/>
      <c r="N872" s="475" t="s">
        <v>868</v>
      </c>
      <c r="O872" s="472">
        <v>153594</v>
      </c>
      <c r="P872" s="472"/>
      <c r="Q872" s="472"/>
      <c r="R872" s="472"/>
      <c r="S872" s="472"/>
      <c r="T872" s="472"/>
      <c r="U872" s="472"/>
      <c r="V872" s="472"/>
      <c r="W872" s="473"/>
    </row>
    <row r="873" spans="9:23" ht="30">
      <c r="I873" s="336"/>
      <c r="J873" s="336"/>
      <c r="L873" s="474" t="s">
        <v>838</v>
      </c>
      <c r="M873" s="471">
        <v>26</v>
      </c>
      <c r="N873" s="506" t="s">
        <v>839</v>
      </c>
      <c r="O873" s="475">
        <v>80</v>
      </c>
      <c r="P873" s="475">
        <v>175</v>
      </c>
      <c r="Q873" s="475">
        <v>295</v>
      </c>
      <c r="R873" s="475">
        <v>340</v>
      </c>
      <c r="S873" s="475">
        <v>400</v>
      </c>
      <c r="T873" s="475">
        <v>455</v>
      </c>
      <c r="U873" s="475">
        <v>530</v>
      </c>
      <c r="V873" s="476">
        <v>530</v>
      </c>
      <c r="W873" s="477">
        <v>397</v>
      </c>
    </row>
    <row r="874" spans="9:23">
      <c r="I874" s="336"/>
      <c r="J874" s="336"/>
      <c r="L874" s="478" t="s">
        <v>840</v>
      </c>
      <c r="M874" s="479" t="s">
        <v>143</v>
      </c>
      <c r="N874" s="507" t="s">
        <v>841</v>
      </c>
      <c r="O874" s="472" t="s">
        <v>842</v>
      </c>
      <c r="P874" s="472" t="s">
        <v>843</v>
      </c>
      <c r="Q874" s="472" t="s">
        <v>659</v>
      </c>
      <c r="R874" s="472" t="s">
        <v>435</v>
      </c>
      <c r="S874" s="472" t="s">
        <v>844</v>
      </c>
      <c r="T874" s="472" t="s">
        <v>845</v>
      </c>
      <c r="U874" s="472" t="s">
        <v>846</v>
      </c>
      <c r="V874" s="472" t="s">
        <v>847</v>
      </c>
      <c r="W874" s="473" t="s">
        <v>848</v>
      </c>
    </row>
    <row r="875" spans="9:23">
      <c r="I875" s="336"/>
      <c r="J875" s="336"/>
      <c r="L875" s="478" t="s">
        <v>849</v>
      </c>
      <c r="M875" s="479" t="s">
        <v>850</v>
      </c>
      <c r="N875" s="431">
        <v>99407.133588249271</v>
      </c>
      <c r="O875" s="480">
        <v>1257.5776682546764</v>
      </c>
      <c r="P875" s="480">
        <v>2291.0756601238463</v>
      </c>
      <c r="Q875" s="480">
        <v>8746.1781891014107</v>
      </c>
      <c r="R875" s="480">
        <v>5346.0313589237812</v>
      </c>
      <c r="S875" s="480">
        <v>11547.12720748309</v>
      </c>
      <c r="T875" s="480">
        <v>2073.0103144099658</v>
      </c>
      <c r="U875" s="480">
        <v>7130.8365079620789</v>
      </c>
      <c r="V875" s="480">
        <v>61015.296681990425</v>
      </c>
      <c r="W875" s="481">
        <v>69205.920812644137</v>
      </c>
    </row>
    <row r="876" spans="9:23">
      <c r="I876" s="336"/>
      <c r="J876" s="336"/>
      <c r="L876" s="478" t="s">
        <v>849</v>
      </c>
      <c r="M876" s="479" t="s">
        <v>851</v>
      </c>
      <c r="N876" s="431">
        <v>15805.734240531634</v>
      </c>
      <c r="O876" s="480">
        <v>199.95484925249355</v>
      </c>
      <c r="P876" s="480">
        <v>364.28102995969158</v>
      </c>
      <c r="Q876" s="480">
        <v>1390.6423320671242</v>
      </c>
      <c r="R876" s="480">
        <v>850.01898606888119</v>
      </c>
      <c r="S876" s="480">
        <v>1835.9932259898114</v>
      </c>
      <c r="T876" s="480">
        <v>329.60863999118459</v>
      </c>
      <c r="U876" s="480">
        <v>1133.8030047659706</v>
      </c>
      <c r="V876" s="480">
        <v>9701.4321724364781</v>
      </c>
      <c r="W876" s="481">
        <v>11003.741409210417</v>
      </c>
    </row>
    <row r="877" spans="9:23">
      <c r="I877" s="336"/>
      <c r="J877" s="336"/>
      <c r="L877" s="478" t="s">
        <v>852</v>
      </c>
      <c r="M877" s="479" t="s">
        <v>5</v>
      </c>
      <c r="N877" s="475">
        <v>15359400</v>
      </c>
      <c r="O877" s="480">
        <v>153594</v>
      </c>
      <c r="P877" s="480">
        <v>307188</v>
      </c>
      <c r="Q877" s="480">
        <v>1228752</v>
      </c>
      <c r="R877" s="480">
        <v>767970</v>
      </c>
      <c r="S877" s="480">
        <v>1689534</v>
      </c>
      <c r="T877" s="480">
        <v>307188</v>
      </c>
      <c r="U877" s="480">
        <v>1075158</v>
      </c>
      <c r="V877" s="480">
        <v>9830016</v>
      </c>
      <c r="W877" s="481">
        <v>11212362</v>
      </c>
    </row>
    <row r="878" spans="9:23">
      <c r="I878" s="336"/>
      <c r="J878" s="336"/>
      <c r="L878" s="482" t="s">
        <v>864</v>
      </c>
      <c r="M878" s="479" t="s">
        <v>853</v>
      </c>
      <c r="N878" s="475">
        <v>0.24700729827970283</v>
      </c>
      <c r="O878" s="475">
        <v>1.0658665943137214E-2</v>
      </c>
      <c r="P878" s="475">
        <v>6.5903502035732295E-3</v>
      </c>
      <c r="Q878" s="475">
        <v>4.3800424500760243E-2</v>
      </c>
      <c r="R878" s="475">
        <v>0.12744104635257789</v>
      </c>
      <c r="S878" s="475">
        <v>0.22902562125918385</v>
      </c>
      <c r="T878" s="475">
        <v>0.35</v>
      </c>
      <c r="U878" s="475">
        <v>0.6</v>
      </c>
      <c r="V878" s="475">
        <v>0.09</v>
      </c>
      <c r="W878" s="483">
        <v>0.28999999999999998</v>
      </c>
    </row>
    <row r="879" spans="9:23">
      <c r="I879" s="336"/>
      <c r="J879" s="336"/>
      <c r="L879" s="482" t="s">
        <v>865</v>
      </c>
      <c r="M879" s="471" t="s">
        <v>855</v>
      </c>
      <c r="N879" s="475">
        <v>8382.9246656058785</v>
      </c>
      <c r="O879" s="484">
        <v>0</v>
      </c>
      <c r="P879" s="484">
        <v>0</v>
      </c>
      <c r="Q879" s="484">
        <v>50</v>
      </c>
      <c r="R879" s="484">
        <v>1000</v>
      </c>
      <c r="S879" s="484">
        <v>1390.2242327807053</v>
      </c>
      <c r="T879" s="484">
        <v>2203.4022891020759</v>
      </c>
      <c r="U879" s="484">
        <v>3116.2551850563377</v>
      </c>
      <c r="V879" s="475">
        <v>8000</v>
      </c>
      <c r="W879" s="485">
        <v>11200</v>
      </c>
    </row>
    <row r="880" spans="9:23">
      <c r="I880" s="336"/>
      <c r="J880" s="336"/>
      <c r="L880" s="478" t="s">
        <v>856</v>
      </c>
      <c r="M880" s="479" t="s">
        <v>857</v>
      </c>
      <c r="N880" s="475">
        <v>15</v>
      </c>
      <c r="O880" s="475">
        <v>52.52894619728734</v>
      </c>
      <c r="P880" s="475">
        <v>36.133479042290574</v>
      </c>
      <c r="Q880" s="475">
        <v>28.485144061503377</v>
      </c>
      <c r="R880" s="475">
        <v>24.963420455897833</v>
      </c>
      <c r="S880" s="475">
        <v>22.114632988565432</v>
      </c>
      <c r="T880" s="475">
        <v>20.178068578630175</v>
      </c>
      <c r="U880" s="475">
        <v>17.571204926241585</v>
      </c>
      <c r="V880" s="475">
        <v>8.0115217551169735</v>
      </c>
      <c r="W880" s="483">
        <v>7.2304241010958918</v>
      </c>
    </row>
    <row r="881" spans="9:23">
      <c r="I881" s="336"/>
      <c r="J881" s="336"/>
      <c r="L881" s="478" t="s">
        <v>231</v>
      </c>
      <c r="M881" s="479" t="s">
        <v>858</v>
      </c>
      <c r="N881" s="475">
        <v>966</v>
      </c>
      <c r="O881" s="475">
        <v>768.1434112460496</v>
      </c>
      <c r="P881" s="475">
        <v>843.27202004998992</v>
      </c>
      <c r="Q881" s="475">
        <v>883.5859312390686</v>
      </c>
      <c r="R881" s="475">
        <v>903.47393715481974</v>
      </c>
      <c r="S881" s="475">
        <v>920.22888542475255</v>
      </c>
      <c r="T881" s="475">
        <v>931.97799671821633</v>
      </c>
      <c r="U881" s="475">
        <v>948.27584287618322</v>
      </c>
      <c r="V881" s="475">
        <v>1013.2541077727526</v>
      </c>
      <c r="W881" s="483">
        <v>1018.9590597444395</v>
      </c>
    </row>
    <row r="882" spans="9:23">
      <c r="I882" s="336"/>
      <c r="J882" s="336"/>
      <c r="L882" s="478" t="s">
        <v>167</v>
      </c>
      <c r="M882" s="479" t="s">
        <v>853</v>
      </c>
      <c r="N882" s="475">
        <v>10.622077158025604</v>
      </c>
      <c r="O882" s="475">
        <v>11.747680006941836</v>
      </c>
      <c r="P882" s="475">
        <v>11.903883482265393</v>
      </c>
      <c r="Q882" s="475">
        <v>11.846200712456666</v>
      </c>
      <c r="R882" s="475">
        <v>12.227425668969918</v>
      </c>
      <c r="S882" s="475">
        <v>11.939274629610413</v>
      </c>
      <c r="T882" s="475">
        <v>11.759256370671935</v>
      </c>
      <c r="U882" s="475">
        <v>11.518216092351157</v>
      </c>
      <c r="V882" s="475">
        <v>9.9260545073916955</v>
      </c>
      <c r="W882" s="483">
        <v>10.12895224466946</v>
      </c>
    </row>
    <row r="883" spans="9:23">
      <c r="I883" s="336"/>
      <c r="J883" s="336"/>
      <c r="L883" s="478" t="s">
        <v>859</v>
      </c>
      <c r="M883" s="479" t="s">
        <v>853</v>
      </c>
      <c r="N883" s="475">
        <v>5.9</v>
      </c>
      <c r="O883" s="479"/>
      <c r="P883" s="479"/>
      <c r="Q883" s="479"/>
      <c r="R883" s="479"/>
      <c r="S883" s="479"/>
      <c r="T883" s="479"/>
      <c r="U883" s="479"/>
      <c r="V883" s="475">
        <v>9.2095312499999995</v>
      </c>
      <c r="W883" s="483">
        <v>8.0821917808219172</v>
      </c>
    </row>
    <row r="884" spans="9:23">
      <c r="I884" s="336"/>
      <c r="J884" s="336"/>
      <c r="L884" s="478" t="s">
        <v>860</v>
      </c>
      <c r="M884" s="479" t="s">
        <v>861</v>
      </c>
      <c r="N884" s="475">
        <v>12.037463205578611</v>
      </c>
      <c r="O884" s="475">
        <v>10.743307498236859</v>
      </c>
      <c r="P884" s="475">
        <v>10.903717553605832</v>
      </c>
      <c r="Q884" s="475">
        <v>11.08211863738326</v>
      </c>
      <c r="R884" s="475">
        <v>11.237610502842152</v>
      </c>
      <c r="S884" s="475">
        <v>11.428576978776309</v>
      </c>
      <c r="T884" s="475">
        <v>11.595064764215861</v>
      </c>
      <c r="U884" s="475">
        <v>11.812535891682771</v>
      </c>
      <c r="V884" s="475">
        <v>11.885142688746239</v>
      </c>
      <c r="W884" s="483">
        <v>11.85894451048171</v>
      </c>
    </row>
    <row r="885" spans="9:23">
      <c r="I885" s="336"/>
      <c r="J885" s="336"/>
      <c r="L885" s="482" t="s">
        <v>866</v>
      </c>
      <c r="M885" s="479" t="s">
        <v>863</v>
      </c>
      <c r="N885" s="475">
        <v>600</v>
      </c>
      <c r="O885" s="486">
        <v>40</v>
      </c>
      <c r="P885" s="486">
        <v>160</v>
      </c>
      <c r="Q885" s="486">
        <v>250</v>
      </c>
      <c r="R885" s="486">
        <v>310</v>
      </c>
      <c r="S885" s="486">
        <v>375</v>
      </c>
      <c r="T885" s="486">
        <v>430</v>
      </c>
      <c r="U885" s="486">
        <v>510</v>
      </c>
      <c r="V885" s="486">
        <v>700</v>
      </c>
      <c r="W885" s="487">
        <v>710</v>
      </c>
    </row>
    <row r="886" spans="9:23">
      <c r="I886" s="336"/>
      <c r="J886" s="336"/>
      <c r="L886" s="372"/>
      <c r="N886" s="377"/>
    </row>
    <row r="887" spans="9:23">
      <c r="I887" s="336"/>
      <c r="J887" s="336"/>
      <c r="L887" s="421" t="s">
        <v>906</v>
      </c>
      <c r="M887" s="422"/>
      <c r="N887" s="431"/>
      <c r="O887" s="422"/>
      <c r="P887" s="422"/>
      <c r="Q887" s="422"/>
      <c r="R887" s="422"/>
      <c r="S887" s="422"/>
      <c r="T887" s="422"/>
      <c r="U887" s="422"/>
      <c r="V887" s="422"/>
      <c r="W887" s="423"/>
    </row>
    <row r="888" spans="9:23" ht="30">
      <c r="I888" s="336"/>
      <c r="J888" s="336"/>
      <c r="L888" s="421" t="s">
        <v>838</v>
      </c>
      <c r="M888" s="422">
        <v>69</v>
      </c>
      <c r="N888" s="502" t="s">
        <v>839</v>
      </c>
      <c r="O888" s="422">
        <v>80</v>
      </c>
      <c r="P888" s="422">
        <v>180</v>
      </c>
      <c r="Q888" s="422">
        <v>290</v>
      </c>
      <c r="R888" s="422">
        <v>340</v>
      </c>
      <c r="S888" s="422">
        <v>400</v>
      </c>
      <c r="T888" s="422">
        <v>450</v>
      </c>
      <c r="U888" s="422">
        <v>525</v>
      </c>
      <c r="V888" s="422">
        <v>525</v>
      </c>
      <c r="W888" s="423">
        <v>400</v>
      </c>
    </row>
    <row r="889" spans="9:23">
      <c r="I889" s="336"/>
      <c r="J889" s="336"/>
      <c r="L889" s="424" t="s">
        <v>840</v>
      </c>
      <c r="M889" s="425" t="s">
        <v>143</v>
      </c>
      <c r="N889" s="503" t="s">
        <v>841</v>
      </c>
      <c r="O889" s="426" t="s">
        <v>842</v>
      </c>
      <c r="P889" s="426" t="s">
        <v>843</v>
      </c>
      <c r="Q889" s="426" t="s">
        <v>659</v>
      </c>
      <c r="R889" s="426" t="s">
        <v>435</v>
      </c>
      <c r="S889" s="426" t="s">
        <v>844</v>
      </c>
      <c r="T889" s="426" t="s">
        <v>845</v>
      </c>
      <c r="U889" s="426" t="s">
        <v>846</v>
      </c>
      <c r="V889" s="426" t="s">
        <v>847</v>
      </c>
      <c r="W889" s="427" t="s">
        <v>848</v>
      </c>
    </row>
    <row r="890" spans="9:23">
      <c r="I890" s="336"/>
      <c r="J890" s="336"/>
      <c r="L890" s="424" t="s">
        <v>849</v>
      </c>
      <c r="M890" s="425" t="s">
        <v>850</v>
      </c>
      <c r="N890" s="431">
        <v>100818.8476208295</v>
      </c>
      <c r="O890" s="428">
        <v>10094.32320106612</v>
      </c>
      <c r="P890" s="428">
        <v>18386.300676069495</v>
      </c>
      <c r="Q890" s="428">
        <v>18583.506258009667</v>
      </c>
      <c r="R890" s="428">
        <v>7794.029721685597</v>
      </c>
      <c r="S890" s="428">
        <v>9515.2545990667768</v>
      </c>
      <c r="T890" s="428">
        <v>6536.9188098507411</v>
      </c>
      <c r="U890" s="428">
        <v>10117.930470645251</v>
      </c>
      <c r="V890" s="428">
        <v>19790.583884435844</v>
      </c>
      <c r="W890" s="429">
        <v>36414.888666207888</v>
      </c>
    </row>
    <row r="891" spans="9:23">
      <c r="I891" s="336"/>
      <c r="J891" s="336"/>
      <c r="L891" s="424" t="s">
        <v>849</v>
      </c>
      <c r="M891" s="425" t="s">
        <v>851</v>
      </c>
      <c r="N891" s="431">
        <v>16030.196771711891</v>
      </c>
      <c r="O891" s="428">
        <v>1604.9973889695129</v>
      </c>
      <c r="P891" s="428">
        <v>2923.4218074950495</v>
      </c>
      <c r="Q891" s="428">
        <v>2954.7774950235371</v>
      </c>
      <c r="R891" s="428">
        <v>1239.2507257480099</v>
      </c>
      <c r="S891" s="428">
        <v>1512.9254812516176</v>
      </c>
      <c r="T891" s="428">
        <v>1039.3700907662678</v>
      </c>
      <c r="U891" s="428">
        <v>1608.750944832595</v>
      </c>
      <c r="V891" s="428">
        <v>3146.7028376252993</v>
      </c>
      <c r="W891" s="429">
        <v>5789.9672979270545</v>
      </c>
    </row>
    <row r="892" spans="9:23">
      <c r="I892" s="336"/>
      <c r="J892" s="336"/>
      <c r="L892" s="424" t="s">
        <v>852</v>
      </c>
      <c r="M892" s="425" t="s">
        <v>5</v>
      </c>
      <c r="N892" s="431">
        <v>13626300</v>
      </c>
      <c r="O892" s="428">
        <v>1090104</v>
      </c>
      <c r="P892" s="428">
        <v>2180208</v>
      </c>
      <c r="Q892" s="428">
        <v>2452734</v>
      </c>
      <c r="R892" s="428">
        <v>1090104</v>
      </c>
      <c r="S892" s="428">
        <v>1362630</v>
      </c>
      <c r="T892" s="428">
        <v>953841.00000000012</v>
      </c>
      <c r="U892" s="428">
        <v>1498893</v>
      </c>
      <c r="V892" s="428">
        <v>2997786</v>
      </c>
      <c r="W892" s="429">
        <v>5450520</v>
      </c>
    </row>
    <row r="893" spans="9:23">
      <c r="I893" s="336"/>
      <c r="J893" s="336"/>
      <c r="L893" s="430" t="s">
        <v>864</v>
      </c>
      <c r="M893" s="425" t="s">
        <v>853</v>
      </c>
      <c r="N893" s="431">
        <v>0.67270040469200465</v>
      </c>
      <c r="O893" s="431">
        <v>0</v>
      </c>
      <c r="P893" s="431">
        <v>0</v>
      </c>
      <c r="Q893" s="431">
        <v>0.31600925638758037</v>
      </c>
      <c r="R893" s="431">
        <v>0.58644904825460897</v>
      </c>
      <c r="S893" s="431">
        <v>0.74798919526936813</v>
      </c>
      <c r="T893" s="431">
        <v>0.91858576427716965</v>
      </c>
      <c r="U893" s="431">
        <v>1.0994949793070203</v>
      </c>
      <c r="V893" s="431">
        <v>1.4039020178716388</v>
      </c>
      <c r="W893" s="432">
        <v>1.2352597378873367</v>
      </c>
    </row>
    <row r="894" spans="9:23">
      <c r="I894" s="336"/>
      <c r="J894" s="336"/>
      <c r="L894" s="430" t="s">
        <v>865</v>
      </c>
      <c r="M894" s="422" t="s">
        <v>855</v>
      </c>
      <c r="N894" s="431">
        <v>922.31282201379008</v>
      </c>
      <c r="O894" s="433">
        <v>0</v>
      </c>
      <c r="P894" s="433">
        <v>0</v>
      </c>
      <c r="Q894" s="433">
        <v>40.65935821075027</v>
      </c>
      <c r="R894" s="433">
        <v>421.98195375533669</v>
      </c>
      <c r="S894" s="433">
        <v>730.19052560424416</v>
      </c>
      <c r="T894" s="433">
        <v>1112.9171503453135</v>
      </c>
      <c r="U894" s="433">
        <v>1590.3100906921477</v>
      </c>
      <c r="V894" s="431">
        <v>2524.4464462486158</v>
      </c>
      <c r="W894" s="434">
        <v>2020.541321687509</v>
      </c>
    </row>
    <row r="895" spans="9:23">
      <c r="I895" s="336"/>
      <c r="J895" s="336"/>
      <c r="L895" s="424" t="s">
        <v>856</v>
      </c>
      <c r="M895" s="425" t="s">
        <v>857</v>
      </c>
      <c r="N895" s="431">
        <v>33.463077596266061</v>
      </c>
      <c r="O895" s="431">
        <v>76.630077511508034</v>
      </c>
      <c r="P895" s="431">
        <v>58.049220320985569</v>
      </c>
      <c r="Q895" s="431">
        <v>38.795346354524327</v>
      </c>
      <c r="R895" s="431">
        <v>29.201413833281464</v>
      </c>
      <c r="S895" s="431">
        <v>25.452428631279773</v>
      </c>
      <c r="T895" s="431">
        <v>22.536158058419673</v>
      </c>
      <c r="U895" s="431">
        <v>20.221327012000714</v>
      </c>
      <c r="V895" s="431">
        <v>16.882797154042564</v>
      </c>
      <c r="W895" s="432">
        <v>18.664274507682066</v>
      </c>
    </row>
    <row r="896" spans="9:23">
      <c r="I896" s="336"/>
      <c r="J896" s="336"/>
      <c r="L896" s="424" t="s">
        <v>231</v>
      </c>
      <c r="M896" s="425" t="s">
        <v>858</v>
      </c>
      <c r="N896" s="431">
        <v>857</v>
      </c>
      <c r="O896" s="431">
        <v>679.1936282836574</v>
      </c>
      <c r="P896" s="431">
        <v>745.77264027052036</v>
      </c>
      <c r="Q896" s="431">
        <v>830.09093041046799</v>
      </c>
      <c r="R896" s="431">
        <v>879.64765914663064</v>
      </c>
      <c r="S896" s="431">
        <v>900.6590323752888</v>
      </c>
      <c r="T896" s="431">
        <v>917.71064847246851</v>
      </c>
      <c r="U896" s="431">
        <v>931.71227331025636</v>
      </c>
      <c r="V896" s="431">
        <v>952.67527780358148</v>
      </c>
      <c r="W896" s="432">
        <v>941.37319254832676</v>
      </c>
    </row>
    <row r="897" spans="9:23">
      <c r="I897" s="336"/>
      <c r="J897" s="336"/>
      <c r="L897" s="424" t="s">
        <v>167</v>
      </c>
      <c r="M897" s="425" t="s">
        <v>853</v>
      </c>
      <c r="N897" s="431">
        <v>12.856779245517032</v>
      </c>
      <c r="O897" s="431">
        <v>15.474688392362779</v>
      </c>
      <c r="P897" s="431">
        <v>14.296676402511419</v>
      </c>
      <c r="Q897" s="431">
        <v>12.998503751674223</v>
      </c>
      <c r="R897" s="431">
        <v>12.876882132301269</v>
      </c>
      <c r="S897" s="431">
        <v>12.441789774076135</v>
      </c>
      <c r="T897" s="431">
        <v>12.122443525970784</v>
      </c>
      <c r="U897" s="431">
        <v>11.906638487515973</v>
      </c>
      <c r="V897" s="431">
        <v>11.631702027219976</v>
      </c>
      <c r="W897" s="432">
        <v>11.793189316082767</v>
      </c>
    </row>
    <row r="898" spans="9:23">
      <c r="I898" s="336"/>
      <c r="J898" s="336"/>
      <c r="L898" s="424" t="s">
        <v>859</v>
      </c>
      <c r="M898" s="425" t="s">
        <v>853</v>
      </c>
      <c r="N898" s="431">
        <v>4.0599999999999996</v>
      </c>
      <c r="O898" s="422"/>
      <c r="P898" s="422"/>
      <c r="Q898" s="422"/>
      <c r="R898" s="422"/>
      <c r="S898" s="422"/>
      <c r="T898" s="422"/>
      <c r="U898" s="422"/>
      <c r="V898" s="431">
        <v>18.436090909090908</v>
      </c>
      <c r="W898" s="432">
        <v>10.149999999999999</v>
      </c>
    </row>
    <row r="899" spans="9:23">
      <c r="I899" s="336"/>
      <c r="J899" s="336"/>
      <c r="L899" s="424" t="s">
        <v>860</v>
      </c>
      <c r="M899" s="425" t="s">
        <v>861</v>
      </c>
      <c r="N899" s="431">
        <v>12.047863998267845</v>
      </c>
      <c r="O899" s="431">
        <v>12.403640783759768</v>
      </c>
      <c r="P899" s="431">
        <v>12.037749055741889</v>
      </c>
      <c r="Q899" s="431">
        <v>11.682464913054076</v>
      </c>
      <c r="R899" s="431">
        <v>11.607595650212382</v>
      </c>
      <c r="S899" s="431">
        <v>11.646797557764444</v>
      </c>
      <c r="T899" s="431">
        <v>11.747352136635524</v>
      </c>
      <c r="U899" s="431">
        <v>11.919306764128615</v>
      </c>
      <c r="V899" s="431">
        <v>12.28455464095622</v>
      </c>
      <c r="W899" s="432">
        <v>12.098383445624147</v>
      </c>
    </row>
    <row r="900" spans="9:23">
      <c r="I900" s="336"/>
      <c r="J900" s="336"/>
      <c r="L900" s="430" t="s">
        <v>866</v>
      </c>
      <c r="M900" s="425" t="s">
        <v>863</v>
      </c>
      <c r="N900" s="431">
        <v>340</v>
      </c>
      <c r="O900" s="422">
        <v>60</v>
      </c>
      <c r="P900" s="422">
        <v>130</v>
      </c>
      <c r="Q900" s="422">
        <v>235</v>
      </c>
      <c r="R900" s="422">
        <v>320</v>
      </c>
      <c r="S900" s="422">
        <v>370</v>
      </c>
      <c r="T900" s="422">
        <v>425</v>
      </c>
      <c r="U900" s="422">
        <v>490</v>
      </c>
      <c r="V900" s="422">
        <v>620</v>
      </c>
      <c r="W900" s="423">
        <v>550</v>
      </c>
    </row>
    <row r="901" spans="9:23">
      <c r="I901" s="336"/>
      <c r="J901" s="336"/>
      <c r="L901" s="372"/>
      <c r="N901" s="377"/>
    </row>
    <row r="902" spans="9:23">
      <c r="I902" s="336"/>
      <c r="J902" s="336"/>
      <c r="L902" s="419" t="s">
        <v>921</v>
      </c>
      <c r="M902" s="404"/>
      <c r="N902" s="497"/>
      <c r="O902" s="404"/>
      <c r="P902" s="404"/>
      <c r="Q902" s="404"/>
      <c r="R902" s="404"/>
      <c r="S902" s="404"/>
      <c r="T902" s="404"/>
      <c r="U902" s="404"/>
      <c r="V902" s="404"/>
      <c r="W902" s="404"/>
    </row>
    <row r="903" spans="9:23">
      <c r="I903" s="336"/>
      <c r="J903" s="336"/>
      <c r="L903" s="420" t="s">
        <v>867</v>
      </c>
      <c r="M903" s="404">
        <v>92</v>
      </c>
      <c r="N903" s="497" t="s">
        <v>839</v>
      </c>
      <c r="O903" s="404">
        <v>80</v>
      </c>
      <c r="P903" s="404">
        <v>180</v>
      </c>
      <c r="Q903" s="404">
        <v>290</v>
      </c>
      <c r="R903" s="404">
        <v>340</v>
      </c>
      <c r="S903" s="404">
        <v>400</v>
      </c>
      <c r="T903" s="404">
        <v>450</v>
      </c>
      <c r="U903" s="404">
        <v>525</v>
      </c>
      <c r="V903" s="404">
        <v>525</v>
      </c>
      <c r="W903" s="404">
        <v>400</v>
      </c>
    </row>
    <row r="904" spans="9:23">
      <c r="I904" s="336"/>
      <c r="J904" s="336"/>
      <c r="L904" s="420" t="s">
        <v>840</v>
      </c>
      <c r="M904" s="404" t="s">
        <v>143</v>
      </c>
      <c r="N904" s="497" t="s">
        <v>841</v>
      </c>
      <c r="O904" s="404" t="s">
        <v>842</v>
      </c>
      <c r="P904" s="404" t="s">
        <v>843</v>
      </c>
      <c r="Q904" s="404" t="s">
        <v>659</v>
      </c>
      <c r="R904" s="404" t="s">
        <v>435</v>
      </c>
      <c r="S904" s="404" t="s">
        <v>844</v>
      </c>
      <c r="T904" s="404" t="s">
        <v>845</v>
      </c>
      <c r="U904" s="404" t="s">
        <v>846</v>
      </c>
      <c r="V904" s="404" t="s">
        <v>847</v>
      </c>
      <c r="W904" s="404" t="s">
        <v>848</v>
      </c>
    </row>
    <row r="905" spans="9:23">
      <c r="I905" s="336"/>
      <c r="J905" s="336"/>
      <c r="L905" s="420" t="s">
        <v>849</v>
      </c>
      <c r="M905" s="404" t="s">
        <v>850</v>
      </c>
      <c r="N905" s="497">
        <v>98750.452832114359</v>
      </c>
      <c r="O905" s="404">
        <v>8900.1666572405938</v>
      </c>
      <c r="P905" s="404">
        <v>18639.954384448465</v>
      </c>
      <c r="Q905" s="404">
        <v>22949.369286595487</v>
      </c>
      <c r="R905" s="404">
        <v>8640.9780607305529</v>
      </c>
      <c r="S905" s="404">
        <v>7581.0031203289454</v>
      </c>
      <c r="T905" s="404">
        <v>6572.4092377478637</v>
      </c>
      <c r="U905" s="404">
        <v>9727.2296465155505</v>
      </c>
      <c r="V905" s="404">
        <v>15739.342438506901</v>
      </c>
      <c r="W905" s="404">
        <v>32768.704259874037</v>
      </c>
    </row>
    <row r="906" spans="9:23">
      <c r="I906" s="336"/>
      <c r="J906" s="336"/>
      <c r="L906" s="420" t="s">
        <v>849</v>
      </c>
      <c r="M906" s="404" t="s">
        <v>851</v>
      </c>
      <c r="N906" s="497">
        <v>15701.322000306183</v>
      </c>
      <c r="O906" s="404">
        <v>1415.1264985012544</v>
      </c>
      <c r="P906" s="404">
        <v>2963.7527471273061</v>
      </c>
      <c r="Q906" s="404">
        <v>3648.9497165686826</v>
      </c>
      <c r="R906" s="404">
        <v>1373.9155116561581</v>
      </c>
      <c r="S906" s="404">
        <v>1205.3794961323024</v>
      </c>
      <c r="T906" s="404">
        <v>1045.0130688019103</v>
      </c>
      <c r="U906" s="404">
        <v>1546.6295137959726</v>
      </c>
      <c r="V906" s="404">
        <v>2502.5554477225974</v>
      </c>
      <c r="W906" s="404">
        <v>5210.2239773199717</v>
      </c>
    </row>
    <row r="907" spans="9:23">
      <c r="I907" s="336"/>
      <c r="J907" s="336"/>
      <c r="L907" s="420" t="s">
        <v>852</v>
      </c>
      <c r="M907" s="404" t="s">
        <v>5</v>
      </c>
      <c r="N907" s="497">
        <v>13336920</v>
      </c>
      <c r="O907" s="404">
        <v>933584.40000000014</v>
      </c>
      <c r="P907" s="404">
        <v>2267276.4000000004</v>
      </c>
      <c r="Q907" s="404">
        <v>3067491.6</v>
      </c>
      <c r="R907" s="404">
        <v>1200322.8</v>
      </c>
      <c r="S907" s="404">
        <v>1066953.6000000001</v>
      </c>
      <c r="T907" s="404">
        <v>933584.40000000014</v>
      </c>
      <c r="U907" s="404">
        <v>1400376.5999999999</v>
      </c>
      <c r="V907" s="404">
        <v>2467330.2000000002</v>
      </c>
      <c r="W907" s="404">
        <v>4801291.2</v>
      </c>
    </row>
    <row r="908" spans="9:23">
      <c r="I908" s="336"/>
      <c r="J908" s="336"/>
      <c r="L908" s="420" t="s">
        <v>864</v>
      </c>
      <c r="M908" s="404" t="s">
        <v>853</v>
      </c>
      <c r="N908" s="497">
        <v>0.30471640498647923</v>
      </c>
      <c r="O908" s="404">
        <v>0</v>
      </c>
      <c r="P908" s="404">
        <v>0</v>
      </c>
      <c r="Q908" s="404">
        <v>9.022926076327667E-2</v>
      </c>
      <c r="R908" s="404">
        <v>0.20083376031516223</v>
      </c>
      <c r="S908" s="404">
        <v>0.298791181960679</v>
      </c>
      <c r="T908" s="404">
        <v>0.41312091536004858</v>
      </c>
      <c r="U908" s="404">
        <v>0.5550005941099494</v>
      </c>
      <c r="V908" s="404">
        <v>0.83671251658896506</v>
      </c>
      <c r="W908" s="404">
        <v>0.67218150562696288</v>
      </c>
    </row>
    <row r="909" spans="9:23">
      <c r="I909" s="336"/>
      <c r="J909" s="336"/>
      <c r="L909" s="420" t="s">
        <v>865</v>
      </c>
      <c r="M909" s="404" t="s">
        <v>855</v>
      </c>
      <c r="N909" s="497">
        <v>1764.2298641991777</v>
      </c>
      <c r="O909" s="404">
        <v>0</v>
      </c>
      <c r="P909" s="404">
        <v>1958.4475957904815</v>
      </c>
      <c r="Q909" s="404">
        <v>2174.6323947562178</v>
      </c>
      <c r="R909" s="404">
        <v>1611.976299824717</v>
      </c>
      <c r="S909" s="404">
        <v>1188.7311630111271</v>
      </c>
      <c r="T909" s="404">
        <v>977.1482150707543</v>
      </c>
      <c r="U909" s="404">
        <v>1234.0011073864462</v>
      </c>
      <c r="V909" s="404">
        <v>2664.7647068390329</v>
      </c>
      <c r="W909" s="404">
        <v>1919.3110058215298</v>
      </c>
    </row>
    <row r="910" spans="9:23">
      <c r="I910" s="336"/>
      <c r="J910" s="336"/>
      <c r="L910" s="420" t="s">
        <v>856</v>
      </c>
      <c r="M910" s="404" t="s">
        <v>857</v>
      </c>
      <c r="N910" s="497">
        <v>37.200000000000003</v>
      </c>
      <c r="O910" s="404">
        <v>82.774320291108793</v>
      </c>
      <c r="P910" s="404">
        <v>53.284675247358912</v>
      </c>
      <c r="Q910" s="404">
        <v>36.656223608027986</v>
      </c>
      <c r="R910" s="404">
        <v>30.30443459885997</v>
      </c>
      <c r="S910" s="404">
        <v>28.200661698876658</v>
      </c>
      <c r="T910" s="404">
        <v>26.732826005311708</v>
      </c>
      <c r="U910" s="404">
        <v>24.62408179847553</v>
      </c>
      <c r="V910" s="404">
        <v>11.878780809651076</v>
      </c>
      <c r="W910" s="404">
        <v>21.900507096586253</v>
      </c>
    </row>
    <row r="911" spans="9:23">
      <c r="I911" s="336"/>
      <c r="J911" s="336"/>
      <c r="L911" s="420" t="s">
        <v>231</v>
      </c>
      <c r="M911" s="404" t="s">
        <v>858</v>
      </c>
      <c r="N911" s="497">
        <v>838.8</v>
      </c>
      <c r="O911" s="404">
        <v>659.71798350801112</v>
      </c>
      <c r="P911" s="404">
        <v>765.00187210205593</v>
      </c>
      <c r="Q911" s="404">
        <v>840.65055379402133</v>
      </c>
      <c r="R911" s="404">
        <v>873.65110140804495</v>
      </c>
      <c r="S911" s="404">
        <v>885.1599047632144</v>
      </c>
      <c r="T911" s="404">
        <v>893.37102843157618</v>
      </c>
      <c r="U911" s="404">
        <v>905.43765491903969</v>
      </c>
      <c r="V911" s="404">
        <v>985.92428880860439</v>
      </c>
      <c r="W911" s="404">
        <v>921.51339767732634</v>
      </c>
    </row>
    <row r="912" spans="9:23">
      <c r="I912" s="336"/>
      <c r="J912" s="336"/>
      <c r="L912" s="420" t="s">
        <v>167</v>
      </c>
      <c r="M912" s="404" t="s">
        <v>853</v>
      </c>
      <c r="N912" s="497">
        <v>13.020167014657039</v>
      </c>
      <c r="O912" s="404">
        <v>16.052975861219355</v>
      </c>
      <c r="P912" s="404">
        <v>13.827921365560314</v>
      </c>
      <c r="Q912" s="404">
        <v>12.735570198037575</v>
      </c>
      <c r="R912" s="404">
        <v>13.022746974308518</v>
      </c>
      <c r="S912" s="404">
        <v>12.849043018338687</v>
      </c>
      <c r="T912" s="404">
        <v>12.761988503847416</v>
      </c>
      <c r="U912" s="404">
        <v>12.585327253219635</v>
      </c>
      <c r="V912" s="404">
        <v>11.90141459819214</v>
      </c>
      <c r="W912" s="404">
        <v>12.268222937563685</v>
      </c>
    </row>
    <row r="913" spans="9:23">
      <c r="I913" s="336"/>
      <c r="J913" s="336"/>
      <c r="L913" s="420" t="s">
        <v>859</v>
      </c>
      <c r="M913" s="404" t="s">
        <v>853</v>
      </c>
      <c r="N913" s="497">
        <v>2.7</v>
      </c>
      <c r="O913" s="404"/>
      <c r="P913" s="404"/>
      <c r="Q913" s="404"/>
      <c r="R913" s="404"/>
      <c r="S913" s="404"/>
      <c r="T913" s="404"/>
      <c r="U913" s="404"/>
      <c r="V913" s="404">
        <v>14.579999999999998</v>
      </c>
      <c r="W913" s="404">
        <v>7.5</v>
      </c>
    </row>
    <row r="914" spans="9:23">
      <c r="I914" s="336"/>
      <c r="J914" s="336"/>
      <c r="L914" s="420" t="s">
        <v>860</v>
      </c>
      <c r="M914" s="404" t="s">
        <v>861</v>
      </c>
      <c r="N914" s="497">
        <v>12.081744700908709</v>
      </c>
      <c r="O914" s="404">
        <v>12.640742213705659</v>
      </c>
      <c r="P914" s="404">
        <v>11.831403482785497</v>
      </c>
      <c r="Q914" s="404">
        <v>11.535718528225484</v>
      </c>
      <c r="R914" s="404">
        <v>11.654335489903266</v>
      </c>
      <c r="S914" s="404">
        <v>11.850732689313446</v>
      </c>
      <c r="T914" s="404">
        <v>12.067405147526475</v>
      </c>
      <c r="U914" s="404">
        <v>12.238344445312634</v>
      </c>
      <c r="V914" s="404">
        <v>11.848082011884282</v>
      </c>
      <c r="W914" s="404">
        <v>12.258201189719195</v>
      </c>
    </row>
    <row r="915" spans="9:23">
      <c r="I915" s="336"/>
      <c r="J915" s="336"/>
      <c r="L915" s="420" t="s">
        <v>866</v>
      </c>
      <c r="M915" s="404" t="s">
        <v>863</v>
      </c>
      <c r="N915" s="497">
        <v>305</v>
      </c>
      <c r="O915" s="404">
        <v>50</v>
      </c>
      <c r="P915" s="404">
        <v>140</v>
      </c>
      <c r="Q915" s="404">
        <v>235</v>
      </c>
      <c r="R915" s="404">
        <v>315</v>
      </c>
      <c r="S915" s="404">
        <v>370</v>
      </c>
      <c r="T915" s="404">
        <v>425</v>
      </c>
      <c r="U915" s="404">
        <v>485</v>
      </c>
      <c r="V915" s="404">
        <v>615</v>
      </c>
      <c r="W915" s="404">
        <v>530</v>
      </c>
    </row>
    <row r="916" spans="9:23" ht="15.75" thickBot="1">
      <c r="I916" s="336"/>
      <c r="J916" s="336"/>
      <c r="L916" s="372"/>
      <c r="N916" s="377"/>
    </row>
    <row r="917" spans="9:23">
      <c r="I917" s="336"/>
      <c r="J917" s="336"/>
      <c r="L917" s="1024" t="s">
        <v>907</v>
      </c>
      <c r="M917" s="1023"/>
      <c r="N917" s="1022"/>
      <c r="O917" s="1021"/>
      <c r="P917" s="1021"/>
      <c r="Q917" s="1021"/>
      <c r="R917" s="1021"/>
      <c r="S917" s="1021"/>
      <c r="T917" s="1021"/>
      <c r="U917" s="1021"/>
      <c r="V917" s="1021"/>
      <c r="W917" s="1020"/>
    </row>
    <row r="918" spans="9:23">
      <c r="I918" s="336"/>
      <c r="J918" s="336"/>
      <c r="L918" s="1019" t="s">
        <v>838</v>
      </c>
      <c r="M918" s="1018">
        <v>50</v>
      </c>
      <c r="N918" s="1017" t="s">
        <v>839</v>
      </c>
      <c r="O918" s="1016">
        <v>80</v>
      </c>
      <c r="P918" s="1016">
        <v>180</v>
      </c>
      <c r="Q918" s="1016">
        <v>290</v>
      </c>
      <c r="R918" s="1016">
        <v>340</v>
      </c>
      <c r="S918" s="1016">
        <v>400</v>
      </c>
      <c r="T918" s="1016">
        <v>450</v>
      </c>
      <c r="U918" s="1016">
        <v>525</v>
      </c>
      <c r="V918" s="1015">
        <v>525</v>
      </c>
      <c r="W918" s="1014">
        <v>400</v>
      </c>
    </row>
    <row r="919" spans="9:23">
      <c r="I919" s="336"/>
      <c r="J919" s="336"/>
      <c r="L919" s="1013" t="s">
        <v>840</v>
      </c>
      <c r="M919" s="1012" t="s">
        <v>143</v>
      </c>
      <c r="N919" s="1011" t="s">
        <v>841</v>
      </c>
      <c r="O919" s="1010" t="s">
        <v>842</v>
      </c>
      <c r="P919" s="1010" t="s">
        <v>843</v>
      </c>
      <c r="Q919" s="1010" t="s">
        <v>659</v>
      </c>
      <c r="R919" s="1010" t="s">
        <v>435</v>
      </c>
      <c r="S919" s="1010" t="s">
        <v>844</v>
      </c>
      <c r="T919" s="1010" t="s">
        <v>845</v>
      </c>
      <c r="U919" s="1010" t="s">
        <v>846</v>
      </c>
      <c r="V919" s="1010" t="s">
        <v>847</v>
      </c>
      <c r="W919" s="1009" t="s">
        <v>848</v>
      </c>
    </row>
    <row r="920" spans="9:23">
      <c r="I920" s="336"/>
      <c r="J920" s="336"/>
      <c r="L920" s="1013" t="s">
        <v>849</v>
      </c>
      <c r="M920" s="1012" t="s">
        <v>850</v>
      </c>
      <c r="N920" s="1008">
        <v>100764.68809649546</v>
      </c>
      <c r="O920" s="1007">
        <v>8949.4930490272145</v>
      </c>
      <c r="P920" s="1007">
        <v>8371.1314190925386</v>
      </c>
      <c r="Q920" s="1007">
        <v>9810.2912782441181</v>
      </c>
      <c r="R920" s="1007">
        <v>5226.4957138883128</v>
      </c>
      <c r="S920" s="1007">
        <v>8213.6101283846911</v>
      </c>
      <c r="T920" s="1007">
        <v>3046.4571842030286</v>
      </c>
      <c r="U920" s="1007">
        <v>2988.9793974187842</v>
      </c>
      <c r="V920" s="1007">
        <v>54158.229926236774</v>
      </c>
      <c r="W920" s="1006">
        <v>61004.69737830363</v>
      </c>
    </row>
    <row r="921" spans="9:23">
      <c r="I921" s="336"/>
      <c r="J921" s="336"/>
      <c r="L921" s="1013" t="s">
        <v>849</v>
      </c>
      <c r="M921" s="1012" t="s">
        <v>851</v>
      </c>
      <c r="N921" s="1008">
        <v>16021.585407342778</v>
      </c>
      <c r="O921" s="1007">
        <v>1422.9693947953272</v>
      </c>
      <c r="P921" s="1007">
        <v>1331.0098956357135</v>
      </c>
      <c r="Q921" s="1007">
        <v>1559.8363132408149</v>
      </c>
      <c r="R921" s="1007">
        <v>831.01281850824182</v>
      </c>
      <c r="S921" s="1007">
        <v>1305.9640104131659</v>
      </c>
      <c r="T921" s="1007">
        <v>484.38669228828155</v>
      </c>
      <c r="U921" s="1007">
        <v>475.24772418958668</v>
      </c>
      <c r="V921" s="1007">
        <v>8611.1585582716471</v>
      </c>
      <c r="W921" s="1006">
        <v>9699.7468831502774</v>
      </c>
    </row>
    <row r="922" spans="9:23">
      <c r="I922" s="336"/>
      <c r="J922" s="336"/>
      <c r="L922" s="1013" t="s">
        <v>852</v>
      </c>
      <c r="M922" s="1012" t="s">
        <v>5</v>
      </c>
      <c r="N922" s="1016">
        <v>14900851.790999999</v>
      </c>
      <c r="O922" s="1007">
        <v>1043059.62537</v>
      </c>
      <c r="P922" s="1007">
        <v>1043059.62537</v>
      </c>
      <c r="Q922" s="1007">
        <v>1341076.6611899999</v>
      </c>
      <c r="R922" s="1007">
        <v>745042.58955000003</v>
      </c>
      <c r="S922" s="1007">
        <v>1192068.14328</v>
      </c>
      <c r="T922" s="1007">
        <v>447025.55372999999</v>
      </c>
      <c r="U922" s="1007">
        <v>447025.55372999999</v>
      </c>
      <c r="V922" s="1007">
        <v>8642494.0387799982</v>
      </c>
      <c r="W922" s="1006">
        <v>9536545.1462399978</v>
      </c>
    </row>
    <row r="923" spans="9:23">
      <c r="I923" s="336"/>
      <c r="J923" s="336"/>
      <c r="L923" s="1005" t="s">
        <v>864</v>
      </c>
      <c r="M923" s="1012" t="s">
        <v>853</v>
      </c>
      <c r="N923" s="1016">
        <v>1.56</v>
      </c>
      <c r="O923" s="1016">
        <v>0</v>
      </c>
      <c r="P923" s="1016">
        <v>0</v>
      </c>
      <c r="Q923" s="1016">
        <v>0</v>
      </c>
      <c r="R923" s="1016">
        <v>0</v>
      </c>
      <c r="S923" s="1016">
        <v>0</v>
      </c>
      <c r="T923" s="1016">
        <v>0</v>
      </c>
      <c r="U923" s="1016">
        <v>0</v>
      </c>
      <c r="V923" s="1016">
        <v>0</v>
      </c>
      <c r="W923" s="1004">
        <v>0</v>
      </c>
    </row>
    <row r="924" spans="9:23">
      <c r="I924" s="336"/>
      <c r="J924" s="336"/>
      <c r="L924" s="1005" t="s">
        <v>865</v>
      </c>
      <c r="M924" s="1018" t="s">
        <v>855</v>
      </c>
      <c r="N924" s="1016">
        <v>0</v>
      </c>
      <c r="O924" s="1003">
        <v>0</v>
      </c>
      <c r="P924" s="1003">
        <v>0</v>
      </c>
      <c r="Q924" s="1003">
        <v>0</v>
      </c>
      <c r="R924" s="1003">
        <v>0</v>
      </c>
      <c r="S924" s="1003">
        <v>0</v>
      </c>
      <c r="T924" s="1003">
        <v>0</v>
      </c>
      <c r="U924" s="1003">
        <v>0</v>
      </c>
      <c r="V924" s="1016">
        <v>0</v>
      </c>
      <c r="W924" s="1002">
        <v>0</v>
      </c>
    </row>
    <row r="925" spans="9:23">
      <c r="I925" s="336"/>
      <c r="J925" s="336"/>
      <c r="L925" s="1013" t="s">
        <v>856</v>
      </c>
      <c r="M925" s="1012" t="s">
        <v>857</v>
      </c>
      <c r="N925" s="1016">
        <v>19.399999999999999</v>
      </c>
      <c r="O925" s="1016">
        <v>61.347881898757244</v>
      </c>
      <c r="P925" s="1016">
        <v>48.885073704661899</v>
      </c>
      <c r="Q925" s="1016">
        <v>32.919707402981118</v>
      </c>
      <c r="R925" s="1016">
        <v>26.172180057192506</v>
      </c>
      <c r="S925" s="1016">
        <v>23.366889544282436</v>
      </c>
      <c r="T925" s="1016">
        <v>21.675145763467285</v>
      </c>
      <c r="U925" s="1016">
        <v>18.785176255774587</v>
      </c>
      <c r="V925" s="1016">
        <v>9.3480849140761961</v>
      </c>
      <c r="W925" s="1004">
        <v>12.279768927657244</v>
      </c>
    </row>
    <row r="926" spans="9:23">
      <c r="I926" s="336"/>
      <c r="J926" s="336"/>
      <c r="L926" s="1013" t="s">
        <v>231</v>
      </c>
      <c r="M926" s="1012" t="s">
        <v>858</v>
      </c>
      <c r="N926" s="1016">
        <v>937.16048999999998</v>
      </c>
      <c r="O926" s="1016">
        <v>733.01620483554291</v>
      </c>
      <c r="P926" s="1016">
        <v>783.66030845459386</v>
      </c>
      <c r="Q926" s="1016">
        <v>859.7547382415363</v>
      </c>
      <c r="R926" s="1016">
        <v>896.54764999585962</v>
      </c>
      <c r="S926" s="1016">
        <v>912.78789750329122</v>
      </c>
      <c r="T926" s="1016">
        <v>922.86918870172804</v>
      </c>
      <c r="U926" s="1016">
        <v>940.61587457843723</v>
      </c>
      <c r="V926" s="1016">
        <v>1003.6389389762486</v>
      </c>
      <c r="W926" s="1004">
        <v>983.17463961933038</v>
      </c>
    </row>
    <row r="927" spans="9:23">
      <c r="I927" s="336"/>
      <c r="J927" s="336"/>
      <c r="L927" s="1013" t="s">
        <v>167</v>
      </c>
      <c r="M927" s="1012" t="s">
        <v>853</v>
      </c>
      <c r="N927" s="1016">
        <v>11.553032308141574</v>
      </c>
      <c r="O927" s="1016">
        <v>13.343640886825039</v>
      </c>
      <c r="P927" s="1016">
        <v>12.897103021934601</v>
      </c>
      <c r="Q927" s="1016">
        <v>12.232003833037943</v>
      </c>
      <c r="R927" s="1016">
        <v>12.421119971280401</v>
      </c>
      <c r="S927" s="1016">
        <v>12.123093148289673</v>
      </c>
      <c r="T927" s="1016">
        <v>11.963498332937583</v>
      </c>
      <c r="U927" s="1016">
        <v>11.731188513501827</v>
      </c>
      <c r="V927" s="1016">
        <v>10.88544109264588</v>
      </c>
      <c r="W927" s="1004">
        <v>10.975619436137176</v>
      </c>
    </row>
    <row r="928" spans="9:23">
      <c r="I928" s="336"/>
      <c r="J928" s="336"/>
      <c r="L928" s="1013" t="s">
        <v>859</v>
      </c>
      <c r="M928" s="1012" t="s">
        <v>853</v>
      </c>
      <c r="N928" s="1016">
        <v>4.9000000000000004</v>
      </c>
      <c r="O928" s="1012"/>
      <c r="P928" s="1012"/>
      <c r="Q928" s="1012"/>
      <c r="R928" s="1012"/>
      <c r="S928" s="1012"/>
      <c r="T928" s="1012"/>
      <c r="U928" s="1012"/>
      <c r="V928" s="1016">
        <v>8.4398275862068992</v>
      </c>
      <c r="W928" s="1004">
        <v>7.6562500000000027</v>
      </c>
    </row>
    <row r="929" spans="9:23">
      <c r="I929" s="336"/>
      <c r="J929" s="336"/>
      <c r="L929" s="1013" t="s">
        <v>860</v>
      </c>
      <c r="M929" s="1012" t="s">
        <v>861</v>
      </c>
      <c r="N929" s="1016">
        <v>12.398997936667662</v>
      </c>
      <c r="O929" s="1016">
        <v>11.435102749530628</v>
      </c>
      <c r="P929" s="1016">
        <v>11.311881758802402</v>
      </c>
      <c r="Q929" s="1016">
        <v>11.242272084975648</v>
      </c>
      <c r="R929" s="1016">
        <v>11.356700379483318</v>
      </c>
      <c r="S929" s="1016">
        <v>11.492038235102891</v>
      </c>
      <c r="T929" s="1016">
        <v>11.625645311326235</v>
      </c>
      <c r="U929" s="1016">
        <v>11.934021982414594</v>
      </c>
      <c r="V929" s="1016">
        <v>12.039966245518393</v>
      </c>
      <c r="W929" s="1004">
        <v>12.121576299651094</v>
      </c>
    </row>
    <row r="930" spans="9:23" ht="15.75" thickBot="1">
      <c r="I930" s="336"/>
      <c r="J930" s="336"/>
      <c r="L930" s="1001" t="s">
        <v>866</v>
      </c>
      <c r="M930" s="1000" t="s">
        <v>863</v>
      </c>
      <c r="N930" s="999">
        <v>600</v>
      </c>
      <c r="O930" s="998">
        <v>55</v>
      </c>
      <c r="P930" s="998">
        <v>115</v>
      </c>
      <c r="Q930" s="998">
        <v>230</v>
      </c>
      <c r="R930" s="998">
        <v>315</v>
      </c>
      <c r="S930" s="998">
        <v>370</v>
      </c>
      <c r="T930" s="998">
        <v>415</v>
      </c>
      <c r="U930" s="998">
        <v>515</v>
      </c>
      <c r="V930" s="998">
        <v>710</v>
      </c>
      <c r="W930" s="997">
        <v>670</v>
      </c>
    </row>
    <row r="931" spans="9:23">
      <c r="I931" s="336"/>
      <c r="J931" s="336"/>
      <c r="L931" s="996"/>
      <c r="M931" s="995"/>
      <c r="N931" s="994"/>
      <c r="O931" s="995"/>
      <c r="P931" s="995"/>
      <c r="Q931" s="995"/>
      <c r="R931" s="995"/>
      <c r="S931" s="995"/>
      <c r="T931" s="995"/>
      <c r="U931" s="995"/>
      <c r="V931" s="995"/>
      <c r="W931" s="995"/>
    </row>
    <row r="932" spans="9:23">
      <c r="I932" s="336"/>
      <c r="J932" s="336"/>
      <c r="L932" s="419" t="s">
        <v>1562</v>
      </c>
      <c r="M932" s="404"/>
      <c r="N932" s="497"/>
      <c r="O932" s="404"/>
      <c r="P932" s="404"/>
      <c r="Q932" s="404"/>
      <c r="R932" s="404"/>
      <c r="S932" s="404"/>
      <c r="T932" s="404"/>
      <c r="U932" s="404"/>
      <c r="V932" s="404"/>
      <c r="W932" s="404"/>
    </row>
    <row r="933" spans="9:23">
      <c r="I933" s="336"/>
      <c r="J933" s="336"/>
      <c r="L933" s="420" t="s">
        <v>838</v>
      </c>
      <c r="M933" s="404">
        <v>82</v>
      </c>
      <c r="N933" s="497" t="s">
        <v>839</v>
      </c>
      <c r="O933" s="404">
        <v>80</v>
      </c>
      <c r="P933" s="404">
        <v>180</v>
      </c>
      <c r="Q933" s="404">
        <v>290</v>
      </c>
      <c r="R933" s="404">
        <v>340</v>
      </c>
      <c r="S933" s="404">
        <v>400</v>
      </c>
      <c r="T933" s="404">
        <v>450</v>
      </c>
      <c r="U933" s="404">
        <v>525</v>
      </c>
      <c r="V933" s="404">
        <v>525</v>
      </c>
      <c r="W933" s="404">
        <v>400</v>
      </c>
    </row>
    <row r="934" spans="9:23">
      <c r="I934" s="336"/>
      <c r="J934" s="336"/>
      <c r="L934" s="420" t="s">
        <v>840</v>
      </c>
      <c r="M934" s="404" t="s">
        <v>143</v>
      </c>
      <c r="N934" s="497" t="s">
        <v>841</v>
      </c>
      <c r="O934" s="404" t="s">
        <v>842</v>
      </c>
      <c r="P934" s="404" t="s">
        <v>843</v>
      </c>
      <c r="Q934" s="404" t="s">
        <v>659</v>
      </c>
      <c r="R934" s="404" t="s">
        <v>435</v>
      </c>
      <c r="S934" s="404" t="s">
        <v>844</v>
      </c>
      <c r="T934" s="404" t="s">
        <v>845</v>
      </c>
      <c r="U934" s="404" t="s">
        <v>846</v>
      </c>
      <c r="V934" s="404" t="s">
        <v>847</v>
      </c>
      <c r="W934" s="404" t="s">
        <v>848</v>
      </c>
    </row>
    <row r="935" spans="9:23">
      <c r="I935" s="336"/>
      <c r="J935" s="336"/>
      <c r="L935" s="420" t="s">
        <v>849</v>
      </c>
      <c r="M935" s="404" t="s">
        <v>850</v>
      </c>
      <c r="N935" s="497">
        <v>99745.023630239841</v>
      </c>
      <c r="O935" s="404">
        <v>8354.5610570027166</v>
      </c>
      <c r="P935" s="404">
        <v>25092.308950630155</v>
      </c>
      <c r="Q935" s="404">
        <v>22993.401219449312</v>
      </c>
      <c r="R935" s="404">
        <v>7680.5736451565954</v>
      </c>
      <c r="S935" s="404">
        <v>8472.4757130633934</v>
      </c>
      <c r="T935" s="404">
        <v>3716.1131227590049</v>
      </c>
      <c r="U935" s="404">
        <v>8246.4234562565234</v>
      </c>
      <c r="V935" s="404">
        <v>15189.166465922142</v>
      </c>
      <c r="W935" s="404">
        <v>27224.374361636346</v>
      </c>
    </row>
    <row r="936" spans="9:23">
      <c r="I936" s="336"/>
      <c r="J936" s="336"/>
      <c r="L936" s="420" t="s">
        <v>849</v>
      </c>
      <c r="M936" s="404" t="s">
        <v>851</v>
      </c>
      <c r="N936" s="497">
        <v>15859.458757208135</v>
      </c>
      <c r="O936" s="404">
        <v>1328.375208063432</v>
      </c>
      <c r="P936" s="404">
        <v>3989.6771231501948</v>
      </c>
      <c r="Q936" s="404">
        <v>3655.9507938924407</v>
      </c>
      <c r="R936" s="404">
        <v>1221.2112095798987</v>
      </c>
      <c r="S936" s="404">
        <v>1347.1236383770795</v>
      </c>
      <c r="T936" s="404">
        <v>590.86198651868176</v>
      </c>
      <c r="U936" s="404">
        <v>1311.1813295447871</v>
      </c>
      <c r="V936" s="404">
        <v>2415.0774680816207</v>
      </c>
      <c r="W936" s="404">
        <v>4328.6755235001792</v>
      </c>
    </row>
    <row r="937" spans="9:23">
      <c r="I937" s="336"/>
      <c r="J937" s="336"/>
      <c r="L937" s="420" t="s">
        <v>852</v>
      </c>
      <c r="M937" s="404" t="s">
        <v>5</v>
      </c>
      <c r="N937" s="497">
        <v>13053900</v>
      </c>
      <c r="O937" s="404">
        <v>913773.00000000012</v>
      </c>
      <c r="P937" s="404">
        <v>3002397</v>
      </c>
      <c r="Q937" s="404">
        <v>3002397</v>
      </c>
      <c r="R937" s="404">
        <v>1044312</v>
      </c>
      <c r="S937" s="404">
        <v>1174851</v>
      </c>
      <c r="T937" s="404">
        <v>522156</v>
      </c>
      <c r="U937" s="404">
        <v>1174851</v>
      </c>
      <c r="V937" s="404">
        <v>2219163</v>
      </c>
      <c r="W937" s="404">
        <v>3916170.0000000005</v>
      </c>
    </row>
    <row r="938" spans="9:23">
      <c r="I938" s="336"/>
      <c r="J938" s="336"/>
      <c r="L938" s="420" t="s">
        <v>864</v>
      </c>
      <c r="M938" s="404" t="s">
        <v>853</v>
      </c>
      <c r="N938" s="497">
        <v>0.30833945461742673</v>
      </c>
      <c r="O938" s="404">
        <v>0</v>
      </c>
      <c r="P938" s="404">
        <v>0</v>
      </c>
      <c r="Q938" s="404">
        <v>0.21702891682826464</v>
      </c>
      <c r="R938" s="404">
        <v>0.17863160365447062</v>
      </c>
      <c r="S938" s="404">
        <v>0.17240109838444395</v>
      </c>
      <c r="T938" s="404">
        <v>0.24344742299632927</v>
      </c>
      <c r="U938" s="404">
        <v>0.49010159127623698</v>
      </c>
      <c r="V938" s="404">
        <v>1.0280537439132575</v>
      </c>
      <c r="W938" s="404">
        <v>0.76205392199989408</v>
      </c>
    </row>
    <row r="939" spans="9:23">
      <c r="I939" s="336"/>
      <c r="J939" s="336"/>
      <c r="L939" s="420" t="s">
        <v>865</v>
      </c>
      <c r="M939" s="404" t="s">
        <v>855</v>
      </c>
      <c r="N939" s="497">
        <v>1084.8297494705166</v>
      </c>
      <c r="O939" s="404">
        <v>0</v>
      </c>
      <c r="P939" s="404">
        <v>28.416328171662371</v>
      </c>
      <c r="Q939" s="404">
        <v>735.51486582470034</v>
      </c>
      <c r="R939" s="404">
        <v>1107.8239424065314</v>
      </c>
      <c r="S939" s="404">
        <v>1364.6681779507712</v>
      </c>
      <c r="T939" s="404">
        <v>1626.4460400306466</v>
      </c>
      <c r="U939" s="404">
        <v>2017.4692547994805</v>
      </c>
      <c r="V939" s="404">
        <v>2653.2320524122474</v>
      </c>
      <c r="W939" s="404">
        <v>2325.598411477537</v>
      </c>
    </row>
    <row r="940" spans="9:23">
      <c r="I940" s="336"/>
      <c r="J940" s="336"/>
      <c r="L940" s="420" t="s">
        <v>856</v>
      </c>
      <c r="M940" s="404" t="s">
        <v>857</v>
      </c>
      <c r="N940" s="497">
        <v>40.799999999999997</v>
      </c>
      <c r="O940" s="404">
        <v>73.999556591641209</v>
      </c>
      <c r="P940" s="404">
        <v>56.3443262841392</v>
      </c>
      <c r="Q940" s="404">
        <v>40.631626848149835</v>
      </c>
      <c r="R940" s="404">
        <v>33.806131491539325</v>
      </c>
      <c r="S940" s="404">
        <v>30.588840291618965</v>
      </c>
      <c r="T940" s="404">
        <v>28.461042726440894</v>
      </c>
      <c r="U940" s="404">
        <v>26.264183675060707</v>
      </c>
      <c r="V940" s="404">
        <v>22.340368766846694</v>
      </c>
      <c r="W940" s="404">
        <v>24.750690496709481</v>
      </c>
    </row>
    <row r="941" spans="9:23">
      <c r="I941" s="336"/>
      <c r="J941" s="336"/>
      <c r="L941" s="420" t="s">
        <v>231</v>
      </c>
      <c r="M941" s="404" t="s">
        <v>858</v>
      </c>
      <c r="N941" s="497">
        <v>821</v>
      </c>
      <c r="O941" s="404">
        <v>687.8877251346338</v>
      </c>
      <c r="P941" s="404">
        <v>752.54134791472757</v>
      </c>
      <c r="Q941" s="404">
        <v>821.23561537418539</v>
      </c>
      <c r="R941" s="404">
        <v>855.14445970345082</v>
      </c>
      <c r="S941" s="404">
        <v>872.11816831852082</v>
      </c>
      <c r="T941" s="404">
        <v>883.71906115759327</v>
      </c>
      <c r="U941" s="404">
        <v>896.02480871801458</v>
      </c>
      <c r="V941" s="404">
        <v>918.87859885619218</v>
      </c>
      <c r="W941" s="404">
        <v>904.70398595119786</v>
      </c>
    </row>
    <row r="942" spans="9:23">
      <c r="I942" s="336"/>
      <c r="J942" s="336"/>
      <c r="L942" s="420" t="s">
        <v>167</v>
      </c>
      <c r="M942" s="404" t="s">
        <v>853</v>
      </c>
      <c r="N942" s="497">
        <v>13.454997081864912</v>
      </c>
      <c r="O942" s="404">
        <v>15.130419223197542</v>
      </c>
      <c r="P942" s="404">
        <v>14.148725207447651</v>
      </c>
      <c r="Q942" s="404">
        <v>13.263695851018074</v>
      </c>
      <c r="R942" s="404">
        <v>13.520725303208081</v>
      </c>
      <c r="S942" s="404">
        <v>13.215126142889577</v>
      </c>
      <c r="T942" s="404">
        <v>13.039002454530895</v>
      </c>
      <c r="U942" s="404">
        <v>12.867758086867685</v>
      </c>
      <c r="V942" s="404">
        <v>12.590195233399605</v>
      </c>
      <c r="W942" s="404">
        <v>12.733305052257531</v>
      </c>
    </row>
    <row r="943" spans="9:23">
      <c r="I943" s="336"/>
      <c r="J943" s="336"/>
      <c r="L943" s="420" t="s">
        <v>859</v>
      </c>
      <c r="M943" s="404" t="s">
        <v>853</v>
      </c>
      <c r="N943" s="497">
        <v>1.1000000000000001</v>
      </c>
      <c r="O943" s="404"/>
      <c r="P943" s="404"/>
      <c r="Q943" s="404"/>
      <c r="R943" s="404"/>
      <c r="S943" s="404"/>
      <c r="T943" s="404"/>
      <c r="U943" s="404"/>
      <c r="V943" s="404">
        <v>6.4641176470588251</v>
      </c>
      <c r="W943" s="404">
        <v>3.6666666666666665</v>
      </c>
    </row>
    <row r="944" spans="9:23">
      <c r="I944" s="336"/>
      <c r="J944" s="336"/>
      <c r="L944" s="420" t="s">
        <v>860</v>
      </c>
      <c r="M944" s="404" t="s">
        <v>861</v>
      </c>
      <c r="N944" s="497">
        <v>12.159078011551113</v>
      </c>
      <c r="O944" s="404">
        <v>12.246873261476068</v>
      </c>
      <c r="P944" s="404">
        <v>11.978591210339644</v>
      </c>
      <c r="Q944" s="404">
        <v>11.847039767960091</v>
      </c>
      <c r="R944" s="404">
        <v>11.940198204138269</v>
      </c>
      <c r="S944" s="404">
        <v>12.08996807052778</v>
      </c>
      <c r="T944" s="404">
        <v>12.257174663974324</v>
      </c>
      <c r="U944" s="404">
        <v>12.447937426090581</v>
      </c>
      <c r="V944" s="404">
        <v>12.592157073435597</v>
      </c>
      <c r="W944" s="404">
        <v>12.537565911982238</v>
      </c>
    </row>
    <row r="945" spans="9:23">
      <c r="I945" s="336"/>
      <c r="J945" s="336"/>
      <c r="L945" s="420" t="s">
        <v>866</v>
      </c>
      <c r="M945" s="404" t="s">
        <v>863</v>
      </c>
      <c r="N945" s="497">
        <v>280</v>
      </c>
      <c r="O945" s="404">
        <v>60</v>
      </c>
      <c r="P945" s="404">
        <v>135</v>
      </c>
      <c r="Q945" s="404">
        <v>240</v>
      </c>
      <c r="R945" s="404">
        <v>320</v>
      </c>
      <c r="S945" s="404">
        <v>380</v>
      </c>
      <c r="T945" s="404">
        <v>435</v>
      </c>
      <c r="U945" s="404">
        <v>500</v>
      </c>
      <c r="V945" s="404">
        <v>590</v>
      </c>
      <c r="W945" s="404">
        <v>540</v>
      </c>
    </row>
    <row r="946" spans="9:23">
      <c r="I946" s="336"/>
      <c r="J946" s="336"/>
      <c r="L946" s="372"/>
      <c r="N946" s="377"/>
    </row>
    <row r="947" spans="9:23">
      <c r="I947" s="336"/>
      <c r="J947" s="336"/>
      <c r="L947" s="419" t="s">
        <v>1563</v>
      </c>
      <c r="M947" s="404"/>
      <c r="N947" s="497"/>
      <c r="O947" s="404"/>
      <c r="P947" s="404"/>
      <c r="Q947" s="404"/>
      <c r="R947" s="404"/>
      <c r="S947" s="404"/>
      <c r="T947" s="404"/>
      <c r="U947" s="404"/>
      <c r="V947" s="404"/>
      <c r="W947" s="404"/>
    </row>
    <row r="948" spans="9:23">
      <c r="I948" s="336"/>
      <c r="J948" s="336"/>
      <c r="L948" s="420" t="s">
        <v>867</v>
      </c>
      <c r="M948" s="404">
        <v>84</v>
      </c>
      <c r="N948" s="497" t="s">
        <v>839</v>
      </c>
      <c r="O948" s="404">
        <v>80</v>
      </c>
      <c r="P948" s="404">
        <v>180</v>
      </c>
      <c r="Q948" s="404">
        <v>290</v>
      </c>
      <c r="R948" s="404">
        <v>340</v>
      </c>
      <c r="S948" s="404">
        <v>400</v>
      </c>
      <c r="T948" s="404">
        <v>450</v>
      </c>
      <c r="U948" s="404">
        <v>525</v>
      </c>
      <c r="V948" s="404">
        <v>525</v>
      </c>
      <c r="W948" s="404">
        <v>400</v>
      </c>
    </row>
    <row r="949" spans="9:23">
      <c r="I949" s="336"/>
      <c r="J949" s="336"/>
      <c r="L949" s="420" t="s">
        <v>840</v>
      </c>
      <c r="M949" s="404" t="s">
        <v>143</v>
      </c>
      <c r="N949" s="497" t="s">
        <v>841</v>
      </c>
      <c r="O949" s="404" t="s">
        <v>842</v>
      </c>
      <c r="P949" s="404" t="s">
        <v>843</v>
      </c>
      <c r="Q949" s="404" t="s">
        <v>659</v>
      </c>
      <c r="R949" s="404" t="s">
        <v>435</v>
      </c>
      <c r="S949" s="404" t="s">
        <v>844</v>
      </c>
      <c r="T949" s="404" t="s">
        <v>845</v>
      </c>
      <c r="U949" s="404" t="s">
        <v>846</v>
      </c>
      <c r="V949" s="404" t="s">
        <v>847</v>
      </c>
      <c r="W949" s="404" t="s">
        <v>848</v>
      </c>
    </row>
    <row r="950" spans="9:23">
      <c r="I950" s="336"/>
      <c r="J950" s="336"/>
      <c r="L950" s="420" t="s">
        <v>849</v>
      </c>
      <c r="M950" s="404" t="s">
        <v>850</v>
      </c>
      <c r="N950" s="497">
        <v>100805.85895243363</v>
      </c>
      <c r="O950" s="404">
        <v>7470.8096398523448</v>
      </c>
      <c r="P950" s="404">
        <v>20515.575078991937</v>
      </c>
      <c r="Q950" s="404">
        <v>21603.193440455987</v>
      </c>
      <c r="R950" s="404">
        <v>6859.7970364580906</v>
      </c>
      <c r="S950" s="404">
        <v>8633.5059020519766</v>
      </c>
      <c r="T950" s="404">
        <v>6588.6541426288286</v>
      </c>
      <c r="U950" s="404">
        <v>12030.81359591975</v>
      </c>
      <c r="V950" s="404">
        <v>17103.510116074722</v>
      </c>
      <c r="W950" s="404">
        <v>35724.828713062539</v>
      </c>
    </row>
    <row r="951" spans="9:23">
      <c r="I951" s="336"/>
      <c r="J951" s="336"/>
      <c r="L951" s="420" t="s">
        <v>849</v>
      </c>
      <c r="M951" s="404" t="s">
        <v>851</v>
      </c>
      <c r="N951" s="497">
        <v>16028.131573436947</v>
      </c>
      <c r="O951" s="404">
        <v>1187.8587327365228</v>
      </c>
      <c r="P951" s="404">
        <v>3261.9764375597179</v>
      </c>
      <c r="Q951" s="404">
        <v>3434.9077570325021</v>
      </c>
      <c r="R951" s="404">
        <v>1090.7077287968364</v>
      </c>
      <c r="S951" s="404">
        <v>1372.7274384262644</v>
      </c>
      <c r="T951" s="404">
        <v>1047.5960086779837</v>
      </c>
      <c r="U951" s="404">
        <v>1912.8993617512401</v>
      </c>
      <c r="V951" s="404">
        <v>2719.4581084558808</v>
      </c>
      <c r="W951" s="404">
        <v>5680.2477653769438</v>
      </c>
    </row>
    <row r="952" spans="9:23">
      <c r="I952" s="336"/>
      <c r="J952" s="336"/>
      <c r="L952" s="420" t="s">
        <v>852</v>
      </c>
      <c r="M952" s="404" t="s">
        <v>5</v>
      </c>
      <c r="N952" s="497">
        <v>13578600</v>
      </c>
      <c r="O952" s="404">
        <v>814716</v>
      </c>
      <c r="P952" s="404">
        <v>2444148</v>
      </c>
      <c r="Q952" s="404">
        <v>2851506</v>
      </c>
      <c r="R952" s="404">
        <v>950502.00000000012</v>
      </c>
      <c r="S952" s="404">
        <v>1222074</v>
      </c>
      <c r="T952" s="404">
        <v>950502.00000000012</v>
      </c>
      <c r="U952" s="404">
        <v>1765218</v>
      </c>
      <c r="V952" s="404">
        <v>2579934</v>
      </c>
      <c r="W952" s="404">
        <v>5295654</v>
      </c>
    </row>
    <row r="953" spans="9:23">
      <c r="I953" s="336"/>
      <c r="J953" s="336"/>
      <c r="L953" s="420" t="s">
        <v>864</v>
      </c>
      <c r="M953" s="404" t="s">
        <v>853</v>
      </c>
      <c r="N953" s="497">
        <v>1.3133100514447711</v>
      </c>
      <c r="O953" s="404">
        <v>0</v>
      </c>
      <c r="P953" s="404">
        <v>0</v>
      </c>
      <c r="Q953" s="404">
        <v>0.85632962587529549</v>
      </c>
      <c r="R953" s="404">
        <v>1.2030695546247445</v>
      </c>
      <c r="S953" s="404">
        <v>1.4233604932679744</v>
      </c>
      <c r="T953" s="404">
        <v>1.7065779721176433</v>
      </c>
      <c r="U953" s="404">
        <v>2.082913842239992</v>
      </c>
      <c r="V953" s="404">
        <v>2.7943382065982894</v>
      </c>
      <c r="W953" s="404">
        <v>2.3619577353669463</v>
      </c>
    </row>
    <row r="954" spans="9:23">
      <c r="I954" s="336"/>
      <c r="J954" s="336"/>
      <c r="L954" s="420" t="s">
        <v>865</v>
      </c>
      <c r="M954" s="404" t="s">
        <v>855</v>
      </c>
      <c r="N954" s="497">
        <v>957</v>
      </c>
      <c r="O954" s="404">
        <v>0</v>
      </c>
      <c r="P954" s="404">
        <v>0</v>
      </c>
      <c r="Q954" s="404">
        <v>0</v>
      </c>
      <c r="R954" s="404">
        <v>154.49868668069155</v>
      </c>
      <c r="S954" s="404">
        <v>431.46346194679609</v>
      </c>
      <c r="T954" s="404">
        <v>856.80609667268709</v>
      </c>
      <c r="U954" s="404">
        <v>1510.4418151767518</v>
      </c>
      <c r="V954" s="404">
        <v>3610.4251923198508</v>
      </c>
      <c r="W954" s="404">
        <v>2492.1683649518827</v>
      </c>
    </row>
    <row r="955" spans="9:23">
      <c r="I955" s="336"/>
      <c r="J955" s="336"/>
      <c r="L955" s="420" t="s">
        <v>856</v>
      </c>
      <c r="M955" s="404" t="s">
        <v>857</v>
      </c>
      <c r="N955" s="497">
        <v>34.1</v>
      </c>
      <c r="O955" s="404">
        <v>74.604274252249866</v>
      </c>
      <c r="P955" s="404">
        <v>57.16084205775352</v>
      </c>
      <c r="Q955" s="404">
        <v>38.78219430861914</v>
      </c>
      <c r="R955" s="404">
        <v>30.71230834683351</v>
      </c>
      <c r="S955" s="404">
        <v>27.287115361890642</v>
      </c>
      <c r="T955" s="404">
        <v>24.300644201942916</v>
      </c>
      <c r="U955" s="404">
        <v>21.687110349547751</v>
      </c>
      <c r="V955" s="404">
        <v>17.505474974939588</v>
      </c>
      <c r="W955" s="404">
        <v>20.12685478845836</v>
      </c>
    </row>
    <row r="956" spans="9:23">
      <c r="I956" s="336"/>
      <c r="J956" s="336"/>
      <c r="L956" s="420" t="s">
        <v>231</v>
      </c>
      <c r="M956" s="404" t="s">
        <v>858</v>
      </c>
      <c r="N956" s="497">
        <v>854</v>
      </c>
      <c r="O956" s="404">
        <v>685.86943678319608</v>
      </c>
      <c r="P956" s="404">
        <v>749.28438227115623</v>
      </c>
      <c r="Q956" s="404">
        <v>830.15504394897732</v>
      </c>
      <c r="R956" s="404">
        <v>871.45435473213558</v>
      </c>
      <c r="S956" s="404">
        <v>890.25247532097274</v>
      </c>
      <c r="T956" s="404">
        <v>907.31731710154986</v>
      </c>
      <c r="U956" s="404">
        <v>922.79710856506358</v>
      </c>
      <c r="V956" s="404">
        <v>948.69415049195106</v>
      </c>
      <c r="W956" s="404">
        <v>932.29278347307763</v>
      </c>
    </row>
    <row r="957" spans="9:23">
      <c r="I957" s="336"/>
      <c r="J957" s="336"/>
      <c r="L957" s="420" t="s">
        <v>167</v>
      </c>
      <c r="M957" s="404" t="s">
        <v>853</v>
      </c>
      <c r="N957" s="497">
        <v>12.952013887195767</v>
      </c>
      <c r="O957" s="404">
        <v>15.209414535706841</v>
      </c>
      <c r="P957" s="404">
        <v>14.183713244189917</v>
      </c>
      <c r="Q957" s="404">
        <v>13.036785009302088</v>
      </c>
      <c r="R957" s="404">
        <v>13.092168430185176</v>
      </c>
      <c r="S957" s="404">
        <v>12.715231236592512</v>
      </c>
      <c r="T957" s="404">
        <v>12.407237471994232</v>
      </c>
      <c r="U957" s="404">
        <v>12.164292302084636</v>
      </c>
      <c r="V957" s="404">
        <v>11.778781870678122</v>
      </c>
      <c r="W957" s="404">
        <v>12.020085071126775</v>
      </c>
    </row>
    <row r="958" spans="9:23">
      <c r="I958" s="336"/>
      <c r="J958" s="336"/>
      <c r="L958" s="420" t="s">
        <v>859</v>
      </c>
      <c r="M958" s="404" t="s">
        <v>853</v>
      </c>
      <c r="N958" s="497">
        <v>3.3</v>
      </c>
      <c r="O958" s="404"/>
      <c r="P958" s="404"/>
      <c r="Q958" s="404"/>
      <c r="R958" s="404"/>
      <c r="S958" s="404"/>
      <c r="T958" s="404"/>
      <c r="U958" s="404"/>
      <c r="V958" s="404">
        <v>17.351052631578948</v>
      </c>
      <c r="W958" s="404">
        <v>8.4615384615384617</v>
      </c>
    </row>
    <row r="959" spans="9:23">
      <c r="I959" s="336"/>
      <c r="J959" s="336"/>
      <c r="L959" s="420" t="s">
        <v>860</v>
      </c>
      <c r="M959" s="404" t="s">
        <v>861</v>
      </c>
      <c r="N959" s="497">
        <v>11.99494046195632</v>
      </c>
      <c r="O959" s="404">
        <v>12.28291178472781</v>
      </c>
      <c r="P959" s="404">
        <v>11.981330598407936</v>
      </c>
      <c r="Q959" s="404">
        <v>11.719751707972669</v>
      </c>
      <c r="R959" s="404">
        <v>11.716728806947586</v>
      </c>
      <c r="S959" s="404">
        <v>11.782942153421139</v>
      </c>
      <c r="T959" s="404">
        <v>11.910216003914753</v>
      </c>
      <c r="U959" s="404">
        <v>12.086796379856903</v>
      </c>
      <c r="V959" s="404">
        <v>12.289893301656432</v>
      </c>
      <c r="W959" s="404">
        <v>12.191435159625465</v>
      </c>
    </row>
    <row r="960" spans="9:23">
      <c r="I960" s="336"/>
      <c r="J960" s="336"/>
      <c r="L960" s="420" t="s">
        <v>866</v>
      </c>
      <c r="M960" s="404" t="s">
        <v>863</v>
      </c>
      <c r="N960" s="497">
        <v>325</v>
      </c>
      <c r="O960" s="404">
        <v>60</v>
      </c>
      <c r="P960" s="404">
        <v>130</v>
      </c>
      <c r="Q960" s="404">
        <v>240</v>
      </c>
      <c r="R960" s="404">
        <v>320</v>
      </c>
      <c r="S960" s="404">
        <v>370</v>
      </c>
      <c r="T960" s="404">
        <v>430</v>
      </c>
      <c r="U960" s="404">
        <v>500</v>
      </c>
      <c r="V960" s="404">
        <v>610</v>
      </c>
      <c r="W960" s="404">
        <v>545</v>
      </c>
    </row>
    <row r="961" spans="9:23" ht="15.75" thickBot="1">
      <c r="I961" s="336"/>
      <c r="J961" s="336"/>
      <c r="L961" s="372"/>
      <c r="N961" s="377"/>
    </row>
    <row r="962" spans="9:23">
      <c r="I962" s="336"/>
      <c r="J962" s="336"/>
      <c r="L962" s="1109" t="s">
        <v>1564</v>
      </c>
      <c r="M962" s="1110"/>
      <c r="N962" s="1111"/>
      <c r="O962" s="1110"/>
      <c r="P962" s="1110"/>
      <c r="Q962" s="1110"/>
      <c r="R962" s="1110"/>
      <c r="S962" s="1110"/>
      <c r="T962" s="1110"/>
      <c r="U962" s="1110"/>
      <c r="V962" s="1110"/>
      <c r="W962" s="1112"/>
    </row>
    <row r="963" spans="9:23">
      <c r="I963" s="336"/>
      <c r="J963" s="336"/>
      <c r="L963" s="1113" t="s">
        <v>867</v>
      </c>
      <c r="M963" s="1114">
        <v>89</v>
      </c>
      <c r="N963" s="1115" t="s">
        <v>839</v>
      </c>
      <c r="O963" s="1114">
        <v>80</v>
      </c>
      <c r="P963" s="1114">
        <v>180</v>
      </c>
      <c r="Q963" s="1114">
        <v>290</v>
      </c>
      <c r="R963" s="1114">
        <v>340</v>
      </c>
      <c r="S963" s="1114">
        <v>400</v>
      </c>
      <c r="T963" s="1114">
        <v>450</v>
      </c>
      <c r="U963" s="1114">
        <v>525</v>
      </c>
      <c r="V963" s="1114">
        <v>525</v>
      </c>
      <c r="W963" s="1116">
        <v>400</v>
      </c>
    </row>
    <row r="964" spans="9:23">
      <c r="I964" s="336"/>
      <c r="J964" s="336"/>
      <c r="L964" s="1113" t="s">
        <v>840</v>
      </c>
      <c r="M964" s="1114" t="s">
        <v>143</v>
      </c>
      <c r="N964" s="1115" t="s">
        <v>841</v>
      </c>
      <c r="O964" s="1114" t="s">
        <v>842</v>
      </c>
      <c r="P964" s="1114" t="s">
        <v>843</v>
      </c>
      <c r="Q964" s="1114" t="s">
        <v>659</v>
      </c>
      <c r="R964" s="1114" t="s">
        <v>435</v>
      </c>
      <c r="S964" s="1114" t="s">
        <v>844</v>
      </c>
      <c r="T964" s="1114" t="s">
        <v>845</v>
      </c>
      <c r="U964" s="1114" t="s">
        <v>846</v>
      </c>
      <c r="V964" s="1114" t="s">
        <v>847</v>
      </c>
      <c r="W964" s="1116" t="s">
        <v>848</v>
      </c>
    </row>
    <row r="965" spans="9:23">
      <c r="I965" s="336"/>
      <c r="J965" s="336"/>
      <c r="L965" s="1113" t="s">
        <v>849</v>
      </c>
      <c r="M965" s="1114" t="s">
        <v>850</v>
      </c>
      <c r="N965" s="1115">
        <v>102779.44106437522</v>
      </c>
      <c r="O965" s="1114">
        <v>671.17645468598857</v>
      </c>
      <c r="P965" s="1114">
        <v>607.67148895679293</v>
      </c>
      <c r="Q965" s="1114">
        <v>9541.0567074943847</v>
      </c>
      <c r="R965" s="1114">
        <v>7008.9674283350569</v>
      </c>
      <c r="S965" s="1114">
        <v>10558.562863567409</v>
      </c>
      <c r="T965" s="1114">
        <v>9328.4103528433589</v>
      </c>
      <c r="U965" s="1114">
        <v>15799.651601937552</v>
      </c>
      <c r="V965" s="1114">
        <v>49263.944166554669</v>
      </c>
      <c r="W965" s="1116">
        <v>74134.504235195694</v>
      </c>
    </row>
    <row r="966" spans="9:23">
      <c r="I966" s="336"/>
      <c r="J966" s="336"/>
      <c r="L966" s="1113" t="s">
        <v>849</v>
      </c>
      <c r="M966" s="1114" t="s">
        <v>851</v>
      </c>
      <c r="N966" s="1115">
        <v>16341.93112923566</v>
      </c>
      <c r="O966" s="1114">
        <v>106.71705629507218</v>
      </c>
      <c r="P966" s="1114">
        <v>96.619766744130075</v>
      </c>
      <c r="Q966" s="1114">
        <v>1517.0280164916073</v>
      </c>
      <c r="R966" s="1114">
        <v>1114.4258211052741</v>
      </c>
      <c r="S966" s="1114">
        <v>1678.8114953072181</v>
      </c>
      <c r="T966" s="1114">
        <v>1483.2172461020941</v>
      </c>
      <c r="U966" s="1114">
        <v>2512.1446047080708</v>
      </c>
      <c r="V966" s="1114">
        <v>7832.9671224821923</v>
      </c>
      <c r="W966" s="1116">
        <v>11787.386173396115</v>
      </c>
    </row>
    <row r="967" spans="9:23">
      <c r="I967" s="336"/>
      <c r="J967" s="336"/>
      <c r="L967" s="1113" t="s">
        <v>852</v>
      </c>
      <c r="M967" s="1114" t="s">
        <v>5</v>
      </c>
      <c r="N967" s="1115">
        <v>15661500</v>
      </c>
      <c r="O967" s="1114">
        <v>78307.5</v>
      </c>
      <c r="P967" s="1114">
        <v>78307.5</v>
      </c>
      <c r="Q967" s="1114">
        <v>1331227.5</v>
      </c>
      <c r="R967" s="1114">
        <v>1017997.5</v>
      </c>
      <c r="S967" s="1114">
        <v>1566150</v>
      </c>
      <c r="T967" s="1114">
        <v>1409535</v>
      </c>
      <c r="U967" s="1114">
        <v>2427532.5</v>
      </c>
      <c r="V967" s="1114">
        <v>7752442.5</v>
      </c>
      <c r="W967" s="1116">
        <v>11589510</v>
      </c>
    </row>
    <row r="968" spans="9:23">
      <c r="I968" s="336"/>
      <c r="J968" s="336"/>
      <c r="L968" s="1113" t="s">
        <v>864</v>
      </c>
      <c r="M968" s="1114" t="s">
        <v>853</v>
      </c>
      <c r="N968" s="1115">
        <v>2.4921773489163406</v>
      </c>
      <c r="O968" s="1114">
        <v>0</v>
      </c>
      <c r="P968" s="1114">
        <v>0</v>
      </c>
      <c r="Q968" s="1114">
        <v>0.87947704294272888</v>
      </c>
      <c r="R968" s="1114">
        <v>1.2846024704326915</v>
      </c>
      <c r="S968" s="1114">
        <v>1.5713872183361395</v>
      </c>
      <c r="T968" s="1114">
        <v>1.9014661369318691</v>
      </c>
      <c r="U968" s="1114">
        <v>2.3102589955393995</v>
      </c>
      <c r="V968" s="1114">
        <v>3.3284077196403938</v>
      </c>
      <c r="W968" s="1116">
        <v>2.9415998889925263</v>
      </c>
    </row>
    <row r="969" spans="9:23">
      <c r="I969" s="336"/>
      <c r="J969" s="336"/>
      <c r="L969" s="1113" t="s">
        <v>865</v>
      </c>
      <c r="M969" s="1114" t="s">
        <v>855</v>
      </c>
      <c r="N969" s="1115">
        <v>2337.8520020078968</v>
      </c>
      <c r="O969" s="1114">
        <v>0</v>
      </c>
      <c r="P969" s="1114">
        <v>159.88565789523864</v>
      </c>
      <c r="Q969" s="1114">
        <v>749.00382554548491</v>
      </c>
      <c r="R969" s="1114">
        <v>1070.4516485124973</v>
      </c>
      <c r="S969" s="1114">
        <v>1289.1358139305521</v>
      </c>
      <c r="T969" s="1114">
        <v>1562.4202176371018</v>
      </c>
      <c r="U969" s="1114">
        <v>1966.1858745841041</v>
      </c>
      <c r="V969" s="1114">
        <v>3291.9549087935588</v>
      </c>
      <c r="W969" s="1116">
        <v>2803.9112297306583</v>
      </c>
    </row>
    <row r="970" spans="9:23">
      <c r="I970" s="336"/>
      <c r="J970" s="336"/>
      <c r="L970" s="1113" t="s">
        <v>856</v>
      </c>
      <c r="M970" s="1114" t="s">
        <v>857</v>
      </c>
      <c r="N970" s="1115">
        <v>12.1</v>
      </c>
      <c r="O970" s="1114">
        <v>61.14552577005967</v>
      </c>
      <c r="P970" s="1114">
        <v>42.917908536922084</v>
      </c>
      <c r="Q970" s="1114">
        <v>29.590440785811509</v>
      </c>
      <c r="R970" s="1114">
        <v>23.250800273591217</v>
      </c>
      <c r="S970" s="1114">
        <v>20.029443563377839</v>
      </c>
      <c r="T970" s="1114">
        <v>17.250129093444102</v>
      </c>
      <c r="U970" s="1114">
        <v>14.787773750320255</v>
      </c>
      <c r="V970" s="1114">
        <v>11.328935326655625</v>
      </c>
      <c r="W970" s="1116">
        <v>12.274175708823549</v>
      </c>
    </row>
    <row r="971" spans="9:23">
      <c r="I971" s="336"/>
      <c r="J971" s="336"/>
      <c r="L971" s="1113" t="s">
        <v>231</v>
      </c>
      <c r="M971" s="1114" t="s">
        <v>858</v>
      </c>
      <c r="N971" s="1115">
        <v>985</v>
      </c>
      <c r="O971" s="1114">
        <v>733.78616988347312</v>
      </c>
      <c r="P971" s="1114">
        <v>810.470803633537</v>
      </c>
      <c r="Q971" s="1114">
        <v>877.52334533589988</v>
      </c>
      <c r="R971" s="1114">
        <v>913.47264279139051</v>
      </c>
      <c r="S971" s="1114">
        <v>932.89211110232395</v>
      </c>
      <c r="T971" s="1114">
        <v>950.32268786266366</v>
      </c>
      <c r="U971" s="1114">
        <v>966.3187761765397</v>
      </c>
      <c r="V971" s="1114">
        <v>989.71978035614745</v>
      </c>
      <c r="W971" s="1116">
        <v>983.21288787138258</v>
      </c>
    </row>
    <row r="972" spans="9:23">
      <c r="I972" s="336"/>
      <c r="J972" s="336"/>
      <c r="L972" s="1113" t="s">
        <v>167</v>
      </c>
      <c r="M972" s="1114" t="s">
        <v>853</v>
      </c>
      <c r="N972" s="1115">
        <v>11.053276255865519</v>
      </c>
      <c r="O972" s="1114">
        <v>12.637082471817166</v>
      </c>
      <c r="P972" s="1114">
        <v>12.433691139917942</v>
      </c>
      <c r="Q972" s="1114">
        <v>11.94333450534508</v>
      </c>
      <c r="R972" s="1114">
        <v>11.988100862075143</v>
      </c>
      <c r="S972" s="1114">
        <v>11.594837209215076</v>
      </c>
      <c r="T972" s="1114">
        <v>11.265533435539091</v>
      </c>
      <c r="U972" s="1114">
        <v>10.997322110644816</v>
      </c>
      <c r="V972" s="1114">
        <v>10.617264124338702</v>
      </c>
      <c r="W972" s="1116">
        <v>10.775714429589353</v>
      </c>
    </row>
    <row r="973" spans="9:23">
      <c r="I973" s="336"/>
      <c r="J973" s="336"/>
      <c r="L973" s="1113" t="s">
        <v>859</v>
      </c>
      <c r="M973" s="1114" t="s">
        <v>853</v>
      </c>
      <c r="N973" s="1115">
        <v>11.2</v>
      </c>
      <c r="O973" s="1114"/>
      <c r="P973" s="1114"/>
      <c r="Q973" s="1114"/>
      <c r="R973" s="1114"/>
      <c r="S973" s="1114"/>
      <c r="T973" s="1114"/>
      <c r="U973" s="1114"/>
      <c r="V973" s="1114">
        <v>22.603636363636362</v>
      </c>
      <c r="W973" s="1116">
        <v>15.135135135135135</v>
      </c>
    </row>
    <row r="974" spans="9:23">
      <c r="I974" s="336"/>
      <c r="J974" s="336"/>
      <c r="L974" s="1113" t="s">
        <v>860</v>
      </c>
      <c r="M974" s="1114" t="s">
        <v>861</v>
      </c>
      <c r="N974" s="1115">
        <v>11.451182629300517</v>
      </c>
      <c r="O974" s="1114">
        <v>11.125320035449988</v>
      </c>
      <c r="P974" s="1114">
        <v>11.122405810468225</v>
      </c>
      <c r="Q974" s="1114">
        <v>11.123018661749848</v>
      </c>
      <c r="R974" s="1114">
        <v>11.17777792537759</v>
      </c>
      <c r="S974" s="1114">
        <v>11.244380024022341</v>
      </c>
      <c r="T974" s="1114">
        <v>11.344220531441421</v>
      </c>
      <c r="U974" s="1114">
        <v>11.49244397943864</v>
      </c>
      <c r="V974" s="1114">
        <v>11.868720140820711</v>
      </c>
      <c r="W974" s="1116">
        <v>11.745450632368595</v>
      </c>
    </row>
    <row r="975" spans="9:23" ht="15.75" thickBot="1">
      <c r="I975" s="336"/>
      <c r="J975" s="336"/>
      <c r="L975" s="1117" t="s">
        <v>866</v>
      </c>
      <c r="M975" s="1118" t="s">
        <v>863</v>
      </c>
      <c r="N975" s="1119">
        <v>525</v>
      </c>
      <c r="O975" s="1118">
        <v>30</v>
      </c>
      <c r="P975" s="1118">
        <v>135</v>
      </c>
      <c r="Q975" s="1118">
        <v>245</v>
      </c>
      <c r="R975" s="1118">
        <v>320</v>
      </c>
      <c r="S975" s="1118">
        <v>370</v>
      </c>
      <c r="T975" s="1118">
        <v>425</v>
      </c>
      <c r="U975" s="1118">
        <v>490</v>
      </c>
      <c r="V975" s="1118">
        <v>630</v>
      </c>
      <c r="W975" s="1120">
        <v>585</v>
      </c>
    </row>
    <row r="976" spans="9:23" ht="15.75" thickBot="1">
      <c r="I976" s="336"/>
      <c r="J976" s="336"/>
      <c r="L976" s="372"/>
      <c r="N976" s="377"/>
    </row>
    <row r="977" spans="9:23">
      <c r="I977" s="336"/>
      <c r="J977" s="336"/>
      <c r="L977" s="1121" t="s">
        <v>1211</v>
      </c>
      <c r="M977" s="1122" t="s">
        <v>924</v>
      </c>
      <c r="N977" s="1123" t="s">
        <v>925</v>
      </c>
      <c r="O977" s="1122" t="s">
        <v>879</v>
      </c>
      <c r="P977" s="1122"/>
      <c r="Q977" s="1122"/>
      <c r="R977" s="1122"/>
      <c r="S977" s="1122"/>
      <c r="T977" s="1122"/>
      <c r="U977" s="1122"/>
      <c r="V977" s="1122"/>
      <c r="W977" s="1124"/>
    </row>
    <row r="978" spans="9:23" ht="30">
      <c r="I978" s="336"/>
      <c r="J978" s="336"/>
      <c r="L978" s="1125" t="s">
        <v>926</v>
      </c>
      <c r="M978" s="514">
        <v>4</v>
      </c>
      <c r="N978" s="525" t="s">
        <v>839</v>
      </c>
      <c r="O978" s="514">
        <v>84.851086956521726</v>
      </c>
      <c r="P978" s="514">
        <v>172.37391304347821</v>
      </c>
      <c r="Q978" s="514">
        <v>284.04021739130422</v>
      </c>
      <c r="R978" s="514">
        <v>341.44239130434789</v>
      </c>
      <c r="S978" s="514">
        <v>395.05869565217375</v>
      </c>
      <c r="T978" s="514">
        <v>451.25652173913039</v>
      </c>
      <c r="U978" s="514">
        <v>519.05543478260881</v>
      </c>
      <c r="V978" s="514">
        <v>519.05543478260881</v>
      </c>
      <c r="W978" s="1126">
        <v>395.05869565217375</v>
      </c>
    </row>
    <row r="979" spans="9:23">
      <c r="I979" s="336"/>
      <c r="J979" s="336"/>
      <c r="L979" s="1127" t="s">
        <v>840</v>
      </c>
      <c r="M979" s="515" t="s">
        <v>143</v>
      </c>
      <c r="N979" s="526" t="s">
        <v>841</v>
      </c>
      <c r="O979" s="516" t="s">
        <v>842</v>
      </c>
      <c r="P979" s="516" t="s">
        <v>843</v>
      </c>
      <c r="Q979" s="516" t="s">
        <v>659</v>
      </c>
      <c r="R979" s="516" t="s">
        <v>435</v>
      </c>
      <c r="S979" s="516" t="s">
        <v>844</v>
      </c>
      <c r="T979" s="516" t="s">
        <v>845</v>
      </c>
      <c r="U979" s="516" t="s">
        <v>846</v>
      </c>
      <c r="V979" s="516" t="s">
        <v>847</v>
      </c>
      <c r="W979" s="1128" t="s">
        <v>848</v>
      </c>
    </row>
    <row r="980" spans="9:23">
      <c r="I980" s="336"/>
      <c r="J980" s="336"/>
      <c r="L980" s="1127" t="s">
        <v>849</v>
      </c>
      <c r="M980" s="515" t="s">
        <v>850</v>
      </c>
      <c r="N980" s="518">
        <v>101434.81108361563</v>
      </c>
      <c r="O980" s="517">
        <v>12417.365249982755</v>
      </c>
      <c r="P980" s="517">
        <v>8817.9109313417339</v>
      </c>
      <c r="Q980" s="517">
        <v>10709.671284514277</v>
      </c>
      <c r="R980" s="517">
        <v>7073.2117907007232</v>
      </c>
      <c r="S980" s="517">
        <v>8874.5562525600963</v>
      </c>
      <c r="T980" s="517">
        <v>7778.255817246767</v>
      </c>
      <c r="U980" s="517">
        <v>10528.577890936533</v>
      </c>
      <c r="V980" s="517">
        <v>35235.261866332745</v>
      </c>
      <c r="W980" s="1129">
        <v>52917.252572665944</v>
      </c>
    </row>
    <row r="981" spans="9:23">
      <c r="I981" s="336"/>
      <c r="J981" s="336"/>
      <c r="L981" s="1127" t="s">
        <v>849</v>
      </c>
      <c r="M981" s="515" t="s">
        <v>851</v>
      </c>
      <c r="N981" s="518">
        <v>16128.134962294886</v>
      </c>
      <c r="O981" s="517">
        <v>1974.361074747258</v>
      </c>
      <c r="P981" s="517">
        <v>1402.0478380833356</v>
      </c>
      <c r="Q981" s="517">
        <v>1702.8377342377701</v>
      </c>
      <c r="R981" s="517">
        <v>1124.6406747214151</v>
      </c>
      <c r="S981" s="517">
        <v>1411.0544441570553</v>
      </c>
      <c r="T981" s="517">
        <v>1236.7426749422359</v>
      </c>
      <c r="U981" s="517">
        <v>1674.0438846589086</v>
      </c>
      <c r="V981" s="517">
        <v>5602.4066367469068</v>
      </c>
      <c r="W981" s="1129">
        <v>8413.8431590538858</v>
      </c>
    </row>
    <row r="982" spans="9:23">
      <c r="I982" s="336"/>
      <c r="J982" s="336"/>
      <c r="L982" s="1127" t="s">
        <v>852</v>
      </c>
      <c r="M982" s="515" t="s">
        <v>5</v>
      </c>
      <c r="N982" s="518">
        <v>14764716.181150554</v>
      </c>
      <c r="O982" s="517">
        <v>1181177.2944920443</v>
      </c>
      <c r="P982" s="517">
        <v>1033530.1326805387</v>
      </c>
      <c r="Q982" s="517">
        <v>1476471.6181150554</v>
      </c>
      <c r="R982" s="517">
        <v>1033530.1326805388</v>
      </c>
      <c r="S982" s="517">
        <v>1328824.4563035495</v>
      </c>
      <c r="T982" s="517">
        <v>1181177.2944920445</v>
      </c>
      <c r="U982" s="517">
        <v>1624118.7799265608</v>
      </c>
      <c r="V982" s="517">
        <v>5905886.4724602215</v>
      </c>
      <c r="W982" s="1129">
        <v>8711182.5468788277</v>
      </c>
    </row>
    <row r="983" spans="9:23">
      <c r="I983" s="336"/>
      <c r="J983" s="336"/>
      <c r="L983" s="1130" t="s">
        <v>864</v>
      </c>
      <c r="M983" s="515" t="s">
        <v>853</v>
      </c>
      <c r="N983" s="518">
        <v>3.8852208896990201</v>
      </c>
      <c r="O983" s="518">
        <v>0</v>
      </c>
      <c r="P983" s="518">
        <v>9.3666666666666676E-2</v>
      </c>
      <c r="Q983" s="518">
        <v>1.4339296747945327</v>
      </c>
      <c r="R983" s="518">
        <v>2.0894257365124149</v>
      </c>
      <c r="S983" s="518">
        <v>2.6116012666993003</v>
      </c>
      <c r="T983" s="518">
        <v>3.1438984070949689</v>
      </c>
      <c r="U983" s="518">
        <v>3.9091314034104196</v>
      </c>
      <c r="V983" s="518">
        <v>6.6811275326283761</v>
      </c>
      <c r="W983" s="1131">
        <v>5.6846904067696507</v>
      </c>
    </row>
    <row r="984" spans="9:23">
      <c r="I984" s="336"/>
      <c r="J984" s="336"/>
      <c r="L984" s="1130" t="s">
        <v>865</v>
      </c>
      <c r="M984" s="514" t="s">
        <v>855</v>
      </c>
      <c r="N984" s="518">
        <v>2200.9519170018775</v>
      </c>
      <c r="O984" s="83">
        <v>0</v>
      </c>
      <c r="P984" s="83">
        <v>0</v>
      </c>
      <c r="Q984" s="83">
        <v>28.653990200599139</v>
      </c>
      <c r="R984" s="83">
        <v>249.62733971017838</v>
      </c>
      <c r="S984" s="83">
        <v>550.58180397297224</v>
      </c>
      <c r="T984" s="83">
        <v>956.07350329078417</v>
      </c>
      <c r="U984" s="83">
        <v>1665.4756942899385</v>
      </c>
      <c r="V984" s="518">
        <v>4678.4300880234541</v>
      </c>
      <c r="W984" s="1132">
        <v>3611.9665116009105</v>
      </c>
    </row>
    <row r="985" spans="9:23">
      <c r="I985" s="336"/>
      <c r="J985" s="336"/>
      <c r="L985" s="1127" t="s">
        <v>856</v>
      </c>
      <c r="M985" s="515" t="s">
        <v>857</v>
      </c>
      <c r="N985" s="518">
        <v>20.730078124999988</v>
      </c>
      <c r="O985" s="518">
        <v>104.78706026394184</v>
      </c>
      <c r="P985" s="518">
        <v>60.26446713963476</v>
      </c>
      <c r="Q985" s="518">
        <v>31.533409633467727</v>
      </c>
      <c r="R985" s="518">
        <v>22.322226213291714</v>
      </c>
      <c r="S985" s="518">
        <v>18.608265739103416</v>
      </c>
      <c r="T985" s="518">
        <v>16.510561341963836</v>
      </c>
      <c r="U985" s="518">
        <v>14.206021352946891</v>
      </c>
      <c r="V985" s="518">
        <v>2.5966666666666671</v>
      </c>
      <c r="W985" s="1131">
        <v>5.0355507338524035</v>
      </c>
    </row>
    <row r="986" spans="9:23">
      <c r="I986" s="336"/>
      <c r="J986" s="336"/>
      <c r="L986" s="1127" t="s">
        <v>231</v>
      </c>
      <c r="M986" s="515" t="s">
        <v>858</v>
      </c>
      <c r="N986" s="518">
        <v>928.59850195915431</v>
      </c>
      <c r="O986" s="518">
        <v>598.2579932311769</v>
      </c>
      <c r="P986" s="518">
        <v>737.15753814322227</v>
      </c>
      <c r="Q986" s="518">
        <v>867.0653629695131</v>
      </c>
      <c r="R986" s="518">
        <v>918.98697593927477</v>
      </c>
      <c r="S986" s="518">
        <v>941.72444004977501</v>
      </c>
      <c r="T986" s="518">
        <v>955.07118693645248</v>
      </c>
      <c r="U986" s="518">
        <v>970.17694387234053</v>
      </c>
      <c r="V986" s="518">
        <v>1054.1695480872008</v>
      </c>
      <c r="W986" s="1131">
        <v>1035.3393071636929</v>
      </c>
    </row>
    <row r="987" spans="9:23">
      <c r="I987" s="336"/>
      <c r="J987" s="336"/>
      <c r="L987" s="1127" t="s">
        <v>167</v>
      </c>
      <c r="M987" s="515" t="s">
        <v>853</v>
      </c>
      <c r="N987" s="518">
        <v>11.192295103916821</v>
      </c>
      <c r="O987" s="518">
        <v>18.856574585282019</v>
      </c>
      <c r="P987" s="518">
        <v>14.713854962867766</v>
      </c>
      <c r="Q987" s="518">
        <v>12.212214148373667</v>
      </c>
      <c r="R987" s="518">
        <v>11.844834722473937</v>
      </c>
      <c r="S987" s="518">
        <v>11.375141630445921</v>
      </c>
      <c r="T987" s="518">
        <v>11.143779000634403</v>
      </c>
      <c r="U987" s="518">
        <v>10.897329004697212</v>
      </c>
      <c r="V987" s="518">
        <v>8.7236704674384864</v>
      </c>
      <c r="W987" s="1131">
        <v>9.4570791483776944</v>
      </c>
    </row>
    <row r="988" spans="9:23">
      <c r="I988" s="336"/>
      <c r="J988" s="336"/>
      <c r="L988" s="1127" t="s">
        <v>859</v>
      </c>
      <c r="M988" s="515" t="s">
        <v>853</v>
      </c>
      <c r="N988" s="518">
        <v>10.627005347593583</v>
      </c>
      <c r="O988" s="514"/>
      <c r="P988" s="514"/>
      <c r="Q988" s="514"/>
      <c r="R988" s="514"/>
      <c r="S988" s="514"/>
      <c r="T988" s="514"/>
      <c r="U988" s="514"/>
      <c r="V988" s="518">
        <v>26.540945855614975</v>
      </c>
      <c r="W988" s="1131">
        <v>18.011873470497594</v>
      </c>
    </row>
    <row r="989" spans="9:23">
      <c r="I989" s="336"/>
      <c r="J989" s="336"/>
      <c r="L989" s="1127" t="s">
        <v>860</v>
      </c>
      <c r="M989" s="515" t="s">
        <v>861</v>
      </c>
      <c r="N989" s="518">
        <v>11.787972532235523</v>
      </c>
      <c r="O989" s="518">
        <v>13.917775641734288</v>
      </c>
      <c r="P989" s="518">
        <v>12.281912096182344</v>
      </c>
      <c r="Q989" s="518">
        <v>11.283767824325606</v>
      </c>
      <c r="R989" s="518">
        <v>11.115048140238885</v>
      </c>
      <c r="S989" s="518">
        <v>11.169384103970321</v>
      </c>
      <c r="T989" s="518">
        <v>11.294761792633032</v>
      </c>
      <c r="U989" s="518">
        <v>11.44969683408573</v>
      </c>
      <c r="V989" s="518">
        <v>11.272315114305625</v>
      </c>
      <c r="W989" s="1131">
        <v>11.247799618718934</v>
      </c>
    </row>
    <row r="990" spans="9:23" ht="15.75" thickBot="1">
      <c r="I990" s="336"/>
      <c r="J990" s="336"/>
      <c r="L990" s="1133" t="s">
        <v>866</v>
      </c>
      <c r="M990" s="1134" t="s">
        <v>863</v>
      </c>
      <c r="N990" s="1135">
        <v>457.67391304347825</v>
      </c>
      <c r="O990" s="1136">
        <v>48.502173913043499</v>
      </c>
      <c r="P990" s="1136">
        <v>140.36413043478265</v>
      </c>
      <c r="Q990" s="1136">
        <v>248.68043478260867</v>
      </c>
      <c r="R990" s="1136">
        <v>320.69565217391317</v>
      </c>
      <c r="S990" s="1136">
        <v>375.29130434782587</v>
      </c>
      <c r="T990" s="1136">
        <v>426.28913043478258</v>
      </c>
      <c r="U990" s="1136">
        <v>490.59130434782611</v>
      </c>
      <c r="V990" s="1136">
        <v>661.78674698795203</v>
      </c>
      <c r="W990" s="1137">
        <v>606.80869565217404</v>
      </c>
    </row>
    <row r="991" spans="9:23" ht="15.75" thickBot="1">
      <c r="I991" s="336"/>
      <c r="J991" s="336"/>
      <c r="L991" s="492"/>
      <c r="N991" s="377"/>
    </row>
    <row r="992" spans="9:23">
      <c r="I992" s="336"/>
      <c r="J992" s="336"/>
      <c r="L992" s="1106" t="s">
        <v>1209</v>
      </c>
      <c r="M992" s="1086"/>
      <c r="N992" s="1086"/>
      <c r="O992" s="1086"/>
      <c r="P992" s="1086"/>
      <c r="Q992" s="1086"/>
      <c r="R992" s="1086"/>
      <c r="S992" s="1086"/>
      <c r="T992" s="1086"/>
      <c r="U992" s="1086"/>
      <c r="V992" s="1086"/>
      <c r="W992" s="1087"/>
    </row>
    <row r="993" spans="3:23">
      <c r="I993" s="336"/>
      <c r="J993" s="336"/>
      <c r="L993" s="1107"/>
      <c r="M993" s="1088"/>
      <c r="N993" s="1088" t="s">
        <v>839</v>
      </c>
      <c r="O993" s="1088">
        <v>80</v>
      </c>
      <c r="P993" s="1088">
        <v>180</v>
      </c>
      <c r="Q993" s="1088">
        <v>290</v>
      </c>
      <c r="R993" s="1088">
        <v>340</v>
      </c>
      <c r="S993" s="1088">
        <v>400</v>
      </c>
      <c r="T993" s="1088">
        <v>450</v>
      </c>
      <c r="U993" s="1088">
        <v>525</v>
      </c>
      <c r="V993" s="1088">
        <v>525</v>
      </c>
      <c r="W993" s="1089">
        <v>400</v>
      </c>
    </row>
    <row r="994" spans="3:23">
      <c r="I994" s="336"/>
      <c r="J994" s="336"/>
      <c r="L994" s="1107" t="s">
        <v>840</v>
      </c>
      <c r="M994" s="1088" t="s">
        <v>143</v>
      </c>
      <c r="N994" s="1088" t="s">
        <v>841</v>
      </c>
      <c r="O994" s="1088" t="s">
        <v>842</v>
      </c>
      <c r="P994" s="1088" t="s">
        <v>843</v>
      </c>
      <c r="Q994" s="1088" t="s">
        <v>659</v>
      </c>
      <c r="R994" s="1088" t="s">
        <v>435</v>
      </c>
      <c r="S994" s="1088" t="s">
        <v>844</v>
      </c>
      <c r="T994" s="1088" t="s">
        <v>845</v>
      </c>
      <c r="U994" s="1088" t="s">
        <v>846</v>
      </c>
      <c r="V994" s="1088" t="s">
        <v>847</v>
      </c>
      <c r="W994" s="1089" t="s">
        <v>848</v>
      </c>
    </row>
    <row r="995" spans="3:23">
      <c r="I995" s="336"/>
      <c r="J995" s="336"/>
      <c r="L995" s="1107" t="s">
        <v>849</v>
      </c>
      <c r="M995" s="1088" t="s">
        <v>850</v>
      </c>
      <c r="N995" s="1090">
        <v>102767.10018397556</v>
      </c>
      <c r="O995" s="1090">
        <v>15956.100011819546</v>
      </c>
      <c r="P995" s="1090">
        <v>9044.2231638337198</v>
      </c>
      <c r="Q995" s="1090">
        <v>10847.920865249798</v>
      </c>
      <c r="R995" s="1090">
        <v>4996.867153914397</v>
      </c>
      <c r="S995" s="1090">
        <v>9709.3255557429802</v>
      </c>
      <c r="T995" s="1090">
        <v>7646.3863045136532</v>
      </c>
      <c r="U995" s="1090">
        <v>11360.81600558147</v>
      </c>
      <c r="V995" s="1090">
        <v>33205.461123319998</v>
      </c>
      <c r="W995" s="1091">
        <v>53509.245804252496</v>
      </c>
    </row>
    <row r="996" spans="3:23">
      <c r="I996" s="336"/>
      <c r="J996" s="336"/>
      <c r="L996" s="1107" t="s">
        <v>849</v>
      </c>
      <c r="M996" s="1088" t="s">
        <v>851</v>
      </c>
      <c r="N996" s="1090">
        <v>16339.968929252114</v>
      </c>
      <c r="O996" s="1090">
        <v>2537.0199018793078</v>
      </c>
      <c r="P996" s="1090">
        <v>1438.0314830495615</v>
      </c>
      <c r="Q996" s="1090">
        <v>1724.819417574718</v>
      </c>
      <c r="R996" s="1090">
        <v>794.50187747238908</v>
      </c>
      <c r="S996" s="1090">
        <v>1543.7827633631339</v>
      </c>
      <c r="T996" s="1090">
        <v>1215.7754224176708</v>
      </c>
      <c r="U996" s="1090">
        <v>1806.3697448874536</v>
      </c>
      <c r="V996" s="1090">
        <v>5279.6683186078799</v>
      </c>
      <c r="W996" s="1091">
        <v>8507.970082876147</v>
      </c>
    </row>
    <row r="997" spans="3:23">
      <c r="I997" s="336"/>
      <c r="J997" s="336"/>
      <c r="L997" s="1107" t="s">
        <v>852</v>
      </c>
      <c r="M997" s="1088" t="s">
        <v>5</v>
      </c>
      <c r="N997" s="1090">
        <v>14621640</v>
      </c>
      <c r="O997" s="1090">
        <v>1462164</v>
      </c>
      <c r="P997" s="1090">
        <v>1023514.8</v>
      </c>
      <c r="Q997" s="1090">
        <v>1462164</v>
      </c>
      <c r="R997" s="1090">
        <v>731082</v>
      </c>
      <c r="S997" s="1090">
        <v>1462164</v>
      </c>
      <c r="T997" s="1090">
        <v>1169731.2</v>
      </c>
      <c r="U997" s="1090">
        <v>1754596.8</v>
      </c>
      <c r="V997" s="1090">
        <v>5556223.2000000002</v>
      </c>
      <c r="W997" s="1091">
        <v>8480551.2000000011</v>
      </c>
    </row>
    <row r="998" spans="3:23">
      <c r="I998" s="336"/>
      <c r="J998" s="336"/>
      <c r="L998" s="1107" t="s">
        <v>864</v>
      </c>
      <c r="M998" s="1088" t="s">
        <v>853</v>
      </c>
      <c r="N998" s="1090">
        <v>3.5203248991966261</v>
      </c>
      <c r="O998" s="1090">
        <v>0</v>
      </c>
      <c r="P998" s="1090">
        <v>0</v>
      </c>
      <c r="Q998" s="1090">
        <v>0.98855275927563135</v>
      </c>
      <c r="R998" s="1090">
        <v>1.8772349544790126</v>
      </c>
      <c r="S998" s="1090">
        <v>2.5196166470636463</v>
      </c>
      <c r="T998" s="1090">
        <v>3.1946131900506378</v>
      </c>
      <c r="U998" s="1090">
        <v>3.947981723953693</v>
      </c>
      <c r="V998" s="1090">
        <v>6.174524602000667</v>
      </c>
      <c r="W998" s="1091">
        <v>5.3028382945495638</v>
      </c>
    </row>
    <row r="999" spans="3:23">
      <c r="I999" s="336"/>
      <c r="J999" s="336"/>
      <c r="L999" s="1107" t="s">
        <v>865</v>
      </c>
      <c r="M999" s="1088" t="s">
        <v>855</v>
      </c>
      <c r="N999" s="1090">
        <v>2339.36576846962</v>
      </c>
      <c r="O999" s="1090">
        <v>0</v>
      </c>
      <c r="P999" s="1090">
        <v>0</v>
      </c>
      <c r="Q999" s="1090">
        <v>0</v>
      </c>
      <c r="R999" s="1090">
        <v>429.08184261698398</v>
      </c>
      <c r="S999" s="1090">
        <v>895.39622446774047</v>
      </c>
      <c r="T999" s="1090">
        <v>1477.8406231731778</v>
      </c>
      <c r="U999" s="1090">
        <v>2227.02699231718</v>
      </c>
      <c r="V999" s="1090">
        <v>4849.7409604212653</v>
      </c>
      <c r="W999" s="1091">
        <v>3842.0207825724074</v>
      </c>
    </row>
    <row r="1000" spans="3:23">
      <c r="I1000" s="336"/>
      <c r="J1000" s="336"/>
      <c r="L1000" s="1107" t="s">
        <v>856</v>
      </c>
      <c r="M1000" s="1088" t="s">
        <v>857</v>
      </c>
      <c r="N1000" s="1090">
        <v>22.24</v>
      </c>
      <c r="O1000" s="1090">
        <v>113.77666706644929</v>
      </c>
      <c r="P1000" s="1090">
        <v>67.11073393221497</v>
      </c>
      <c r="Q1000" s="1090">
        <v>35.25389803636908</v>
      </c>
      <c r="R1000" s="1090">
        <v>22.123369166407656</v>
      </c>
      <c r="S1000" s="1090">
        <v>17.751446782838855</v>
      </c>
      <c r="T1000" s="1090">
        <v>15.42501194561828</v>
      </c>
      <c r="U1000" s="1090">
        <v>14.031754989212686</v>
      </c>
      <c r="V1000" s="1090">
        <v>2.8245534326155735</v>
      </c>
      <c r="W1000" s="1091">
        <v>10.317662409342972</v>
      </c>
    </row>
    <row r="1001" spans="3:23">
      <c r="I1001" s="336"/>
      <c r="J1001" s="336"/>
      <c r="L1001" s="1107" t="s">
        <v>231</v>
      </c>
      <c r="M1001" s="1088" t="s">
        <v>858</v>
      </c>
      <c r="N1001" s="1090">
        <v>919.6</v>
      </c>
      <c r="O1001" s="1090">
        <v>576.331308602229</v>
      </c>
      <c r="P1001" s="1090">
        <v>711.74714327497429</v>
      </c>
      <c r="Q1001" s="1090">
        <v>847.720048314368</v>
      </c>
      <c r="R1001" s="1090">
        <v>920.1765543032426</v>
      </c>
      <c r="S1001" s="1090">
        <v>947.13066805764356</v>
      </c>
      <c r="T1001" s="1090">
        <v>962.12769104502206</v>
      </c>
      <c r="U1001" s="1090">
        <v>971.33867801208146</v>
      </c>
      <c r="V1001" s="1090">
        <v>1052.3811089453136</v>
      </c>
      <c r="W1001" s="1091">
        <v>996.77727088729057</v>
      </c>
    </row>
    <row r="1002" spans="3:23">
      <c r="I1002" s="336"/>
      <c r="J1002" s="336"/>
      <c r="L1002" s="1107" t="s">
        <v>167</v>
      </c>
      <c r="M1002" s="1088" t="s">
        <v>853</v>
      </c>
      <c r="N1002" s="1090">
        <v>12.094419380462675</v>
      </c>
      <c r="O1002" s="1090">
        <v>19.799162962211255</v>
      </c>
      <c r="P1002" s="1090">
        <v>15.440369582247097</v>
      </c>
      <c r="Q1002" s="1090">
        <v>12.562880554268856</v>
      </c>
      <c r="R1002" s="1090">
        <v>11.811949675970716</v>
      </c>
      <c r="S1002" s="1090">
        <v>11.23240657045876</v>
      </c>
      <c r="T1002" s="1090">
        <v>10.96704656793759</v>
      </c>
      <c r="U1002" s="1090">
        <v>10.865419763650056</v>
      </c>
      <c r="V1002" s="1090">
        <v>10.216676105631423</v>
      </c>
      <c r="W1002" s="1091">
        <v>10.454398305539577</v>
      </c>
    </row>
    <row r="1003" spans="3:23">
      <c r="I1003" s="336"/>
      <c r="J1003" s="336"/>
      <c r="L1003" s="1107" t="s">
        <v>859</v>
      </c>
      <c r="M1003" s="1088" t="s">
        <v>853</v>
      </c>
      <c r="N1003" s="1090">
        <v>10.55</v>
      </c>
      <c r="O1003" s="1090"/>
      <c r="P1003" s="1090"/>
      <c r="Q1003" s="1090"/>
      <c r="R1003" s="1090"/>
      <c r="S1003" s="1090"/>
      <c r="T1003" s="1090"/>
      <c r="U1003" s="1090"/>
      <c r="V1003" s="1090">
        <v>27.735394736842107</v>
      </c>
      <c r="W1003" s="1091">
        <v>18.18965517241379</v>
      </c>
    </row>
    <row r="1004" spans="3:23">
      <c r="I1004" s="336"/>
      <c r="J1004" s="336"/>
      <c r="L1004" s="1107" t="s">
        <v>860</v>
      </c>
      <c r="M1004" s="1088" t="s">
        <v>861</v>
      </c>
      <c r="N1004" s="1090">
        <v>11.859796588713209</v>
      </c>
      <c r="O1004" s="1090">
        <v>14.303590816651639</v>
      </c>
      <c r="P1004" s="1090">
        <v>12.560859316261004</v>
      </c>
      <c r="Q1004" s="1090">
        <v>11.401873428471736</v>
      </c>
      <c r="R1004" s="1090">
        <v>11.065075489390761</v>
      </c>
      <c r="S1004" s="1090">
        <v>11.075339203363837</v>
      </c>
      <c r="T1004" s="1090">
        <v>11.205030525040518</v>
      </c>
      <c r="U1004" s="1090">
        <v>11.457965407252361</v>
      </c>
      <c r="V1004" s="1090">
        <v>11.364322540946851</v>
      </c>
      <c r="W1004" s="1091">
        <v>11.652729646099898</v>
      </c>
    </row>
    <row r="1005" spans="3:23" ht="15.75" thickBot="1">
      <c r="I1005" s="336"/>
      <c r="J1005" s="336"/>
      <c r="L1005" s="1108" t="s">
        <v>866</v>
      </c>
      <c r="M1005" s="1092" t="s">
        <v>863</v>
      </c>
      <c r="N1005" s="1093">
        <v>449.4</v>
      </c>
      <c r="O1005" s="1093">
        <v>39</v>
      </c>
      <c r="P1005" s="1093">
        <v>125</v>
      </c>
      <c r="Q1005" s="1093">
        <v>230</v>
      </c>
      <c r="R1005" s="1093">
        <v>315</v>
      </c>
      <c r="S1005" s="1093">
        <v>370</v>
      </c>
      <c r="T1005" s="1093">
        <v>425</v>
      </c>
      <c r="U1005" s="1093">
        <v>495</v>
      </c>
      <c r="V1005" s="1093">
        <v>680</v>
      </c>
      <c r="W1005" s="1094">
        <v>600</v>
      </c>
    </row>
    <row r="1006" spans="3:23">
      <c r="I1006" s="336"/>
      <c r="J1006" s="336"/>
      <c r="L1006" s="372"/>
      <c r="N1006" s="377"/>
    </row>
    <row r="1007" spans="3:23">
      <c r="I1007" s="336"/>
      <c r="J1007" s="336"/>
      <c r="L1007" s="1453" t="s">
        <v>408</v>
      </c>
      <c r="M1007" s="1451" t="s">
        <v>1504</v>
      </c>
      <c r="N1007" s="1451" t="s">
        <v>927</v>
      </c>
      <c r="O1007" s="1451" t="s">
        <v>879</v>
      </c>
      <c r="P1007" s="1451"/>
      <c r="Q1007" s="1451"/>
      <c r="R1007" s="1451"/>
      <c r="S1007" s="1451"/>
      <c r="T1007" s="1451"/>
      <c r="U1007" s="1451"/>
      <c r="V1007" s="1451"/>
      <c r="W1007" s="1454"/>
    </row>
    <row r="1008" spans="3:23" ht="30">
      <c r="C1008" s="952"/>
      <c r="I1008" s="336"/>
      <c r="J1008" s="336"/>
      <c r="L1008" s="1455" t="s">
        <v>838</v>
      </c>
      <c r="M1008" s="1452">
        <v>12</v>
      </c>
      <c r="N1008" s="1449" t="s">
        <v>839</v>
      </c>
      <c r="O1008" s="1452">
        <v>80</v>
      </c>
      <c r="P1008" s="1452">
        <v>179.3</v>
      </c>
      <c r="Q1008" s="1452">
        <v>291.3</v>
      </c>
      <c r="R1008" s="1452">
        <v>343.5</v>
      </c>
      <c r="S1008" s="1452">
        <v>399</v>
      </c>
      <c r="T1008" s="1452">
        <v>454</v>
      </c>
      <c r="U1008" s="1452">
        <v>525</v>
      </c>
      <c r="V1008" s="1452">
        <v>525</v>
      </c>
      <c r="W1008" s="1456">
        <v>399</v>
      </c>
    </row>
    <row r="1009" spans="9:23">
      <c r="I1009" s="336"/>
      <c r="J1009" s="336"/>
      <c r="L1009" s="1457" t="s">
        <v>840</v>
      </c>
      <c r="M1009" s="1458" t="s">
        <v>143</v>
      </c>
      <c r="N1009" s="1450" t="s">
        <v>841</v>
      </c>
      <c r="O1009" s="1450" t="s">
        <v>928</v>
      </c>
      <c r="P1009" s="1450" t="s">
        <v>843</v>
      </c>
      <c r="Q1009" s="1450" t="s">
        <v>659</v>
      </c>
      <c r="R1009" s="1450" t="s">
        <v>435</v>
      </c>
      <c r="S1009" s="1450" t="s">
        <v>844</v>
      </c>
      <c r="T1009" s="1450" t="s">
        <v>845</v>
      </c>
      <c r="U1009" s="1450" t="s">
        <v>846</v>
      </c>
      <c r="V1009" s="1450" t="s">
        <v>847</v>
      </c>
      <c r="W1009" s="1459" t="s">
        <v>848</v>
      </c>
    </row>
    <row r="1010" spans="9:23">
      <c r="I1010" s="336"/>
      <c r="J1010" s="336"/>
      <c r="L1010" s="1457" t="s">
        <v>849</v>
      </c>
      <c r="M1010" s="1458" t="s">
        <v>850</v>
      </c>
      <c r="N1010" s="1460">
        <v>100000</v>
      </c>
      <c r="O1010" s="1464">
        <v>5188.4290578499149</v>
      </c>
      <c r="P1010" s="1464">
        <v>12367.977376158307</v>
      </c>
      <c r="Q1010" s="1464">
        <v>29126.846365141508</v>
      </c>
      <c r="R1010" s="1464">
        <v>17787.008693450211</v>
      </c>
      <c r="S1010" s="1464">
        <v>18314.504425605421</v>
      </c>
      <c r="T1010" s="1464">
        <v>13510.847217153223</v>
      </c>
      <c r="U1010" s="1464">
        <v>2099.4982520908025</v>
      </c>
      <c r="V1010" s="1464">
        <v>2624.9320097491195</v>
      </c>
      <c r="W1010" s="1465">
        <v>18270.157072298916</v>
      </c>
    </row>
    <row r="1011" spans="9:23">
      <c r="I1011" s="336"/>
      <c r="J1011" s="336"/>
      <c r="L1011" s="1457" t="s">
        <v>849</v>
      </c>
      <c r="M1011" s="1458" t="s">
        <v>851</v>
      </c>
      <c r="N1011" s="1471">
        <v>15900</v>
      </c>
      <c r="O1011" s="1464">
        <v>824.96022019813643</v>
      </c>
      <c r="P1011" s="1464">
        <v>1966.5084028091708</v>
      </c>
      <c r="Q1011" s="1464">
        <v>4631.1685720574997</v>
      </c>
      <c r="R1011" s="1464">
        <v>2828.1343822585836</v>
      </c>
      <c r="S1011" s="1464">
        <v>2912.006203671262</v>
      </c>
      <c r="T1011" s="1464">
        <v>2148.2247075273626</v>
      </c>
      <c r="U1011" s="1464">
        <v>333.82022208243757</v>
      </c>
      <c r="V1011" s="1464">
        <v>417.36418955010998</v>
      </c>
      <c r="W1011" s="1465">
        <v>2904.9549744955275</v>
      </c>
    </row>
    <row r="1012" spans="9:23">
      <c r="I1012" s="336"/>
      <c r="J1012" s="336"/>
      <c r="L1012" s="1457" t="s">
        <v>852</v>
      </c>
      <c r="M1012" s="1458" t="s">
        <v>5</v>
      </c>
      <c r="N1012" s="1464">
        <v>13622023.622727271</v>
      </c>
      <c r="O1012" s="1464">
        <v>551691.9567204545</v>
      </c>
      <c r="P1012" s="1464">
        <v>1491611.5866886361</v>
      </c>
      <c r="Q1012" s="1464">
        <v>3814166.6143636364</v>
      </c>
      <c r="R1012" s="1464">
        <v>2451964.2520909086</v>
      </c>
      <c r="S1012" s="1464">
        <v>2609979.726114545</v>
      </c>
      <c r="T1012" s="1464">
        <v>1979280.0323822722</v>
      </c>
      <c r="U1012" s="1464">
        <v>314668.74568500009</v>
      </c>
      <c r="V1012" s="1464">
        <v>408660.70868181851</v>
      </c>
      <c r="W1012" s="1465">
        <v>2702609.4867490907</v>
      </c>
    </row>
    <row r="1013" spans="9:23">
      <c r="I1013" s="336"/>
      <c r="J1013" s="336"/>
      <c r="L1013" s="1461" t="s">
        <v>864</v>
      </c>
      <c r="M1013" s="1458" t="s">
        <v>853</v>
      </c>
      <c r="N1013" s="1462">
        <v>0.21132273661247805</v>
      </c>
      <c r="O1013" s="1462">
        <v>0.58397588198289752</v>
      </c>
      <c r="P1013" s="1462">
        <v>0</v>
      </c>
      <c r="Q1013" s="1462">
        <v>0</v>
      </c>
      <c r="R1013" s="1462">
        <v>0.2203130036457015</v>
      </c>
      <c r="S1013" s="1462">
        <v>0.36981070443262887</v>
      </c>
      <c r="T1013" s="1462">
        <v>0.41385781016318912</v>
      </c>
      <c r="U1013" s="1462">
        <v>0.29772757162562957</v>
      </c>
      <c r="V1013" s="1462">
        <v>0.33828650151297751</v>
      </c>
      <c r="W1013" s="1466">
        <v>0.38890948471095133</v>
      </c>
    </row>
    <row r="1014" spans="9:23">
      <c r="I1014" s="336"/>
      <c r="J1014" s="336"/>
      <c r="L1014" s="1461" t="s">
        <v>865</v>
      </c>
      <c r="M1014" s="1452" t="s">
        <v>855</v>
      </c>
      <c r="N1014" s="1462">
        <v>682.41779790438591</v>
      </c>
      <c r="O1014" s="1467">
        <v>0</v>
      </c>
      <c r="P1014" s="1467">
        <v>0</v>
      </c>
      <c r="Q1014" s="1467">
        <v>0</v>
      </c>
      <c r="R1014" s="1467">
        <v>798.52852388674546</v>
      </c>
      <c r="S1014" s="1467">
        <v>1344.7988075407702</v>
      </c>
      <c r="T1014" s="1467">
        <v>1506.8341530772086</v>
      </c>
      <c r="U1014" s="1467">
        <v>1084.7093526989338</v>
      </c>
      <c r="V1014" s="1462">
        <v>1233.9807863498816</v>
      </c>
      <c r="W1014" s="1468">
        <v>1416.4274802417349</v>
      </c>
    </row>
    <row r="1015" spans="9:23">
      <c r="I1015" s="336"/>
      <c r="J1015" s="336"/>
      <c r="L1015" s="1457" t="s">
        <v>856</v>
      </c>
      <c r="M1015" s="1458" t="s">
        <v>857</v>
      </c>
      <c r="N1015" s="1467">
        <v>33.5</v>
      </c>
      <c r="O1015" s="1462">
        <v>79.880443097589108</v>
      </c>
      <c r="P1015" s="1462">
        <v>54.866782380467676</v>
      </c>
      <c r="Q1015" s="1462">
        <v>40.140344651726728</v>
      </c>
      <c r="R1015" s="1462">
        <v>31.547579689960315</v>
      </c>
      <c r="S1015" s="1462">
        <v>26.218853352029999</v>
      </c>
      <c r="T1015" s="1462">
        <v>21.926688976619594</v>
      </c>
      <c r="U1015" s="1462">
        <v>18.464160863628702</v>
      </c>
      <c r="V1015" s="1462">
        <v>12.871260536201447</v>
      </c>
      <c r="W1015" s="1466">
        <v>20.444350651679521</v>
      </c>
    </row>
    <row r="1016" spans="9:23">
      <c r="I1016" s="336"/>
      <c r="J1016" s="336"/>
      <c r="L1016" s="1457" t="s">
        <v>231</v>
      </c>
      <c r="M1016" s="1458" t="s">
        <v>858</v>
      </c>
      <c r="N1016" s="1462">
        <v>856.73104545454532</v>
      </c>
      <c r="O1016" s="1462">
        <v>668.74976903486424</v>
      </c>
      <c r="P1016" s="1462">
        <v>758.50760899768272</v>
      </c>
      <c r="Q1016" s="1462">
        <v>823.58621911901344</v>
      </c>
      <c r="R1016" s="1462">
        <v>866.99000849200775</v>
      </c>
      <c r="S1016" s="1462">
        <v>896.28233718185686</v>
      </c>
      <c r="T1016" s="1462">
        <v>921.35614372504438</v>
      </c>
      <c r="U1016" s="1462">
        <v>942.62937015029604</v>
      </c>
      <c r="V1016" s="1462">
        <v>979.14655572709</v>
      </c>
      <c r="W1016" s="1466">
        <v>930.34470774144233</v>
      </c>
    </row>
    <row r="1017" spans="9:23">
      <c r="I1017" s="336"/>
      <c r="J1017" s="336"/>
      <c r="L1017" s="1457" t="s">
        <v>167</v>
      </c>
      <c r="M1017" s="1458" t="s">
        <v>853</v>
      </c>
      <c r="N1017" s="1462">
        <v>13.009699029097545</v>
      </c>
      <c r="O1017" s="1462">
        <v>15.292240388099497</v>
      </c>
      <c r="P1017" s="1462">
        <v>14.146151778876922</v>
      </c>
      <c r="Q1017" s="1462">
        <v>13.237090036167526</v>
      </c>
      <c r="R1017" s="1462">
        <v>13.20385706405289</v>
      </c>
      <c r="S1017" s="1462">
        <v>12.565917299406177</v>
      </c>
      <c r="T1017" s="1462">
        <v>12.034376923817547</v>
      </c>
      <c r="U1017" s="1462">
        <v>11.597786141964566</v>
      </c>
      <c r="V1017" s="1462">
        <v>11.138220348659054</v>
      </c>
      <c r="W1017" s="1466">
        <v>11.848036478678644</v>
      </c>
    </row>
    <row r="1018" spans="9:23">
      <c r="I1018" s="336"/>
      <c r="J1018" s="336"/>
      <c r="L1018" s="1457" t="s">
        <v>859</v>
      </c>
      <c r="M1018" s="1458" t="s">
        <v>853</v>
      </c>
      <c r="N1018" s="1462">
        <v>0.03</v>
      </c>
      <c r="O1018" s="1463"/>
      <c r="P1018" s="1463"/>
      <c r="Q1018" s="1463"/>
      <c r="R1018" s="1463"/>
      <c r="S1018" s="1463"/>
      <c r="T1018" s="1463"/>
      <c r="U1018" s="1463"/>
      <c r="V1018" s="1462">
        <v>0.99899999999999889</v>
      </c>
      <c r="W1018" s="1466">
        <v>0.15120967741935482</v>
      </c>
    </row>
    <row r="1019" spans="9:23">
      <c r="I1019" s="336"/>
      <c r="J1019" s="336"/>
      <c r="L1019" s="1457" t="s">
        <v>860</v>
      </c>
      <c r="M1019" s="1458" t="s">
        <v>861</v>
      </c>
      <c r="N1019" s="1462">
        <v>11.865613929240883</v>
      </c>
      <c r="O1019" s="1462">
        <v>12.272685453766153</v>
      </c>
      <c r="P1019" s="1462">
        <v>12.020625542193647</v>
      </c>
      <c r="Q1019" s="1462">
        <v>11.846132069980442</v>
      </c>
      <c r="R1019" s="1462">
        <v>11.761155581670705</v>
      </c>
      <c r="S1019" s="1462">
        <v>11.727279789949355</v>
      </c>
      <c r="T1019" s="1462">
        <v>11.719278665830418</v>
      </c>
      <c r="U1019" s="1462">
        <v>11.732691513321088</v>
      </c>
      <c r="V1019" s="1462">
        <v>11.818915829438996</v>
      </c>
      <c r="W1019" s="1466">
        <v>11.722358149360081</v>
      </c>
    </row>
    <row r="1020" spans="9:23">
      <c r="I1020" s="336"/>
      <c r="J1020" s="336"/>
      <c r="L1020" s="1461" t="s">
        <v>866</v>
      </c>
      <c r="M1020" s="1458" t="s">
        <v>863</v>
      </c>
      <c r="N1020" s="1462">
        <v>312.2</v>
      </c>
      <c r="O1020" s="1469">
        <v>34.9</v>
      </c>
      <c r="P1020" s="1469">
        <v>149.19999999999999</v>
      </c>
      <c r="Q1020" s="1469">
        <v>244.3</v>
      </c>
      <c r="R1020" s="1469">
        <v>317.60000000000002</v>
      </c>
      <c r="S1020" s="1469">
        <v>373.9</v>
      </c>
      <c r="T1020" s="1469">
        <v>428.3</v>
      </c>
      <c r="U1020" s="1469">
        <v>480.6</v>
      </c>
      <c r="V1020" s="1469">
        <v>590.4</v>
      </c>
      <c r="W1020" s="1470">
        <v>449.6</v>
      </c>
    </row>
    <row r="1021" spans="9:23">
      <c r="I1021" s="336"/>
      <c r="J1021" s="336"/>
      <c r="L1021" s="492"/>
      <c r="N1021" s="377"/>
    </row>
    <row r="1022" spans="9:23">
      <c r="I1022" s="336"/>
      <c r="J1022" s="336"/>
      <c r="L1022" s="419" t="s">
        <v>409</v>
      </c>
      <c r="M1022" s="404" t="s">
        <v>1504</v>
      </c>
      <c r="N1022" s="497" t="s">
        <v>1505</v>
      </c>
      <c r="O1022" s="404" t="s">
        <v>879</v>
      </c>
      <c r="P1022" s="404"/>
      <c r="Q1022" s="404"/>
      <c r="R1022" s="404"/>
      <c r="S1022" s="404"/>
      <c r="T1022" s="404"/>
      <c r="U1022" s="404"/>
      <c r="V1022" s="404"/>
      <c r="W1022" s="404"/>
    </row>
    <row r="1023" spans="9:23">
      <c r="I1023" s="336"/>
      <c r="J1023" s="336"/>
      <c r="L1023" s="420" t="s">
        <v>838</v>
      </c>
      <c r="M1023" s="404">
        <v>17</v>
      </c>
      <c r="N1023" s="497" t="s">
        <v>839</v>
      </c>
      <c r="O1023" s="404">
        <v>94</v>
      </c>
      <c r="P1023" s="404">
        <v>183.7</v>
      </c>
      <c r="Q1023" s="404">
        <v>290.8</v>
      </c>
      <c r="R1023" s="404">
        <v>344</v>
      </c>
      <c r="S1023" s="404">
        <v>401.8</v>
      </c>
      <c r="T1023" s="404">
        <v>454</v>
      </c>
      <c r="U1023" s="404">
        <v>525</v>
      </c>
      <c r="V1023" s="404">
        <v>525</v>
      </c>
      <c r="W1023" s="404">
        <v>401.8</v>
      </c>
    </row>
    <row r="1024" spans="9:23">
      <c r="I1024" s="336"/>
      <c r="J1024" s="336"/>
      <c r="L1024" s="420" t="s">
        <v>840</v>
      </c>
      <c r="M1024" s="404" t="s">
        <v>143</v>
      </c>
      <c r="N1024" s="497" t="s">
        <v>841</v>
      </c>
      <c r="O1024" s="404" t="s">
        <v>928</v>
      </c>
      <c r="P1024" s="404" t="s">
        <v>843</v>
      </c>
      <c r="Q1024" s="404" t="s">
        <v>659</v>
      </c>
      <c r="R1024" s="404" t="s">
        <v>435</v>
      </c>
      <c r="S1024" s="404" t="s">
        <v>844</v>
      </c>
      <c r="T1024" s="404" t="s">
        <v>845</v>
      </c>
      <c r="U1024" s="404" t="s">
        <v>846</v>
      </c>
      <c r="V1024" s="404" t="s">
        <v>847</v>
      </c>
      <c r="W1024" s="404" t="s">
        <v>848</v>
      </c>
    </row>
    <row r="1025" spans="9:23">
      <c r="I1025" s="336"/>
      <c r="J1025" s="336"/>
      <c r="L1025" s="420" t="s">
        <v>849</v>
      </c>
      <c r="M1025" s="404" t="s">
        <v>850</v>
      </c>
      <c r="N1025" s="497">
        <v>100000</v>
      </c>
      <c r="O1025" s="1448">
        <v>5140</v>
      </c>
      <c r="P1025" s="1448">
        <v>13545</v>
      </c>
      <c r="Q1025" s="1448">
        <v>28068</v>
      </c>
      <c r="R1025" s="1448">
        <v>15800</v>
      </c>
      <c r="S1025" s="1448">
        <v>16239</v>
      </c>
      <c r="T1025" s="1448">
        <v>12080</v>
      </c>
      <c r="U1025" s="1448">
        <v>9083</v>
      </c>
      <c r="V1025" s="404">
        <v>874</v>
      </c>
      <c r="W1025" s="1448">
        <v>22086</v>
      </c>
    </row>
    <row r="1026" spans="9:23">
      <c r="I1026" s="336"/>
      <c r="J1026" s="336"/>
      <c r="L1026" s="420" t="s">
        <v>849</v>
      </c>
      <c r="M1026" s="404" t="s">
        <v>851</v>
      </c>
      <c r="N1026" s="497">
        <v>15900</v>
      </c>
      <c r="O1026" s="404">
        <v>817</v>
      </c>
      <c r="P1026" s="1448">
        <v>2154</v>
      </c>
      <c r="Q1026" s="1448">
        <v>4463</v>
      </c>
      <c r="R1026" s="1448">
        <v>2512</v>
      </c>
      <c r="S1026" s="1448">
        <v>2582</v>
      </c>
      <c r="T1026" s="1448">
        <v>1921</v>
      </c>
      <c r="U1026" s="1448">
        <v>1444</v>
      </c>
      <c r="V1026" s="404">
        <v>139</v>
      </c>
      <c r="W1026" s="1448">
        <v>3512</v>
      </c>
    </row>
    <row r="1027" spans="9:23">
      <c r="I1027" s="336"/>
      <c r="J1027" s="336"/>
      <c r="L1027" s="420" t="s">
        <v>852</v>
      </c>
      <c r="M1027" s="404" t="s">
        <v>5</v>
      </c>
      <c r="N1027" s="497">
        <v>13612948</v>
      </c>
      <c r="O1027" s="1448">
        <v>544518</v>
      </c>
      <c r="P1027" s="1448">
        <v>1633554</v>
      </c>
      <c r="Q1027" s="1448">
        <v>3675496</v>
      </c>
      <c r="R1027" s="1448">
        <v>2178072</v>
      </c>
      <c r="S1027" s="1448">
        <v>2314201</v>
      </c>
      <c r="T1027" s="1448">
        <v>1769683</v>
      </c>
      <c r="U1027" s="1448">
        <v>1361295</v>
      </c>
      <c r="V1027" s="1448">
        <v>136129</v>
      </c>
      <c r="W1027" s="1448">
        <v>3267108</v>
      </c>
    </row>
    <row r="1028" spans="9:23">
      <c r="I1028" s="336"/>
      <c r="J1028" s="336"/>
      <c r="L1028" s="420" t="s">
        <v>864</v>
      </c>
      <c r="M1028" s="404" t="s">
        <v>853</v>
      </c>
      <c r="N1028" s="497">
        <v>0.17</v>
      </c>
      <c r="O1028" s="404">
        <v>0</v>
      </c>
      <c r="P1028" s="404">
        <v>0</v>
      </c>
      <c r="Q1028" s="404">
        <v>0</v>
      </c>
      <c r="R1028" s="404">
        <v>0.17</v>
      </c>
      <c r="S1028" s="404">
        <v>0.3</v>
      </c>
      <c r="T1028" s="404">
        <v>0.37</v>
      </c>
      <c r="U1028" s="404">
        <v>0.33</v>
      </c>
      <c r="V1028" s="404">
        <v>0.73</v>
      </c>
      <c r="W1028" s="404">
        <v>0.37</v>
      </c>
    </row>
    <row r="1029" spans="9:23">
      <c r="I1029" s="336"/>
      <c r="J1029" s="336"/>
      <c r="L1029" s="420" t="s">
        <v>865</v>
      </c>
      <c r="M1029" s="404" t="s">
        <v>855</v>
      </c>
      <c r="N1029" s="497">
        <v>668.46</v>
      </c>
      <c r="O1029" s="404">
        <v>0</v>
      </c>
      <c r="P1029" s="404">
        <v>0</v>
      </c>
      <c r="Q1029" s="404">
        <v>0</v>
      </c>
      <c r="R1029" s="404">
        <v>647.1</v>
      </c>
      <c r="S1029" s="404">
        <v>1204</v>
      </c>
      <c r="T1029" s="404">
        <v>1496.7</v>
      </c>
      <c r="U1029" s="404">
        <v>1360.3</v>
      </c>
      <c r="V1029" s="404">
        <v>2965.18</v>
      </c>
      <c r="W1029" s="404">
        <v>1501</v>
      </c>
    </row>
    <row r="1030" spans="9:23">
      <c r="I1030" s="336"/>
      <c r="J1030" s="336"/>
      <c r="L1030" s="420" t="s">
        <v>856</v>
      </c>
      <c r="M1030" s="404" t="s">
        <v>857</v>
      </c>
      <c r="N1030" s="497">
        <v>33.6</v>
      </c>
      <c r="O1030" s="404">
        <v>80.67</v>
      </c>
      <c r="P1030" s="404">
        <v>54.87</v>
      </c>
      <c r="Q1030" s="404">
        <v>40.14</v>
      </c>
      <c r="R1030" s="404">
        <v>31.55</v>
      </c>
      <c r="S1030" s="404">
        <v>26.22</v>
      </c>
      <c r="T1030" s="404">
        <v>21.93</v>
      </c>
      <c r="U1030" s="404">
        <v>18.46</v>
      </c>
      <c r="V1030" s="404">
        <v>12.87</v>
      </c>
      <c r="W1030" s="404">
        <v>20.440000000000001</v>
      </c>
    </row>
    <row r="1031" spans="9:23">
      <c r="I1031" s="336"/>
      <c r="J1031" s="336"/>
      <c r="L1031" s="420" t="s">
        <v>231</v>
      </c>
      <c r="M1031" s="404" t="s">
        <v>858</v>
      </c>
      <c r="N1031" s="497">
        <v>856.16</v>
      </c>
      <c r="O1031" s="404">
        <v>666.26</v>
      </c>
      <c r="P1031" s="404">
        <v>758.51</v>
      </c>
      <c r="Q1031" s="404">
        <v>823.59</v>
      </c>
      <c r="R1031" s="404">
        <v>866.99</v>
      </c>
      <c r="S1031" s="404">
        <v>896.28</v>
      </c>
      <c r="T1031" s="404">
        <v>921.36</v>
      </c>
      <c r="U1031" s="404">
        <v>942.63</v>
      </c>
      <c r="V1031" s="404">
        <v>979.15</v>
      </c>
      <c r="W1031" s="404">
        <v>930.34</v>
      </c>
    </row>
    <row r="1032" spans="9:23">
      <c r="I1032" s="336"/>
      <c r="J1032" s="336"/>
      <c r="L1032" s="420" t="s">
        <v>167</v>
      </c>
      <c r="M1032" s="404" t="s">
        <v>853</v>
      </c>
      <c r="N1032" s="497">
        <v>12.98</v>
      </c>
      <c r="O1032" s="404">
        <v>15.32</v>
      </c>
      <c r="P1032" s="404">
        <v>14.15</v>
      </c>
      <c r="Q1032" s="404">
        <v>13.24</v>
      </c>
      <c r="R1032" s="404">
        <v>13.2</v>
      </c>
      <c r="S1032" s="404">
        <v>12.57</v>
      </c>
      <c r="T1032" s="404">
        <v>12.03</v>
      </c>
      <c r="U1032" s="404">
        <v>11.6</v>
      </c>
      <c r="V1032" s="404">
        <v>11.93</v>
      </c>
      <c r="W1032" s="404">
        <v>11.85</v>
      </c>
    </row>
    <row r="1033" spans="9:23">
      <c r="I1033" s="336"/>
      <c r="J1033" s="336"/>
      <c r="L1033" s="420" t="s">
        <v>859</v>
      </c>
      <c r="M1033" s="404" t="s">
        <v>853</v>
      </c>
      <c r="N1033" s="497">
        <v>0.05</v>
      </c>
      <c r="O1033" s="404"/>
      <c r="P1033" s="404"/>
      <c r="Q1033" s="404"/>
      <c r="R1033" s="404"/>
      <c r="S1033" s="404"/>
      <c r="T1033" s="404"/>
      <c r="U1033" s="404"/>
      <c r="V1033" s="404">
        <v>4.99</v>
      </c>
      <c r="W1033" s="404">
        <v>0.21</v>
      </c>
    </row>
    <row r="1034" spans="9:23">
      <c r="I1034" s="336"/>
      <c r="J1034" s="336"/>
      <c r="L1034" s="420" t="s">
        <v>860</v>
      </c>
      <c r="M1034" s="404" t="s">
        <v>861</v>
      </c>
      <c r="N1034" s="497">
        <v>11.89</v>
      </c>
      <c r="O1034" s="404">
        <v>12.28</v>
      </c>
      <c r="P1034" s="404">
        <v>12.02</v>
      </c>
      <c r="Q1034" s="404">
        <v>11.85</v>
      </c>
      <c r="R1034" s="404">
        <v>11.76</v>
      </c>
      <c r="S1034" s="404">
        <v>11.73</v>
      </c>
      <c r="T1034" s="404">
        <v>11.72</v>
      </c>
      <c r="U1034" s="404">
        <v>11.73</v>
      </c>
      <c r="V1034" s="404">
        <v>11.82</v>
      </c>
      <c r="W1034" s="404">
        <v>11.72</v>
      </c>
    </row>
    <row r="1035" spans="9:23">
      <c r="I1035" s="336"/>
      <c r="J1035" s="336"/>
      <c r="L1035" s="420" t="s">
        <v>866</v>
      </c>
      <c r="M1035" s="404" t="s">
        <v>863</v>
      </c>
      <c r="N1035" s="497">
        <v>314.3</v>
      </c>
      <c r="O1035" s="404">
        <v>32</v>
      </c>
      <c r="P1035" s="404">
        <v>149</v>
      </c>
      <c r="Q1035" s="404">
        <v>244</v>
      </c>
      <c r="R1035" s="404">
        <v>318</v>
      </c>
      <c r="S1035" s="404">
        <v>374</v>
      </c>
      <c r="T1035" s="404">
        <v>428</v>
      </c>
      <c r="U1035" s="404">
        <v>481</v>
      </c>
      <c r="V1035" s="404">
        <v>590</v>
      </c>
      <c r="W1035" s="404">
        <v>450</v>
      </c>
    </row>
    <row r="1036" spans="9:23">
      <c r="I1036" s="336"/>
      <c r="J1036" s="336"/>
      <c r="L1036" s="492"/>
      <c r="N1036" s="377"/>
    </row>
    <row r="1037" spans="9:23">
      <c r="I1037" s="336"/>
      <c r="J1037" s="336"/>
      <c r="L1037" s="419" t="s">
        <v>1229</v>
      </c>
      <c r="M1037" s="404"/>
      <c r="N1037" s="497"/>
      <c r="O1037" s="404"/>
      <c r="P1037" s="404"/>
      <c r="Q1037" s="404"/>
      <c r="R1037" s="404"/>
      <c r="S1037" s="404"/>
      <c r="T1037" s="404"/>
      <c r="U1037" s="404"/>
      <c r="V1037" s="404"/>
      <c r="W1037" s="404"/>
    </row>
    <row r="1038" spans="9:23">
      <c r="I1038" s="336"/>
      <c r="J1038" s="336"/>
      <c r="L1038" s="420" t="s">
        <v>838</v>
      </c>
      <c r="M1038" s="404">
        <v>38</v>
      </c>
      <c r="N1038" s="497" t="s">
        <v>839</v>
      </c>
      <c r="O1038" s="404">
        <v>80</v>
      </c>
      <c r="P1038" s="404">
        <v>180</v>
      </c>
      <c r="Q1038" s="404">
        <v>290</v>
      </c>
      <c r="R1038" s="404">
        <v>340</v>
      </c>
      <c r="S1038" s="404">
        <v>400</v>
      </c>
      <c r="T1038" s="404">
        <v>450</v>
      </c>
      <c r="U1038" s="404">
        <v>525</v>
      </c>
      <c r="V1038" s="404">
        <v>525</v>
      </c>
      <c r="W1038" s="404">
        <v>400</v>
      </c>
    </row>
    <row r="1039" spans="9:23">
      <c r="I1039" s="336"/>
      <c r="J1039" s="336"/>
      <c r="L1039" s="420" t="s">
        <v>840</v>
      </c>
      <c r="M1039" s="404" t="s">
        <v>143</v>
      </c>
      <c r="N1039" s="497" t="s">
        <v>841</v>
      </c>
      <c r="O1039" s="404" t="s">
        <v>842</v>
      </c>
      <c r="P1039" s="404" t="s">
        <v>843</v>
      </c>
      <c r="Q1039" s="404" t="s">
        <v>659</v>
      </c>
      <c r="R1039" s="404" t="s">
        <v>435</v>
      </c>
      <c r="S1039" s="404" t="s">
        <v>844</v>
      </c>
      <c r="T1039" s="404" t="s">
        <v>845</v>
      </c>
      <c r="U1039" s="404" t="s">
        <v>846</v>
      </c>
      <c r="V1039" s="404" t="s">
        <v>847</v>
      </c>
      <c r="W1039" s="404" t="s">
        <v>848</v>
      </c>
    </row>
    <row r="1040" spans="9:23">
      <c r="I1040" s="336"/>
      <c r="J1040" s="336"/>
      <c r="L1040" s="420" t="s">
        <v>849</v>
      </c>
      <c r="M1040" s="404" t="s">
        <v>850</v>
      </c>
      <c r="N1040" s="497">
        <v>96545.526079303891</v>
      </c>
      <c r="O1040" s="404">
        <v>2555.910959876283</v>
      </c>
      <c r="P1040" s="404">
        <v>16614.245495053572</v>
      </c>
      <c r="Q1040" s="404">
        <v>17202.051298693612</v>
      </c>
      <c r="R1040" s="404">
        <v>7665.6826397871919</v>
      </c>
      <c r="S1040" s="404">
        <v>8492.9209420648731</v>
      </c>
      <c r="T1040" s="404">
        <v>6577.9622399672689</v>
      </c>
      <c r="U1040" s="404">
        <v>10314.381466523111</v>
      </c>
      <c r="V1040" s="404">
        <v>27122.371037337969</v>
      </c>
      <c r="W1040" s="404">
        <v>47913.878756937083</v>
      </c>
    </row>
    <row r="1041" spans="9:23">
      <c r="I1041" s="336"/>
      <c r="J1041" s="336"/>
      <c r="L1041" s="420" t="s">
        <v>849</v>
      </c>
      <c r="M1041" s="404" t="s">
        <v>851</v>
      </c>
      <c r="N1041" s="497">
        <v>15350.738646609319</v>
      </c>
      <c r="O1041" s="404">
        <v>406.38984262032898</v>
      </c>
      <c r="P1041" s="404">
        <v>2641.6650337135179</v>
      </c>
      <c r="Q1041" s="404">
        <v>2735.1261564922843</v>
      </c>
      <c r="R1041" s="404">
        <v>1218.8435397261635</v>
      </c>
      <c r="S1041" s="404">
        <v>1350.374429788315</v>
      </c>
      <c r="T1041" s="404">
        <v>1045.8959961547957</v>
      </c>
      <c r="U1041" s="404">
        <v>1639.9866531771747</v>
      </c>
      <c r="V1041" s="404">
        <v>4312.4569949367369</v>
      </c>
      <c r="W1041" s="404">
        <v>7618.3067223529961</v>
      </c>
    </row>
    <row r="1042" spans="9:23">
      <c r="I1042" s="336"/>
      <c r="J1042" s="336"/>
      <c r="L1042" s="420" t="s">
        <v>852</v>
      </c>
      <c r="M1042" s="404" t="s">
        <v>5</v>
      </c>
      <c r="N1042" s="497">
        <v>13622294.282532956</v>
      </c>
      <c r="O1042" s="404">
        <v>272445.88565065915</v>
      </c>
      <c r="P1042" s="404">
        <v>2043344.1423799433</v>
      </c>
      <c r="Q1042" s="404">
        <v>2315790.0280306027</v>
      </c>
      <c r="R1042" s="404">
        <v>1089783.5426026366</v>
      </c>
      <c r="S1042" s="404">
        <v>1226006.4854279661</v>
      </c>
      <c r="T1042" s="404">
        <v>953560.59977730701</v>
      </c>
      <c r="U1042" s="404">
        <v>1498452.3710786253</v>
      </c>
      <c r="V1042" s="404">
        <v>4222911.2275852161</v>
      </c>
      <c r="W1042" s="404">
        <v>7083593.0269171372</v>
      </c>
    </row>
    <row r="1043" spans="9:23">
      <c r="I1043" s="336"/>
      <c r="J1043" s="336"/>
      <c r="L1043" s="420" t="s">
        <v>864</v>
      </c>
      <c r="M1043" s="404" t="s">
        <v>853</v>
      </c>
      <c r="N1043" s="497">
        <v>0.32149463495277603</v>
      </c>
      <c r="O1043" s="404">
        <v>0</v>
      </c>
      <c r="P1043" s="404">
        <v>0</v>
      </c>
      <c r="Q1043" s="404">
        <v>9.1125593998543308E-2</v>
      </c>
      <c r="R1043" s="404">
        <v>0.17629103232148013</v>
      </c>
      <c r="S1043" s="404">
        <v>0.24570520454500405</v>
      </c>
      <c r="T1043" s="404">
        <v>0.30780673035100409</v>
      </c>
      <c r="U1043" s="404">
        <v>0.39234605471480011</v>
      </c>
      <c r="V1043" s="404">
        <v>0.66155482527437637</v>
      </c>
      <c r="W1043" s="404">
        <v>0.5188202557274133</v>
      </c>
    </row>
    <row r="1044" spans="9:23">
      <c r="I1044" s="336"/>
      <c r="J1044" s="336"/>
      <c r="L1044" s="420" t="s">
        <v>865</v>
      </c>
      <c r="M1044" s="404" t="s">
        <v>855</v>
      </c>
      <c r="N1044" s="497">
        <v>1808.0079746946715</v>
      </c>
      <c r="O1044" s="404">
        <v>0</v>
      </c>
      <c r="P1044" s="404">
        <v>0</v>
      </c>
      <c r="Q1044" s="404">
        <v>0</v>
      </c>
      <c r="R1044" s="404">
        <v>216.6965860320725</v>
      </c>
      <c r="S1044" s="404">
        <v>545.95140154048738</v>
      </c>
      <c r="T1044" s="404">
        <v>957.1338245688587</v>
      </c>
      <c r="U1044" s="404">
        <v>1712.2701585762115</v>
      </c>
      <c r="V1044" s="404">
        <v>4794.1533435814799</v>
      </c>
      <c r="W1044" s="404">
        <v>3349.1088878335804</v>
      </c>
    </row>
    <row r="1045" spans="9:23">
      <c r="I1045" s="336"/>
      <c r="J1045" s="336"/>
      <c r="L1045" s="420" t="s">
        <v>856</v>
      </c>
      <c r="M1045" s="404" t="s">
        <v>857</v>
      </c>
      <c r="N1045" s="497">
        <v>33.496721633888427</v>
      </c>
      <c r="O1045" s="404">
        <v>79.358464583855778</v>
      </c>
      <c r="P1045" s="404">
        <v>51.253069273629251</v>
      </c>
      <c r="Q1045" s="404">
        <v>35.457768803671684</v>
      </c>
      <c r="R1045" s="404">
        <v>26.601563081337275</v>
      </c>
      <c r="S1045" s="404">
        <v>24.200456948499948</v>
      </c>
      <c r="T1045" s="404">
        <v>23.548886375158332</v>
      </c>
      <c r="U1045" s="404">
        <v>23.212647968877405</v>
      </c>
      <c r="V1045" s="404">
        <v>12.858138841893236</v>
      </c>
      <c r="W1045" s="404">
        <v>20.531402224196682</v>
      </c>
    </row>
    <row r="1046" spans="9:23">
      <c r="I1046" s="336"/>
      <c r="J1046" s="336"/>
      <c r="L1046" s="420" t="s">
        <v>231</v>
      </c>
      <c r="M1046" s="404" t="s">
        <v>858</v>
      </c>
      <c r="N1046" s="497">
        <v>856.74806808383369</v>
      </c>
      <c r="O1046" s="404">
        <v>670.40525396495354</v>
      </c>
      <c r="P1046" s="404">
        <v>773.50614718457109</v>
      </c>
      <c r="Q1046" s="404">
        <v>846.68490428994789</v>
      </c>
      <c r="R1046" s="404">
        <v>894.11274464930693</v>
      </c>
      <c r="S1046" s="404">
        <v>907.9011408859061</v>
      </c>
      <c r="T1046" s="404">
        <v>911.71646443149518</v>
      </c>
      <c r="U1046" s="404">
        <v>913.69790612359407</v>
      </c>
      <c r="V1046" s="404">
        <v>979.2355570254598</v>
      </c>
      <c r="W1046" s="404">
        <v>929.81200220425012</v>
      </c>
    </row>
    <row r="1047" spans="9:23">
      <c r="I1047" s="336"/>
      <c r="J1047" s="336"/>
      <c r="L1047" s="420" t="s">
        <v>167</v>
      </c>
      <c r="M1047" s="404" t="s">
        <v>853</v>
      </c>
      <c r="N1047" s="497">
        <v>10.907532421355301</v>
      </c>
      <c r="O1047" s="404">
        <v>16.440946754937045</v>
      </c>
      <c r="P1047" s="404">
        <v>13.716627574862889</v>
      </c>
      <c r="Q1047" s="404">
        <v>13.009791479587667</v>
      </c>
      <c r="R1047" s="404">
        <v>13.272790559954448</v>
      </c>
      <c r="S1047" s="404">
        <v>13.495880636642326</v>
      </c>
      <c r="T1047" s="404">
        <v>13.345015951651238</v>
      </c>
      <c r="U1047" s="404">
        <v>12.251553725749069</v>
      </c>
      <c r="V1047" s="404">
        <v>5.6492911934034558</v>
      </c>
      <c r="W1047" s="404">
        <v>7.75596595462126</v>
      </c>
    </row>
    <row r="1048" spans="9:23">
      <c r="I1048" s="336"/>
      <c r="J1048" s="336"/>
      <c r="L1048" s="420" t="s">
        <v>859</v>
      </c>
      <c r="M1048" s="404" t="s">
        <v>853</v>
      </c>
      <c r="N1048" s="497">
        <v>1.78</v>
      </c>
      <c r="O1048" s="404"/>
      <c r="P1048" s="404"/>
      <c r="Q1048" s="404"/>
      <c r="R1048" s="404"/>
      <c r="S1048" s="404"/>
      <c r="T1048" s="404"/>
      <c r="U1048" s="404"/>
      <c r="V1048" s="404">
        <v>5.7361935483870976</v>
      </c>
      <c r="W1048" s="404">
        <v>3.4230769230769229</v>
      </c>
    </row>
    <row r="1049" spans="9:23">
      <c r="I1049" s="336"/>
      <c r="J1049" s="336"/>
      <c r="L1049" s="420" t="s">
        <v>860</v>
      </c>
      <c r="M1049" s="404" t="s">
        <v>861</v>
      </c>
      <c r="N1049" s="497">
        <v>13.293398926890367</v>
      </c>
      <c r="O1049" s="404">
        <v>12.690734819393125</v>
      </c>
      <c r="P1049" s="404">
        <v>11.794979482414146</v>
      </c>
      <c r="Q1049" s="404">
        <v>11.377872750004952</v>
      </c>
      <c r="R1049" s="404">
        <v>11.355266174175121</v>
      </c>
      <c r="S1049" s="404">
        <v>11.553893861628302</v>
      </c>
      <c r="T1049" s="404">
        <v>11.796290406392993</v>
      </c>
      <c r="U1049" s="404">
        <v>12.127704157348058</v>
      </c>
      <c r="V1049" s="404">
        <v>12.127170668102806</v>
      </c>
      <c r="W1049" s="404">
        <v>12.395845691899824</v>
      </c>
    </row>
    <row r="1050" spans="9:23">
      <c r="I1050" s="336"/>
      <c r="J1050" s="336"/>
      <c r="L1050" s="420" t="s">
        <v>866</v>
      </c>
      <c r="M1050" s="404" t="s">
        <v>863</v>
      </c>
      <c r="N1050" s="497">
        <v>550</v>
      </c>
      <c r="O1050" s="404">
        <v>70</v>
      </c>
      <c r="P1050" s="404">
        <v>150</v>
      </c>
      <c r="Q1050" s="404">
        <v>225</v>
      </c>
      <c r="R1050" s="404">
        <v>310</v>
      </c>
      <c r="S1050" s="404">
        <v>370</v>
      </c>
      <c r="T1050" s="404">
        <v>420</v>
      </c>
      <c r="U1050" s="404">
        <v>485</v>
      </c>
      <c r="V1050" s="404">
        <v>660</v>
      </c>
      <c r="W1050" s="404">
        <v>580</v>
      </c>
    </row>
    <row r="1051" spans="9:23">
      <c r="I1051" s="336"/>
      <c r="J1051" s="336"/>
      <c r="L1051" s="372"/>
      <c r="N1051" s="377"/>
    </row>
    <row r="1052" spans="9:23">
      <c r="I1052" s="336"/>
      <c r="J1052" s="336"/>
      <c r="L1052" s="419" t="s">
        <v>1565</v>
      </c>
      <c r="M1052" s="404"/>
      <c r="N1052" s="497"/>
      <c r="O1052" s="404"/>
      <c r="P1052" s="404"/>
      <c r="Q1052" s="404"/>
      <c r="R1052" s="404"/>
      <c r="S1052" s="404"/>
      <c r="T1052" s="404"/>
      <c r="U1052" s="404"/>
      <c r="V1052" s="404"/>
      <c r="W1052" s="404"/>
    </row>
    <row r="1053" spans="9:23">
      <c r="I1053" s="336"/>
      <c r="J1053" s="336"/>
      <c r="L1053" s="420" t="s">
        <v>838</v>
      </c>
      <c r="M1053" s="404">
        <v>74</v>
      </c>
      <c r="N1053" s="497" t="s">
        <v>839</v>
      </c>
      <c r="O1053" s="404">
        <v>80</v>
      </c>
      <c r="P1053" s="404">
        <v>180</v>
      </c>
      <c r="Q1053" s="404">
        <v>290</v>
      </c>
      <c r="R1053" s="404">
        <v>340</v>
      </c>
      <c r="S1053" s="404">
        <v>400</v>
      </c>
      <c r="T1053" s="404">
        <v>450</v>
      </c>
      <c r="U1053" s="404">
        <v>525</v>
      </c>
      <c r="V1053" s="404">
        <v>525</v>
      </c>
      <c r="W1053" s="404">
        <v>400</v>
      </c>
    </row>
    <row r="1054" spans="9:23">
      <c r="I1054" s="336"/>
      <c r="J1054" s="336"/>
      <c r="L1054" s="420" t="s">
        <v>840</v>
      </c>
      <c r="M1054" s="404" t="s">
        <v>143</v>
      </c>
      <c r="N1054" s="497" t="s">
        <v>841</v>
      </c>
      <c r="O1054" s="404" t="s">
        <v>842</v>
      </c>
      <c r="P1054" s="404" t="s">
        <v>843</v>
      </c>
      <c r="Q1054" s="404" t="s">
        <v>659</v>
      </c>
      <c r="R1054" s="404" t="s">
        <v>435</v>
      </c>
      <c r="S1054" s="404" t="s">
        <v>844</v>
      </c>
      <c r="T1054" s="404" t="s">
        <v>845</v>
      </c>
      <c r="U1054" s="404" t="s">
        <v>846</v>
      </c>
      <c r="V1054" s="404" t="s">
        <v>847</v>
      </c>
      <c r="W1054" s="404" t="s">
        <v>848</v>
      </c>
    </row>
    <row r="1055" spans="9:23">
      <c r="I1055" s="336"/>
      <c r="J1055" s="336"/>
      <c r="L1055" s="420" t="s">
        <v>849</v>
      </c>
      <c r="M1055" s="404" t="s">
        <v>850</v>
      </c>
      <c r="N1055" s="497">
        <v>100675.3967804334</v>
      </c>
      <c r="O1055" s="404">
        <v>4075.0595272750384</v>
      </c>
      <c r="P1055" s="404">
        <v>12353.746137584836</v>
      </c>
      <c r="Q1055" s="404">
        <v>15495.130787568371</v>
      </c>
      <c r="R1055" s="404">
        <v>8405.631678317035</v>
      </c>
      <c r="S1055" s="404">
        <v>5134.1170478106405</v>
      </c>
      <c r="T1055" s="404">
        <v>5539.4865735742451</v>
      </c>
      <c r="U1055" s="404">
        <v>8899.2805578475763</v>
      </c>
      <c r="V1055" s="404">
        <v>40772.944470455659</v>
      </c>
      <c r="W1055" s="404">
        <v>55784.262291734718</v>
      </c>
    </row>
    <row r="1056" spans="9:23">
      <c r="I1056" s="336"/>
      <c r="J1056" s="336"/>
      <c r="L1056" s="420" t="s">
        <v>849</v>
      </c>
      <c r="M1056" s="404" t="s">
        <v>851</v>
      </c>
      <c r="N1056" s="497">
        <v>16007.38808808891</v>
      </c>
      <c r="O1056" s="404">
        <v>647.93446483673108</v>
      </c>
      <c r="P1056" s="404">
        <v>1964.2456358759889</v>
      </c>
      <c r="Q1056" s="404">
        <v>2463.7257952233708</v>
      </c>
      <c r="R1056" s="404">
        <v>1336.4954368524086</v>
      </c>
      <c r="S1056" s="404">
        <v>816.32461060189189</v>
      </c>
      <c r="T1056" s="404">
        <v>880.77836519830498</v>
      </c>
      <c r="U1056" s="404">
        <v>1414.9856086977645</v>
      </c>
      <c r="V1056" s="404">
        <v>6482.8981708024494</v>
      </c>
      <c r="W1056" s="404">
        <v>8869.6977043858205</v>
      </c>
    </row>
    <row r="1057" spans="9:23">
      <c r="I1057" s="336"/>
      <c r="J1057" s="336"/>
      <c r="L1057" s="420" t="s">
        <v>852</v>
      </c>
      <c r="M1057" s="404" t="s">
        <v>5</v>
      </c>
      <c r="N1057" s="497">
        <v>14643900</v>
      </c>
      <c r="O1057" s="404">
        <v>439317</v>
      </c>
      <c r="P1057" s="404">
        <v>1464390</v>
      </c>
      <c r="Q1057" s="404">
        <v>2050146.0000000002</v>
      </c>
      <c r="R1057" s="404">
        <v>1171512</v>
      </c>
      <c r="S1057" s="404">
        <v>732195</v>
      </c>
      <c r="T1057" s="404">
        <v>805414.5</v>
      </c>
      <c r="U1057" s="404">
        <v>1317951</v>
      </c>
      <c r="V1057" s="404">
        <v>6662974.5</v>
      </c>
      <c r="W1057" s="404">
        <v>8786340</v>
      </c>
    </row>
    <row r="1058" spans="9:23">
      <c r="I1058" s="336"/>
      <c r="J1058" s="336"/>
      <c r="L1058" s="420" t="s">
        <v>864</v>
      </c>
      <c r="M1058" s="404" t="s">
        <v>853</v>
      </c>
      <c r="N1058" s="497">
        <v>3.2746476488488221</v>
      </c>
      <c r="O1058" s="404">
        <v>0</v>
      </c>
      <c r="P1058" s="404">
        <v>0</v>
      </c>
      <c r="Q1058" s="404">
        <v>1.1054740251239996</v>
      </c>
      <c r="R1058" s="404">
        <v>1.725950729387707</v>
      </c>
      <c r="S1058" s="404">
        <v>2.1055000962975825</v>
      </c>
      <c r="T1058" s="404">
        <v>2.5314763945113867</v>
      </c>
      <c r="U1058" s="404">
        <v>3.0659562548292385</v>
      </c>
      <c r="V1058" s="404">
        <v>5.4095889176545251</v>
      </c>
      <c r="W1058" s="404">
        <v>4.7942170369426105</v>
      </c>
    </row>
    <row r="1059" spans="9:23">
      <c r="I1059" s="336"/>
      <c r="J1059" s="336"/>
      <c r="L1059" s="420" t="s">
        <v>865</v>
      </c>
      <c r="M1059" s="404" t="s">
        <v>855</v>
      </c>
      <c r="N1059" s="497">
        <v>2481.4329198508854</v>
      </c>
      <c r="O1059" s="404">
        <v>0</v>
      </c>
      <c r="P1059" s="404">
        <v>0</v>
      </c>
      <c r="Q1059" s="404">
        <v>741.68266319726581</v>
      </c>
      <c r="R1059" s="404">
        <v>1113.5719197548237</v>
      </c>
      <c r="S1059" s="404">
        <v>1324.4946217229667</v>
      </c>
      <c r="T1059" s="404">
        <v>1575.6399713715109</v>
      </c>
      <c r="U1059" s="404">
        <v>1945.7469893964649</v>
      </c>
      <c r="V1059" s="404">
        <v>4308.8119447596018</v>
      </c>
      <c r="W1059" s="404">
        <v>3703.8114372278901</v>
      </c>
    </row>
    <row r="1060" spans="9:23">
      <c r="I1060" s="336"/>
      <c r="J1060" s="336"/>
      <c r="L1060" s="420" t="s">
        <v>856</v>
      </c>
      <c r="M1060" s="404" t="s">
        <v>857</v>
      </c>
      <c r="N1060" s="497">
        <v>22.2</v>
      </c>
      <c r="O1060" s="404">
        <v>76.988219869762986</v>
      </c>
      <c r="P1060" s="404">
        <v>58.11273009945311</v>
      </c>
      <c r="Q1060" s="404">
        <v>38.377565832912964</v>
      </c>
      <c r="R1060" s="404">
        <v>29.76836679595759</v>
      </c>
      <c r="S1060" s="404">
        <v>26.103036235911929</v>
      </c>
      <c r="T1060" s="404">
        <v>23.087951904224127</v>
      </c>
      <c r="U1060" s="404">
        <v>20.268348348350884</v>
      </c>
      <c r="V1060" s="404">
        <v>6.0401513286214197</v>
      </c>
      <c r="W1060" s="404">
        <v>11.201738025025264</v>
      </c>
    </row>
    <row r="1061" spans="9:23">
      <c r="I1061" s="336"/>
      <c r="J1061" s="336"/>
      <c r="L1061" s="420" t="s">
        <v>231</v>
      </c>
      <c r="M1061" s="404" t="s">
        <v>858</v>
      </c>
      <c r="N1061" s="497">
        <v>921</v>
      </c>
      <c r="O1061" s="404">
        <v>678.0269052529884</v>
      </c>
      <c r="P1061" s="404">
        <v>745.5228476793485</v>
      </c>
      <c r="Q1061" s="404">
        <v>832.13237608454153</v>
      </c>
      <c r="R1061" s="404">
        <v>876.55518133233409</v>
      </c>
      <c r="S1061" s="404">
        <v>896.9409846165712</v>
      </c>
      <c r="T1061" s="404">
        <v>914.43492690543439</v>
      </c>
      <c r="U1061" s="404">
        <v>931.42360734886404</v>
      </c>
      <c r="V1061" s="404">
        <v>1027.7771336913133</v>
      </c>
      <c r="W1061" s="404">
        <v>990.60196782753917</v>
      </c>
    </row>
    <row r="1062" spans="9:23">
      <c r="I1062" s="336"/>
      <c r="J1062" s="336"/>
      <c r="L1062" s="420" t="s">
        <v>167</v>
      </c>
      <c r="M1062" s="404" t="s">
        <v>853</v>
      </c>
      <c r="N1062" s="497">
        <v>11.832108714767084</v>
      </c>
      <c r="O1062" s="404">
        <v>15.520240725178454</v>
      </c>
      <c r="P1062" s="404">
        <v>14.304479350097468</v>
      </c>
      <c r="Q1062" s="404">
        <v>12.98708742831864</v>
      </c>
      <c r="R1062" s="404">
        <v>12.958139713644172</v>
      </c>
      <c r="S1062" s="404">
        <v>12.539484757300947</v>
      </c>
      <c r="T1062" s="404">
        <v>12.208515998490867</v>
      </c>
      <c r="U1062" s="404">
        <v>11.914223440180898</v>
      </c>
      <c r="V1062" s="404">
        <v>10.352719590214319</v>
      </c>
      <c r="W1062" s="404">
        <v>10.757059838467988</v>
      </c>
    </row>
    <row r="1063" spans="9:23">
      <c r="I1063" s="336"/>
      <c r="J1063" s="336"/>
      <c r="L1063" s="420" t="s">
        <v>859</v>
      </c>
      <c r="M1063" s="404" t="s">
        <v>853</v>
      </c>
      <c r="N1063" s="497">
        <v>12</v>
      </c>
      <c r="O1063" s="404"/>
      <c r="P1063" s="404"/>
      <c r="Q1063" s="404"/>
      <c r="R1063" s="404"/>
      <c r="S1063" s="404"/>
      <c r="T1063" s="404"/>
      <c r="U1063" s="404"/>
      <c r="V1063" s="404">
        <v>26.34725274725275</v>
      </c>
      <c r="W1063" s="404">
        <v>20</v>
      </c>
    </row>
    <row r="1064" spans="9:23">
      <c r="I1064" s="336"/>
      <c r="J1064" s="336"/>
      <c r="L1064" s="420" t="s">
        <v>860</v>
      </c>
      <c r="M1064" s="404" t="s">
        <v>861</v>
      </c>
      <c r="N1064" s="497">
        <v>12.074752348439862</v>
      </c>
      <c r="O1064" s="404">
        <v>12.42498449925902</v>
      </c>
      <c r="P1064" s="404">
        <v>12.041782386897159</v>
      </c>
      <c r="Q1064" s="404">
        <v>11.691902963783617</v>
      </c>
      <c r="R1064" s="404">
        <v>11.648547130267573</v>
      </c>
      <c r="S1064" s="404">
        <v>11.695076486142764</v>
      </c>
      <c r="T1064" s="404">
        <v>11.789433922465541</v>
      </c>
      <c r="U1064" s="404">
        <v>11.923000784893228</v>
      </c>
      <c r="V1064" s="404">
        <v>11.777095172633226</v>
      </c>
      <c r="W1064" s="404">
        <v>11.988020526918572</v>
      </c>
    </row>
    <row r="1065" spans="9:23">
      <c r="I1065" s="336"/>
      <c r="J1065" s="336"/>
      <c r="L1065" s="420" t="s">
        <v>866</v>
      </c>
      <c r="M1065" s="404" t="s">
        <v>863</v>
      </c>
      <c r="N1065" s="497">
        <v>490</v>
      </c>
      <c r="O1065" s="404">
        <v>60</v>
      </c>
      <c r="P1065" s="404">
        <v>130</v>
      </c>
      <c r="Q1065" s="404">
        <v>240</v>
      </c>
      <c r="R1065" s="404">
        <v>320</v>
      </c>
      <c r="S1065" s="404">
        <v>370</v>
      </c>
      <c r="T1065" s="404">
        <v>425</v>
      </c>
      <c r="U1065" s="404">
        <v>490</v>
      </c>
      <c r="V1065" s="404">
        <v>715</v>
      </c>
      <c r="W1065" s="404">
        <v>660</v>
      </c>
    </row>
    <row r="1066" spans="9:23">
      <c r="I1066" s="336"/>
      <c r="J1066" s="336"/>
      <c r="L1066" s="372"/>
      <c r="N1066" s="377"/>
    </row>
    <row r="1067" spans="9:23">
      <c r="I1067" s="336"/>
      <c r="J1067" s="336"/>
      <c r="L1067" s="470" t="s">
        <v>915</v>
      </c>
      <c r="M1067" s="471"/>
      <c r="N1067" s="475"/>
      <c r="O1067" s="472"/>
      <c r="P1067" s="472"/>
      <c r="Q1067" s="472"/>
      <c r="R1067" s="472"/>
      <c r="S1067" s="472"/>
      <c r="T1067" s="472"/>
      <c r="U1067" s="472"/>
      <c r="V1067" s="472"/>
      <c r="W1067" s="473"/>
    </row>
    <row r="1068" spans="9:23" ht="30">
      <c r="I1068" s="336"/>
      <c r="J1068" s="336"/>
      <c r="L1068" s="474" t="s">
        <v>838</v>
      </c>
      <c r="M1068" s="471">
        <v>52</v>
      </c>
      <c r="N1068" s="506" t="s">
        <v>839</v>
      </c>
      <c r="O1068" s="475">
        <v>80</v>
      </c>
      <c r="P1068" s="475">
        <v>180</v>
      </c>
      <c r="Q1068" s="475">
        <v>290</v>
      </c>
      <c r="R1068" s="475">
        <v>340</v>
      </c>
      <c r="S1068" s="475">
        <v>400</v>
      </c>
      <c r="T1068" s="475">
        <v>450</v>
      </c>
      <c r="U1068" s="475">
        <v>525</v>
      </c>
      <c r="V1068" s="476">
        <v>525</v>
      </c>
      <c r="W1068" s="477">
        <v>400</v>
      </c>
    </row>
    <row r="1069" spans="9:23">
      <c r="I1069" s="336"/>
      <c r="J1069" s="336"/>
      <c r="L1069" s="478" t="s">
        <v>840</v>
      </c>
      <c r="M1069" s="479" t="s">
        <v>143</v>
      </c>
      <c r="N1069" s="507" t="s">
        <v>841</v>
      </c>
      <c r="O1069" s="472" t="s">
        <v>842</v>
      </c>
      <c r="P1069" s="472" t="s">
        <v>843</v>
      </c>
      <c r="Q1069" s="472" t="s">
        <v>659</v>
      </c>
      <c r="R1069" s="472" t="s">
        <v>435</v>
      </c>
      <c r="S1069" s="472" t="s">
        <v>844</v>
      </c>
      <c r="T1069" s="472" t="s">
        <v>845</v>
      </c>
      <c r="U1069" s="472" t="s">
        <v>846</v>
      </c>
      <c r="V1069" s="472" t="s">
        <v>847</v>
      </c>
      <c r="W1069" s="473" t="s">
        <v>848</v>
      </c>
    </row>
    <row r="1070" spans="9:23">
      <c r="I1070" s="336"/>
      <c r="J1070" s="336"/>
      <c r="L1070" s="478" t="s">
        <v>849</v>
      </c>
      <c r="M1070" s="479" t="s">
        <v>850</v>
      </c>
      <c r="N1070" s="431">
        <v>98746.335197400651</v>
      </c>
      <c r="O1070" s="480">
        <v>7831.3500840604447</v>
      </c>
      <c r="P1070" s="480">
        <v>21645.563548513172</v>
      </c>
      <c r="Q1070" s="480">
        <v>22131.715024843092</v>
      </c>
      <c r="R1070" s="480">
        <v>10316.592048580242</v>
      </c>
      <c r="S1070" s="480">
        <v>6570.5774957907888</v>
      </c>
      <c r="T1070" s="480">
        <v>4724.945139991617</v>
      </c>
      <c r="U1070" s="480">
        <v>7582.0818298075837</v>
      </c>
      <c r="V1070" s="480">
        <v>17943.510025813717</v>
      </c>
      <c r="W1070" s="481">
        <v>30730.147465836737</v>
      </c>
    </row>
    <row r="1071" spans="9:23">
      <c r="I1071" s="336"/>
      <c r="J1071" s="336"/>
      <c r="L1071" s="478" t="s">
        <v>849</v>
      </c>
      <c r="M1071" s="479" t="s">
        <v>851</v>
      </c>
      <c r="N1071" s="431">
        <v>15700.667296386704</v>
      </c>
      <c r="O1071" s="480">
        <v>1245.1846633656107</v>
      </c>
      <c r="P1071" s="480">
        <v>3441.6446042135944</v>
      </c>
      <c r="Q1071" s="480">
        <v>3518.9426889500514</v>
      </c>
      <c r="R1071" s="480">
        <v>1640.3381357242586</v>
      </c>
      <c r="S1071" s="480">
        <v>1044.7218218307355</v>
      </c>
      <c r="T1071" s="480">
        <v>751.26627725866706</v>
      </c>
      <c r="U1071" s="480">
        <v>1205.5510109394058</v>
      </c>
      <c r="V1071" s="480">
        <v>2853.0180941043809</v>
      </c>
      <c r="W1071" s="481">
        <v>4886.0934470680413</v>
      </c>
    </row>
    <row r="1072" spans="9:23">
      <c r="I1072" s="336"/>
      <c r="J1072" s="336"/>
      <c r="L1072" s="478" t="s">
        <v>852</v>
      </c>
      <c r="M1072" s="479" t="s">
        <v>5</v>
      </c>
      <c r="N1072" s="475">
        <v>13386741.499404408</v>
      </c>
      <c r="O1072" s="480">
        <v>803204.48996426445</v>
      </c>
      <c r="P1072" s="480">
        <v>2677348.2998808818</v>
      </c>
      <c r="Q1072" s="480">
        <v>3078950.544863014</v>
      </c>
      <c r="R1072" s="480">
        <v>1472541.5649344849</v>
      </c>
      <c r="S1072" s="480">
        <v>937071.90495830867</v>
      </c>
      <c r="T1072" s="480">
        <v>669337.07497022045</v>
      </c>
      <c r="U1072" s="480">
        <v>1070939.3199523527</v>
      </c>
      <c r="V1072" s="480">
        <v>2677348.2998808818</v>
      </c>
      <c r="W1072" s="481">
        <v>4417624.6948034549</v>
      </c>
    </row>
    <row r="1073" spans="9:23">
      <c r="I1073" s="336"/>
      <c r="J1073" s="336"/>
      <c r="L1073" s="482" t="s">
        <v>864</v>
      </c>
      <c r="M1073" s="479" t="s">
        <v>853</v>
      </c>
      <c r="N1073" s="475">
        <v>0.37280969870589242</v>
      </c>
      <c r="O1073" s="475">
        <v>0</v>
      </c>
      <c r="P1073" s="475">
        <v>0</v>
      </c>
      <c r="Q1073" s="475">
        <v>0.12696804349981988</v>
      </c>
      <c r="R1073" s="475">
        <v>0.2561123079032212</v>
      </c>
      <c r="S1073" s="475">
        <v>0.38356475950165592</v>
      </c>
      <c r="T1073" s="475">
        <v>0.51616946968665289</v>
      </c>
      <c r="U1073" s="475">
        <v>0.67494722124762474</v>
      </c>
      <c r="V1073" s="475">
        <v>1.0439045524116053</v>
      </c>
      <c r="W1073" s="483">
        <v>0.8745004898983747</v>
      </c>
    </row>
    <row r="1074" spans="9:23">
      <c r="I1074" s="336"/>
      <c r="J1074" s="336"/>
      <c r="L1074" s="482" t="s">
        <v>865</v>
      </c>
      <c r="M1074" s="471" t="s">
        <v>855</v>
      </c>
      <c r="N1074" s="475">
        <v>1862.686234728639</v>
      </c>
      <c r="O1074" s="484">
        <v>0</v>
      </c>
      <c r="P1074" s="484">
        <v>0</v>
      </c>
      <c r="Q1074" s="484">
        <v>17.707546120234156</v>
      </c>
      <c r="R1074" s="484">
        <v>368.38157952555196</v>
      </c>
      <c r="S1074" s="484">
        <v>950.30621086137262</v>
      </c>
      <c r="T1074" s="484">
        <v>1791.7232820713775</v>
      </c>
      <c r="U1074" s="484">
        <v>3118.6103863748754</v>
      </c>
      <c r="V1074" s="475">
        <v>7062.4754779965961</v>
      </c>
      <c r="W1074" s="485">
        <v>5307.7881533723576</v>
      </c>
    </row>
    <row r="1075" spans="9:23">
      <c r="I1075" s="336"/>
      <c r="J1075" s="336"/>
      <c r="L1075" s="478" t="s">
        <v>856</v>
      </c>
      <c r="M1075" s="479" t="s">
        <v>857</v>
      </c>
      <c r="N1075" s="475">
        <v>36.4</v>
      </c>
      <c r="O1075" s="475">
        <v>87.647279852291419</v>
      </c>
      <c r="P1075" s="475">
        <v>50.214505989768028</v>
      </c>
      <c r="Q1075" s="475">
        <v>30.061519681354525</v>
      </c>
      <c r="R1075" s="475">
        <v>25.968709541511146</v>
      </c>
      <c r="S1075" s="475">
        <v>26.099994506181901</v>
      </c>
      <c r="T1075" s="475">
        <v>27.163657800918457</v>
      </c>
      <c r="U1075" s="475">
        <v>27.628942403086654</v>
      </c>
      <c r="V1075" s="475">
        <v>19.135766666706132</v>
      </c>
      <c r="W1075" s="483">
        <v>24.851265439817809</v>
      </c>
    </row>
    <row r="1076" spans="9:23">
      <c r="I1076" s="336"/>
      <c r="J1076" s="336"/>
      <c r="L1076" s="478" t="s">
        <v>231</v>
      </c>
      <c r="M1076" s="479" t="s">
        <v>858</v>
      </c>
      <c r="N1076" s="475">
        <v>841.93342763549731</v>
      </c>
      <c r="O1076" s="475">
        <v>645.04849248085202</v>
      </c>
      <c r="P1076" s="475">
        <v>777.92701100020986</v>
      </c>
      <c r="Q1076" s="475">
        <v>874.96467462551425</v>
      </c>
      <c r="R1076" s="475">
        <v>897.7061087983019</v>
      </c>
      <c r="S1076" s="475">
        <v>896.95829586120385</v>
      </c>
      <c r="T1076" s="475">
        <v>890.9451884524857</v>
      </c>
      <c r="U1076" s="475">
        <v>888.34011189442811</v>
      </c>
      <c r="V1076" s="475">
        <v>938.42668064863938</v>
      </c>
      <c r="W1076" s="483">
        <v>904.12202358804723</v>
      </c>
    </row>
    <row r="1077" spans="9:23">
      <c r="I1077" s="336"/>
      <c r="J1077" s="336"/>
      <c r="L1077" s="478" t="s">
        <v>167</v>
      </c>
      <c r="M1077" s="479" t="s">
        <v>853</v>
      </c>
      <c r="N1077" s="475">
        <v>12.123786589045871</v>
      </c>
      <c r="O1077" s="475">
        <v>15.871906455275502</v>
      </c>
      <c r="P1077" s="475">
        <v>13.519112330231819</v>
      </c>
      <c r="Q1077" s="475">
        <v>12.795803509616789</v>
      </c>
      <c r="R1077" s="475">
        <v>12.86788883266702</v>
      </c>
      <c r="S1077" s="475">
        <v>12.881890985179778</v>
      </c>
      <c r="T1077" s="475">
        <v>12.615267501085963</v>
      </c>
      <c r="U1077" s="475">
        <v>11.773005913048429</v>
      </c>
      <c r="V1077" s="475">
        <v>8.1740546990849321</v>
      </c>
      <c r="W1077" s="483">
        <v>9.7194387512580569</v>
      </c>
    </row>
    <row r="1078" spans="9:23">
      <c r="I1078" s="336"/>
      <c r="J1078" s="336"/>
      <c r="L1078" s="478" t="s">
        <v>859</v>
      </c>
      <c r="M1078" s="479" t="s">
        <v>853</v>
      </c>
      <c r="N1078" s="475">
        <v>1.03</v>
      </c>
      <c r="O1078" s="479"/>
      <c r="P1078" s="479"/>
      <c r="Q1078" s="479"/>
      <c r="R1078" s="479"/>
      <c r="S1078" s="479"/>
      <c r="T1078" s="479"/>
      <c r="U1078" s="479"/>
      <c r="V1078" s="475">
        <v>5.144849999999999</v>
      </c>
      <c r="W1078" s="483">
        <v>3.1212121212121211</v>
      </c>
    </row>
    <row r="1079" spans="9:23">
      <c r="I1079" s="336"/>
      <c r="J1079" s="336"/>
      <c r="L1079" s="478" t="s">
        <v>860</v>
      </c>
      <c r="M1079" s="479" t="s">
        <v>861</v>
      </c>
      <c r="N1079" s="475">
        <v>11.954720541336828</v>
      </c>
      <c r="O1079" s="475">
        <v>12.861189049729052</v>
      </c>
      <c r="P1079" s="475">
        <v>11.587700450146821</v>
      </c>
      <c r="Q1079" s="475">
        <v>11.119547195853666</v>
      </c>
      <c r="R1079" s="475">
        <v>11.342044948945006</v>
      </c>
      <c r="S1079" s="475">
        <v>11.725078750815976</v>
      </c>
      <c r="T1079" s="475">
        <v>12.129079735580367</v>
      </c>
      <c r="U1079" s="475">
        <v>12.50125290166833</v>
      </c>
      <c r="V1079" s="475">
        <v>12.424358903982503</v>
      </c>
      <c r="W1079" s="483">
        <v>12.647660382290811</v>
      </c>
    </row>
    <row r="1080" spans="9:23">
      <c r="I1080" s="336"/>
      <c r="J1080" s="336"/>
      <c r="L1080" s="482" t="s">
        <v>866</v>
      </c>
      <c r="M1080" s="479" t="s">
        <v>863</v>
      </c>
      <c r="N1080" s="475">
        <v>295</v>
      </c>
      <c r="O1080" s="486">
        <v>45</v>
      </c>
      <c r="P1080" s="486">
        <v>135</v>
      </c>
      <c r="Q1080" s="486">
        <v>240</v>
      </c>
      <c r="R1080" s="486">
        <v>315</v>
      </c>
      <c r="S1080" s="486">
        <v>375</v>
      </c>
      <c r="T1080" s="486">
        <v>430</v>
      </c>
      <c r="U1080" s="486">
        <v>490</v>
      </c>
      <c r="V1080" s="486">
        <v>610</v>
      </c>
      <c r="W1080" s="487">
        <v>560</v>
      </c>
    </row>
    <row r="1081" spans="9:23">
      <c r="I1081" s="336"/>
      <c r="J1081" s="336"/>
      <c r="L1081" s="372"/>
      <c r="N1081" s="377"/>
    </row>
    <row r="1082" spans="9:23">
      <c r="I1082" s="336"/>
      <c r="J1082" s="336"/>
      <c r="L1082" s="421" t="s">
        <v>772</v>
      </c>
      <c r="M1082" s="422"/>
      <c r="N1082" s="431"/>
      <c r="O1082" s="422"/>
      <c r="P1082" s="422"/>
      <c r="Q1082" s="422"/>
      <c r="R1082" s="422"/>
      <c r="S1082" s="422"/>
      <c r="T1082" s="422"/>
      <c r="U1082" s="422"/>
      <c r="V1082" s="422"/>
      <c r="W1082" s="423"/>
    </row>
    <row r="1083" spans="9:23" ht="30">
      <c r="I1083" s="336"/>
      <c r="J1083" s="336"/>
      <c r="L1083" s="421" t="s">
        <v>838</v>
      </c>
      <c r="M1083" s="422">
        <v>44</v>
      </c>
      <c r="N1083" s="502" t="s">
        <v>839</v>
      </c>
      <c r="O1083" s="422">
        <v>80</v>
      </c>
      <c r="P1083" s="422">
        <v>180</v>
      </c>
      <c r="Q1083" s="422">
        <v>290</v>
      </c>
      <c r="R1083" s="422">
        <v>340</v>
      </c>
      <c r="S1083" s="422">
        <v>400</v>
      </c>
      <c r="T1083" s="422">
        <v>450</v>
      </c>
      <c r="U1083" s="422">
        <v>525</v>
      </c>
      <c r="V1083" s="422">
        <v>525</v>
      </c>
      <c r="W1083" s="423">
        <v>400</v>
      </c>
    </row>
    <row r="1084" spans="9:23">
      <c r="I1084" s="336"/>
      <c r="J1084" s="336"/>
      <c r="L1084" s="424" t="s">
        <v>840</v>
      </c>
      <c r="M1084" s="425" t="s">
        <v>143</v>
      </c>
      <c r="N1084" s="503" t="s">
        <v>841</v>
      </c>
      <c r="O1084" s="426" t="s">
        <v>842</v>
      </c>
      <c r="P1084" s="426" t="s">
        <v>843</v>
      </c>
      <c r="Q1084" s="426" t="s">
        <v>659</v>
      </c>
      <c r="R1084" s="426" t="s">
        <v>435</v>
      </c>
      <c r="S1084" s="426" t="s">
        <v>844</v>
      </c>
      <c r="T1084" s="426" t="s">
        <v>845</v>
      </c>
      <c r="U1084" s="426" t="s">
        <v>846</v>
      </c>
      <c r="V1084" s="426" t="s">
        <v>847</v>
      </c>
      <c r="W1084" s="427" t="s">
        <v>848</v>
      </c>
    </row>
    <row r="1085" spans="9:23">
      <c r="I1085" s="336"/>
      <c r="J1085" s="336"/>
      <c r="L1085" s="424" t="s">
        <v>849</v>
      </c>
      <c r="M1085" s="425" t="s">
        <v>850</v>
      </c>
      <c r="N1085" s="431">
        <v>99466.940895709209</v>
      </c>
      <c r="O1085" s="428">
        <v>12985.416337383878</v>
      </c>
      <c r="P1085" s="428">
        <v>23116.757053962192</v>
      </c>
      <c r="Q1085" s="428">
        <v>16025.115102468821</v>
      </c>
      <c r="R1085" s="428">
        <v>10509.01357574647</v>
      </c>
      <c r="S1085" s="428">
        <v>8339.4928942347578</v>
      </c>
      <c r="T1085" s="428">
        <v>6382.0803375035575</v>
      </c>
      <c r="U1085" s="428">
        <v>8072.6724379921534</v>
      </c>
      <c r="V1085" s="428">
        <v>14036.393156417371</v>
      </c>
      <c r="W1085" s="429">
        <v>28468.529829933617</v>
      </c>
    </row>
    <row r="1086" spans="9:23">
      <c r="I1086" s="336"/>
      <c r="J1086" s="336"/>
      <c r="L1086" s="424" t="s">
        <v>849</v>
      </c>
      <c r="M1086" s="425" t="s">
        <v>851</v>
      </c>
      <c r="N1086" s="431">
        <v>15815.243602417764</v>
      </c>
      <c r="O1086" s="428">
        <v>2064.6811976440367</v>
      </c>
      <c r="P1086" s="428">
        <v>3675.5643715799883</v>
      </c>
      <c r="Q1086" s="428">
        <v>2547.9933012925426</v>
      </c>
      <c r="R1086" s="428">
        <v>1670.9331585436887</v>
      </c>
      <c r="S1086" s="428">
        <v>1325.9793701833264</v>
      </c>
      <c r="T1086" s="428">
        <v>1014.7507736630656</v>
      </c>
      <c r="U1086" s="428">
        <v>1283.5549176407524</v>
      </c>
      <c r="V1086" s="428">
        <v>2231.7865118703621</v>
      </c>
      <c r="W1086" s="429">
        <v>4526.4962429594452</v>
      </c>
    </row>
    <row r="1087" spans="9:23">
      <c r="I1087" s="336"/>
      <c r="J1087" s="336"/>
      <c r="L1087" s="424" t="s">
        <v>852</v>
      </c>
      <c r="M1087" s="425" t="s">
        <v>5</v>
      </c>
      <c r="N1087" s="431">
        <v>13212900</v>
      </c>
      <c r="O1087" s="428">
        <v>1453419</v>
      </c>
      <c r="P1087" s="428">
        <v>2774709</v>
      </c>
      <c r="Q1087" s="428">
        <v>2114064</v>
      </c>
      <c r="R1087" s="428">
        <v>1453419</v>
      </c>
      <c r="S1087" s="428">
        <v>1189161</v>
      </c>
      <c r="T1087" s="428">
        <v>924903.00000000012</v>
      </c>
      <c r="U1087" s="428">
        <v>1189161</v>
      </c>
      <c r="V1087" s="428">
        <v>2114064</v>
      </c>
      <c r="W1087" s="429">
        <v>4228128</v>
      </c>
    </row>
    <row r="1088" spans="9:23">
      <c r="I1088" s="336"/>
      <c r="J1088" s="336"/>
      <c r="L1088" s="430" t="s">
        <v>864</v>
      </c>
      <c r="M1088" s="425" t="s">
        <v>853</v>
      </c>
      <c r="N1088" s="431">
        <v>0.7471881913150451</v>
      </c>
      <c r="O1088" s="431">
        <v>0</v>
      </c>
      <c r="P1088" s="431">
        <v>0</v>
      </c>
      <c r="Q1088" s="431">
        <v>0.36942775450677173</v>
      </c>
      <c r="R1088" s="431">
        <v>0.69087924617610263</v>
      </c>
      <c r="S1088" s="431">
        <v>0.9955249544185627</v>
      </c>
      <c r="T1088" s="431">
        <v>1.2069373184043144</v>
      </c>
      <c r="U1088" s="431">
        <v>1.4734757149592124</v>
      </c>
      <c r="V1088" s="431">
        <v>1.9086710061393037</v>
      </c>
      <c r="W1088" s="432">
        <v>1.6327680863028744</v>
      </c>
    </row>
    <row r="1089" spans="9:23">
      <c r="I1089" s="336"/>
      <c r="J1089" s="336"/>
      <c r="L1089" s="430" t="s">
        <v>865</v>
      </c>
      <c r="M1089" s="422" t="s">
        <v>855</v>
      </c>
      <c r="N1089" s="431">
        <v>682.70334825350437</v>
      </c>
      <c r="O1089" s="433">
        <v>0</v>
      </c>
      <c r="P1089" s="433">
        <v>0</v>
      </c>
      <c r="Q1089" s="433">
        <v>13.040707954867685</v>
      </c>
      <c r="R1089" s="433">
        <v>316.70495037693672</v>
      </c>
      <c r="S1089" s="433">
        <v>700.77330963299892</v>
      </c>
      <c r="T1089" s="433">
        <v>1017.5379946980165</v>
      </c>
      <c r="U1089" s="433">
        <v>1487.2227828568757</v>
      </c>
      <c r="V1089" s="431">
        <v>2360.1998905394535</v>
      </c>
      <c r="W1089" s="434">
        <v>1820.9677892884142</v>
      </c>
    </row>
    <row r="1090" spans="9:23">
      <c r="I1090" s="336"/>
      <c r="J1090" s="336"/>
      <c r="L1090" s="424" t="s">
        <v>856</v>
      </c>
      <c r="M1090" s="425" t="s">
        <v>857</v>
      </c>
      <c r="N1090" s="431">
        <v>38.624377256317672</v>
      </c>
      <c r="O1090" s="431">
        <v>69.312442498004032</v>
      </c>
      <c r="P1090" s="431">
        <v>55.75569694168594</v>
      </c>
      <c r="Q1090" s="431">
        <v>38.876071489105271</v>
      </c>
      <c r="R1090" s="431">
        <v>31.016212769770476</v>
      </c>
      <c r="S1090" s="431">
        <v>26.124803698803603</v>
      </c>
      <c r="T1090" s="431">
        <v>23.592805458915734</v>
      </c>
      <c r="U1090" s="431">
        <v>21.081628703458136</v>
      </c>
      <c r="V1090" s="431">
        <v>17.732346137627815</v>
      </c>
      <c r="W1090" s="432">
        <v>19.836082220939929</v>
      </c>
    </row>
    <row r="1091" spans="9:23">
      <c r="I1091" s="336"/>
      <c r="J1091" s="336"/>
      <c r="L1091" s="424" t="s">
        <v>231</v>
      </c>
      <c r="M1091" s="425" t="s">
        <v>858</v>
      </c>
      <c r="N1091" s="431">
        <v>831</v>
      </c>
      <c r="O1091" s="431">
        <v>703.94354424230971</v>
      </c>
      <c r="P1091" s="431">
        <v>754.90692571036539</v>
      </c>
      <c r="Q1091" s="431">
        <v>829.6976286898323</v>
      </c>
      <c r="R1091" s="431">
        <v>869.82473988770175</v>
      </c>
      <c r="S1091" s="431">
        <v>896.81712003980101</v>
      </c>
      <c r="T1091" s="431">
        <v>911.45828513268202</v>
      </c>
      <c r="U1091" s="431">
        <v>926.45899575979672</v>
      </c>
      <c r="V1091" s="431">
        <v>947.25189383293468</v>
      </c>
      <c r="W1091" s="432">
        <v>934.08406260724735</v>
      </c>
    </row>
    <row r="1092" spans="9:23">
      <c r="I1092" s="336"/>
      <c r="J1092" s="336"/>
      <c r="L1092" s="424" t="s">
        <v>167</v>
      </c>
      <c r="M1092" s="425" t="s">
        <v>853</v>
      </c>
      <c r="N1092" s="431">
        <v>12.94060840904438</v>
      </c>
      <c r="O1092" s="431">
        <v>14.515987137263126</v>
      </c>
      <c r="P1092" s="431">
        <v>13.933797891126925</v>
      </c>
      <c r="Q1092" s="431">
        <v>13.008965641377527</v>
      </c>
      <c r="R1092" s="431">
        <v>12.55444408273425</v>
      </c>
      <c r="S1092" s="431">
        <v>12.291433343133662</v>
      </c>
      <c r="T1092" s="431">
        <v>12.167474222548847</v>
      </c>
      <c r="U1092" s="431">
        <v>12.065537382234922</v>
      </c>
      <c r="V1092" s="431">
        <v>11.946739713912617</v>
      </c>
      <c r="W1092" s="432">
        <v>12.028437231892442</v>
      </c>
    </row>
    <row r="1093" spans="9:23">
      <c r="I1093" s="336"/>
      <c r="J1093" s="336"/>
      <c r="L1093" s="424" t="s">
        <v>859</v>
      </c>
      <c r="M1093" s="425" t="s">
        <v>853</v>
      </c>
      <c r="N1093" s="431">
        <v>1.94</v>
      </c>
      <c r="O1093" s="422"/>
      <c r="P1093" s="422"/>
      <c r="Q1093" s="422"/>
      <c r="R1093" s="422"/>
      <c r="S1093" s="422"/>
      <c r="T1093" s="422"/>
      <c r="U1093" s="422"/>
      <c r="V1093" s="431">
        <v>12.112875000000001</v>
      </c>
      <c r="W1093" s="432">
        <v>6.0625</v>
      </c>
    </row>
    <row r="1094" spans="9:23">
      <c r="I1094" s="336"/>
      <c r="J1094" s="336"/>
      <c r="L1094" s="424" t="s">
        <v>860</v>
      </c>
      <c r="M1094" s="425" t="s">
        <v>861</v>
      </c>
      <c r="N1094" s="431">
        <v>12.077460889824055</v>
      </c>
      <c r="O1094" s="431">
        <v>11.967541796148772</v>
      </c>
      <c r="P1094" s="431">
        <v>11.842725812874153</v>
      </c>
      <c r="Q1094" s="431">
        <v>11.688002754061078</v>
      </c>
      <c r="R1094" s="431">
        <v>11.672337816611121</v>
      </c>
      <c r="S1094" s="431">
        <v>11.726924497943982</v>
      </c>
      <c r="T1094" s="431">
        <v>11.799631818759744</v>
      </c>
      <c r="U1094" s="431">
        <v>11.934305063136815</v>
      </c>
      <c r="V1094" s="431">
        <v>12.331790421707241</v>
      </c>
      <c r="W1094" s="432">
        <v>12.042832838953487</v>
      </c>
    </row>
    <row r="1095" spans="9:23">
      <c r="I1095" s="336"/>
      <c r="J1095" s="336"/>
      <c r="L1095" s="430" t="s">
        <v>866</v>
      </c>
      <c r="M1095" s="425" t="s">
        <v>863</v>
      </c>
      <c r="N1095" s="431">
        <v>290</v>
      </c>
      <c r="O1095" s="422">
        <v>60</v>
      </c>
      <c r="P1095" s="422">
        <v>125</v>
      </c>
      <c r="Q1095" s="422">
        <v>235</v>
      </c>
      <c r="R1095" s="422">
        <v>310</v>
      </c>
      <c r="S1095" s="422">
        <v>375</v>
      </c>
      <c r="T1095" s="422">
        <v>420</v>
      </c>
      <c r="U1095" s="422">
        <v>480</v>
      </c>
      <c r="V1095" s="422">
        <v>615</v>
      </c>
      <c r="W1095" s="423">
        <v>520</v>
      </c>
    </row>
    <row r="1096" spans="9:23" ht="15.75" thickBot="1">
      <c r="I1096" s="336"/>
      <c r="J1096" s="336"/>
      <c r="L1096" s="372"/>
      <c r="N1096" s="377"/>
    </row>
    <row r="1097" spans="9:23">
      <c r="I1097" s="336"/>
      <c r="J1097" s="336"/>
      <c r="L1097" s="965" t="s">
        <v>909</v>
      </c>
      <c r="M1097" s="964"/>
      <c r="N1097" s="963"/>
      <c r="O1097" s="964"/>
      <c r="P1097" s="964"/>
      <c r="Q1097" s="964"/>
      <c r="R1097" s="964"/>
      <c r="S1097" s="964"/>
      <c r="T1097" s="964"/>
      <c r="U1097" s="964"/>
      <c r="V1097" s="964"/>
      <c r="W1097" s="962"/>
    </row>
    <row r="1098" spans="9:23">
      <c r="I1098" s="336"/>
      <c r="J1098" s="336"/>
      <c r="L1098" s="961" t="s">
        <v>838</v>
      </c>
      <c r="M1098" s="960">
        <v>125</v>
      </c>
      <c r="N1098" s="959" t="s">
        <v>839</v>
      </c>
      <c r="O1098" s="960">
        <v>80</v>
      </c>
      <c r="P1098" s="960">
        <v>180</v>
      </c>
      <c r="Q1098" s="960">
        <v>290</v>
      </c>
      <c r="R1098" s="960">
        <v>340</v>
      </c>
      <c r="S1098" s="960">
        <v>400</v>
      </c>
      <c r="T1098" s="960">
        <v>450</v>
      </c>
      <c r="U1098" s="960">
        <v>525</v>
      </c>
      <c r="V1098" s="960">
        <v>525</v>
      </c>
      <c r="W1098" s="958">
        <v>400</v>
      </c>
    </row>
    <row r="1099" spans="9:23">
      <c r="I1099" s="336"/>
      <c r="J1099" s="336"/>
      <c r="L1099" s="961" t="s">
        <v>840</v>
      </c>
      <c r="M1099" s="960" t="s">
        <v>143</v>
      </c>
      <c r="N1099" s="959" t="s">
        <v>841</v>
      </c>
      <c r="O1099" s="960" t="s">
        <v>842</v>
      </c>
      <c r="P1099" s="960" t="s">
        <v>843</v>
      </c>
      <c r="Q1099" s="960" t="s">
        <v>659</v>
      </c>
      <c r="R1099" s="960" t="s">
        <v>435</v>
      </c>
      <c r="S1099" s="960" t="s">
        <v>844</v>
      </c>
      <c r="T1099" s="960" t="s">
        <v>845</v>
      </c>
      <c r="U1099" s="960" t="s">
        <v>846</v>
      </c>
      <c r="V1099" s="960" t="s">
        <v>847</v>
      </c>
      <c r="W1099" s="958" t="s">
        <v>848</v>
      </c>
    </row>
    <row r="1100" spans="9:23">
      <c r="I1100" s="336"/>
      <c r="J1100" s="336"/>
      <c r="L1100" s="961" t="s">
        <v>849</v>
      </c>
      <c r="M1100" s="960" t="s">
        <v>850</v>
      </c>
      <c r="N1100" s="959">
        <v>104885.7172863194</v>
      </c>
      <c r="O1100" s="960">
        <v>141.64499209761286</v>
      </c>
      <c r="P1100" s="960">
        <v>4031.3078004089712</v>
      </c>
      <c r="Q1100" s="960">
        <v>12419.89820209509</v>
      </c>
      <c r="R1100" s="960">
        <v>7587.8408847032051</v>
      </c>
      <c r="S1100" s="960">
        <v>13762.005800440655</v>
      </c>
      <c r="T1100" s="960">
        <v>11606.160479590333</v>
      </c>
      <c r="U1100" s="960">
        <v>17295.947042742057</v>
      </c>
      <c r="V1100" s="960">
        <v>38040.91208424147</v>
      </c>
      <c r="W1100" s="958">
        <v>70515.788780650109</v>
      </c>
    </row>
    <row r="1101" spans="9:23">
      <c r="I1101" s="336"/>
      <c r="J1101" s="336"/>
      <c r="L1101" s="961" t="s">
        <v>849</v>
      </c>
      <c r="M1101" s="960" t="s">
        <v>851</v>
      </c>
      <c r="N1101" s="959">
        <v>16676.829048524785</v>
      </c>
      <c r="O1101" s="960">
        <v>22.521553743520446</v>
      </c>
      <c r="P1101" s="960">
        <v>640.9779402650264</v>
      </c>
      <c r="Q1101" s="960">
        <v>1974.7638141331192</v>
      </c>
      <c r="R1101" s="960">
        <v>1206.4667006678096</v>
      </c>
      <c r="S1101" s="960">
        <v>2188.1589222700641</v>
      </c>
      <c r="T1101" s="960">
        <v>1845.3795162548629</v>
      </c>
      <c r="U1101" s="960">
        <v>2750.0555797959869</v>
      </c>
      <c r="V1101" s="960">
        <v>6048.5050213943941</v>
      </c>
      <c r="W1101" s="958">
        <v>11212.010416123367</v>
      </c>
    </row>
    <row r="1102" spans="9:23">
      <c r="I1102" s="336"/>
      <c r="J1102" s="336"/>
      <c r="L1102" s="961" t="s">
        <v>852</v>
      </c>
      <c r="M1102" s="960" t="s">
        <v>5</v>
      </c>
      <c r="N1102" s="959">
        <v>15375077.867647057</v>
      </c>
      <c r="O1102" s="960">
        <v>15375.077867647058</v>
      </c>
      <c r="P1102" s="960">
        <v>507377.56963235291</v>
      </c>
      <c r="Q1102" s="960">
        <v>1691258.5654411763</v>
      </c>
      <c r="R1102" s="960">
        <v>1030130.2171323529</v>
      </c>
      <c r="S1102" s="960">
        <v>1845009.3441176468</v>
      </c>
      <c r="T1102" s="960">
        <v>1537507.7867647058</v>
      </c>
      <c r="U1102" s="960">
        <v>2306261.6801470583</v>
      </c>
      <c r="V1102" s="960">
        <v>6150031.1470588231</v>
      </c>
      <c r="W1102" s="958">
        <v>9993800.613970587</v>
      </c>
    </row>
    <row r="1103" spans="9:23">
      <c r="I1103" s="336"/>
      <c r="J1103" s="336"/>
      <c r="L1103" s="961" t="s">
        <v>396</v>
      </c>
      <c r="M1103" s="960" t="s">
        <v>853</v>
      </c>
      <c r="N1103" s="959">
        <v>2.1534915164910311</v>
      </c>
      <c r="O1103" s="960">
        <v>0.13380295710261669</v>
      </c>
      <c r="P1103" s="960">
        <v>0</v>
      </c>
      <c r="Q1103" s="960">
        <v>0.82938871526323066</v>
      </c>
      <c r="R1103" s="960">
        <v>1.6174639349084687</v>
      </c>
      <c r="S1103" s="960">
        <v>2.1605191819017353</v>
      </c>
      <c r="T1103" s="960">
        <v>2.6464704321821992</v>
      </c>
      <c r="U1103" s="960">
        <v>2.9483269116744726</v>
      </c>
      <c r="V1103" s="960">
        <v>2.4689912235462677</v>
      </c>
      <c r="W1103" s="958">
        <v>2.6069116452121506</v>
      </c>
    </row>
    <row r="1104" spans="9:23">
      <c r="I1104" s="336"/>
      <c r="J1104" s="336"/>
      <c r="L1104" s="961" t="s">
        <v>854</v>
      </c>
      <c r="M1104" s="960" t="s">
        <v>855</v>
      </c>
      <c r="N1104" s="959">
        <v>158.12769582369114</v>
      </c>
      <c r="O1104" s="960">
        <v>0</v>
      </c>
      <c r="P1104" s="960">
        <v>122.04013533525148</v>
      </c>
      <c r="Q1104" s="960">
        <v>196.1245525429573</v>
      </c>
      <c r="R1104" s="960">
        <v>181.36394838698641</v>
      </c>
      <c r="S1104" s="960">
        <v>157.975342205321</v>
      </c>
      <c r="T1104" s="960">
        <v>132.14402631117821</v>
      </c>
      <c r="U1104" s="960">
        <v>117.98122468708095</v>
      </c>
      <c r="V1104" s="960">
        <v>176.26664659288991</v>
      </c>
      <c r="W1104" s="958">
        <v>156.02806918667068</v>
      </c>
    </row>
    <row r="1105" spans="9:23">
      <c r="I1105" s="336"/>
      <c r="J1105" s="336"/>
      <c r="L1105" s="961" t="s">
        <v>856</v>
      </c>
      <c r="M1105" s="960" t="s">
        <v>857</v>
      </c>
      <c r="N1105" s="959">
        <v>14.7</v>
      </c>
      <c r="O1105" s="960">
        <v>75.566324103012192</v>
      </c>
      <c r="P1105" s="960">
        <v>47.083063319664461</v>
      </c>
      <c r="Q1105" s="960">
        <v>33.55686815753856</v>
      </c>
      <c r="R1105" s="960">
        <v>34.058568223235227</v>
      </c>
      <c r="S1105" s="960">
        <v>36.152000444991586</v>
      </c>
      <c r="T1105" s="960">
        <v>38.16678114551749</v>
      </c>
      <c r="U1105" s="960">
        <v>37.06264491407174</v>
      </c>
      <c r="V1105" s="960">
        <v>7.5270089002054021</v>
      </c>
      <c r="W1105" s="958">
        <v>27.091994489469784</v>
      </c>
    </row>
    <row r="1106" spans="9:23">
      <c r="I1106" s="336"/>
      <c r="J1106" s="336"/>
      <c r="L1106" s="961" t="s">
        <v>231</v>
      </c>
      <c r="M1106" s="960" t="s">
        <v>858</v>
      </c>
      <c r="N1106" s="959">
        <v>966.98602941176466</v>
      </c>
      <c r="O1106" s="960">
        <v>682.68282209750021</v>
      </c>
      <c r="P1106" s="960">
        <v>791.56791171715918</v>
      </c>
      <c r="Q1106" s="960">
        <v>856.4358701213107</v>
      </c>
      <c r="R1106" s="960">
        <v>853.84057144896735</v>
      </c>
      <c r="S1106" s="960">
        <v>843.17885933238199</v>
      </c>
      <c r="T1106" s="960">
        <v>833.16617163120316</v>
      </c>
      <c r="U1106" s="960">
        <v>838.62366167819368</v>
      </c>
      <c r="V1106" s="960">
        <v>1016.7853255152004</v>
      </c>
      <c r="W1106" s="958">
        <v>891.34778180361479</v>
      </c>
    </row>
    <row r="1107" spans="9:23">
      <c r="I1107" s="336"/>
      <c r="J1107" s="336"/>
      <c r="L1107" s="961" t="s">
        <v>167</v>
      </c>
      <c r="M1107" s="960" t="s">
        <v>853</v>
      </c>
      <c r="N1107" s="959">
        <v>12.957076937729687</v>
      </c>
      <c r="O1107" s="960">
        <v>15.33498737028318</v>
      </c>
      <c r="P1107" s="960">
        <v>13.038818681585035</v>
      </c>
      <c r="Q1107" s="960">
        <v>12.463843756166073</v>
      </c>
      <c r="R1107" s="960">
        <v>13.554986116789649</v>
      </c>
      <c r="S1107" s="960">
        <v>13.952132003548471</v>
      </c>
      <c r="T1107" s="960">
        <v>14.343924201519417</v>
      </c>
      <c r="U1107" s="960">
        <v>14.376023838428271</v>
      </c>
      <c r="V1107" s="960">
        <v>12.418005536304806</v>
      </c>
      <c r="W1107" s="958">
        <v>13.1661510929817</v>
      </c>
    </row>
    <row r="1108" spans="9:23">
      <c r="I1108" s="336"/>
      <c r="J1108" s="336"/>
      <c r="L1108" s="961" t="s">
        <v>859</v>
      </c>
      <c r="M1108" s="960" t="s">
        <v>853</v>
      </c>
      <c r="N1108" s="959">
        <v>11.21</v>
      </c>
      <c r="O1108" s="960"/>
      <c r="P1108" s="960"/>
      <c r="Q1108" s="960"/>
      <c r="R1108" s="960"/>
      <c r="S1108" s="960"/>
      <c r="T1108" s="960"/>
      <c r="U1108" s="960"/>
      <c r="V1108" s="960">
        <v>27.996975000000003</v>
      </c>
      <c r="W1108" s="958">
        <v>17.246153846153849</v>
      </c>
    </row>
    <row r="1109" spans="9:23">
      <c r="I1109" s="336"/>
      <c r="J1109" s="336"/>
      <c r="L1109" s="961" t="s">
        <v>860</v>
      </c>
      <c r="M1109" s="960" t="s">
        <v>861</v>
      </c>
      <c r="N1109" s="959">
        <v>10.8207166711881</v>
      </c>
      <c r="O1109" s="960">
        <v>12.3648905630585</v>
      </c>
      <c r="P1109" s="960">
        <v>11.434326328730448</v>
      </c>
      <c r="Q1109" s="960">
        <v>11.469744851004993</v>
      </c>
      <c r="R1109" s="960">
        <v>11.991939425147585</v>
      </c>
      <c r="S1109" s="960">
        <v>12.408445938256875</v>
      </c>
      <c r="T1109" s="960">
        <v>12.939399743078186</v>
      </c>
      <c r="U1109" s="960">
        <v>13.213385694938188</v>
      </c>
      <c r="V1109" s="960">
        <v>11.335535449393147</v>
      </c>
      <c r="W1109" s="958">
        <v>12.751461608509356</v>
      </c>
    </row>
    <row r="1110" spans="9:23" ht="15.75" thickBot="1">
      <c r="I1110" s="336"/>
      <c r="J1110" s="336"/>
      <c r="L1110" s="957" t="s">
        <v>862</v>
      </c>
      <c r="M1110" s="956" t="s">
        <v>863</v>
      </c>
      <c r="N1110" s="955">
        <v>365</v>
      </c>
      <c r="O1110" s="956">
        <v>62</v>
      </c>
      <c r="P1110" s="956">
        <v>140</v>
      </c>
      <c r="Q1110" s="956">
        <v>255</v>
      </c>
      <c r="R1110" s="956">
        <v>325</v>
      </c>
      <c r="S1110" s="956">
        <v>365</v>
      </c>
      <c r="T1110" s="956">
        <v>425</v>
      </c>
      <c r="U1110" s="956">
        <v>485</v>
      </c>
      <c r="V1110" s="956">
        <v>580</v>
      </c>
      <c r="W1110" s="954">
        <v>545</v>
      </c>
    </row>
    <row r="1111" spans="9:23" ht="15.75" thickBot="1">
      <c r="I1111" s="336"/>
      <c r="J1111" s="336"/>
      <c r="L1111" s="372"/>
      <c r="N1111" s="377"/>
    </row>
    <row r="1112" spans="9:23">
      <c r="I1112" s="336"/>
      <c r="J1112" s="336"/>
      <c r="L1112" s="993" t="s">
        <v>908</v>
      </c>
      <c r="M1112" s="992"/>
      <c r="N1112" s="991"/>
      <c r="O1112" s="990"/>
      <c r="P1112" s="990"/>
      <c r="Q1112" s="990"/>
      <c r="R1112" s="990"/>
      <c r="S1112" s="990"/>
      <c r="T1112" s="990"/>
      <c r="U1112" s="990"/>
      <c r="V1112" s="990"/>
      <c r="W1112" s="989"/>
    </row>
    <row r="1113" spans="9:23" ht="24">
      <c r="I1113" s="336"/>
      <c r="J1113" s="336"/>
      <c r="L1113" s="988" t="s">
        <v>838</v>
      </c>
      <c r="M1113" s="987">
        <v>51</v>
      </c>
      <c r="N1113" s="986" t="s">
        <v>839</v>
      </c>
      <c r="O1113" s="985">
        <v>80</v>
      </c>
      <c r="P1113" s="985">
        <v>180</v>
      </c>
      <c r="Q1113" s="985">
        <v>290</v>
      </c>
      <c r="R1113" s="985">
        <v>340</v>
      </c>
      <c r="S1113" s="985">
        <v>400</v>
      </c>
      <c r="T1113" s="985">
        <v>450</v>
      </c>
      <c r="U1113" s="985">
        <v>525</v>
      </c>
      <c r="V1113" s="984">
        <v>525</v>
      </c>
      <c r="W1113" s="983">
        <v>400</v>
      </c>
    </row>
    <row r="1114" spans="9:23">
      <c r="I1114" s="336"/>
      <c r="J1114" s="336"/>
      <c r="L1114" s="982" t="s">
        <v>840</v>
      </c>
      <c r="M1114" s="981" t="s">
        <v>143</v>
      </c>
      <c r="N1114" s="980" t="s">
        <v>841</v>
      </c>
      <c r="O1114" s="979" t="s">
        <v>842</v>
      </c>
      <c r="P1114" s="979" t="s">
        <v>843</v>
      </c>
      <c r="Q1114" s="979" t="s">
        <v>659</v>
      </c>
      <c r="R1114" s="979" t="s">
        <v>435</v>
      </c>
      <c r="S1114" s="979" t="s">
        <v>844</v>
      </c>
      <c r="T1114" s="979" t="s">
        <v>845</v>
      </c>
      <c r="U1114" s="979" t="s">
        <v>846</v>
      </c>
      <c r="V1114" s="979" t="s">
        <v>847</v>
      </c>
      <c r="W1114" s="978" t="s">
        <v>848</v>
      </c>
    </row>
    <row r="1115" spans="9:23">
      <c r="I1115" s="336"/>
      <c r="J1115" s="336"/>
      <c r="L1115" s="982" t="s">
        <v>849</v>
      </c>
      <c r="M1115" s="981" t="s">
        <v>850</v>
      </c>
      <c r="N1115" s="977">
        <v>102806.38055693613</v>
      </c>
      <c r="O1115" s="976">
        <v>15126.532186127402</v>
      </c>
      <c r="P1115" s="976">
        <v>10522.120443712052</v>
      </c>
      <c r="Q1115" s="976">
        <v>19918.579686458539</v>
      </c>
      <c r="R1115" s="976">
        <v>8128.2075525958289</v>
      </c>
      <c r="S1115" s="976">
        <v>11049.113280340256</v>
      </c>
      <c r="T1115" s="976">
        <v>8952.1248066609332</v>
      </c>
      <c r="U1115" s="976">
        <v>9718.1100029880854</v>
      </c>
      <c r="V1115" s="976">
        <v>19391.592598053026</v>
      </c>
      <c r="W1115" s="975">
        <v>36682.869244544941</v>
      </c>
    </row>
    <row r="1116" spans="9:23">
      <c r="I1116" s="336"/>
      <c r="J1116" s="336"/>
      <c r="L1116" s="982" t="s">
        <v>849</v>
      </c>
      <c r="M1116" s="981" t="s">
        <v>851</v>
      </c>
      <c r="N1116" s="977">
        <v>16346.214508552845</v>
      </c>
      <c r="O1116" s="976">
        <v>2405.1186175942571</v>
      </c>
      <c r="P1116" s="976">
        <v>1673.0171505502165</v>
      </c>
      <c r="Q1116" s="976">
        <v>3167.0541701469078</v>
      </c>
      <c r="R1116" s="976">
        <v>1292.3850008627369</v>
      </c>
      <c r="S1116" s="976">
        <v>1756.8090115741009</v>
      </c>
      <c r="T1116" s="976">
        <v>1423.3878442590883</v>
      </c>
      <c r="U1116" s="976">
        <v>1545.1794904751055</v>
      </c>
      <c r="V1116" s="976">
        <v>3083.263223090431</v>
      </c>
      <c r="W1116" s="975">
        <v>5832.5762098826453</v>
      </c>
    </row>
    <row r="1117" spans="9:23">
      <c r="I1117" s="336"/>
      <c r="J1117" s="336"/>
      <c r="L1117" s="982" t="s">
        <v>852</v>
      </c>
      <c r="M1117" s="981" t="s">
        <v>5</v>
      </c>
      <c r="N1117" s="985">
        <v>14284560</v>
      </c>
      <c r="O1117" s="976">
        <v>1571301.6</v>
      </c>
      <c r="P1117" s="976">
        <v>1285610.3999999999</v>
      </c>
      <c r="Q1117" s="976">
        <v>2714066.4</v>
      </c>
      <c r="R1117" s="976">
        <v>1142764.8</v>
      </c>
      <c r="S1117" s="976">
        <v>1571301.6</v>
      </c>
      <c r="T1117" s="976">
        <v>1285610.3999999999</v>
      </c>
      <c r="U1117" s="976">
        <v>1428456</v>
      </c>
      <c r="V1117" s="976">
        <v>3285448.8000000003</v>
      </c>
      <c r="W1117" s="975">
        <v>5999515.2000000002</v>
      </c>
    </row>
    <row r="1118" spans="9:23">
      <c r="I1118" s="336"/>
      <c r="J1118" s="336"/>
      <c r="L1118" s="974" t="s">
        <v>864</v>
      </c>
      <c r="M1118" s="981" t="s">
        <v>853</v>
      </c>
      <c r="N1118" s="985">
        <v>1.6304670657799283</v>
      </c>
      <c r="O1118" s="985">
        <v>0</v>
      </c>
      <c r="P1118" s="985">
        <v>0</v>
      </c>
      <c r="Q1118" s="985">
        <v>0.15070572966728246</v>
      </c>
      <c r="R1118" s="985">
        <v>0.23763104453304651</v>
      </c>
      <c r="S1118" s="985">
        <v>0.41713185897370231</v>
      </c>
      <c r="T1118" s="985">
        <v>0.70782707896723718</v>
      </c>
      <c r="U1118" s="985">
        <v>1.4161323592081465</v>
      </c>
      <c r="V1118" s="985">
        <v>5.7896535481109899</v>
      </c>
      <c r="W1118" s="973">
        <v>3.6593761645080796</v>
      </c>
    </row>
    <row r="1119" spans="9:23">
      <c r="I1119" s="336"/>
      <c r="J1119" s="336"/>
      <c r="L1119" s="974" t="s">
        <v>865</v>
      </c>
      <c r="M1119" s="987" t="s">
        <v>855</v>
      </c>
      <c r="N1119" s="985">
        <v>2904.5423318734438</v>
      </c>
      <c r="O1119" s="972">
        <v>0</v>
      </c>
      <c r="P1119" s="972">
        <v>0</v>
      </c>
      <c r="Q1119" s="972">
        <v>0</v>
      </c>
      <c r="R1119" s="972">
        <v>0</v>
      </c>
      <c r="S1119" s="972">
        <v>0</v>
      </c>
      <c r="T1119" s="972">
        <v>0</v>
      </c>
      <c r="U1119" s="972">
        <v>1170.0618622498569</v>
      </c>
      <c r="V1119" s="985">
        <v>12119.722372384598</v>
      </c>
      <c r="W1119" s="971">
        <v>6915.5769806510561</v>
      </c>
    </row>
    <row r="1120" spans="9:23">
      <c r="I1120" s="336"/>
      <c r="J1120" s="336"/>
      <c r="L1120" s="982" t="s">
        <v>856</v>
      </c>
      <c r="M1120" s="981" t="s">
        <v>857</v>
      </c>
      <c r="N1120" s="985">
        <v>26</v>
      </c>
      <c r="O1120" s="985">
        <v>84.874160740028273</v>
      </c>
      <c r="P1120" s="985">
        <v>52.458332831591022</v>
      </c>
      <c r="Q1120" s="985">
        <v>33.454235822376262</v>
      </c>
      <c r="R1120" s="985">
        <v>28.368722095412338</v>
      </c>
      <c r="S1120" s="985">
        <v>26.549616629757523</v>
      </c>
      <c r="T1120" s="985">
        <v>25.010084021876153</v>
      </c>
      <c r="U1120" s="985">
        <v>21.411629513120275</v>
      </c>
      <c r="V1120" s="985">
        <v>1.161330332531648</v>
      </c>
      <c r="W1120" s="973">
        <v>5.9272047527609431</v>
      </c>
    </row>
    <row r="1121" spans="9:23">
      <c r="I1121" s="336"/>
      <c r="J1121" s="336"/>
      <c r="L1121" s="982" t="s">
        <v>231</v>
      </c>
      <c r="M1121" s="981" t="s">
        <v>858</v>
      </c>
      <c r="N1121" s="985">
        <v>898.4</v>
      </c>
      <c r="O1121" s="985">
        <v>653.31563628729032</v>
      </c>
      <c r="P1121" s="985">
        <v>768.43826710156111</v>
      </c>
      <c r="Q1121" s="985">
        <v>856.96873314740446</v>
      </c>
      <c r="R1121" s="985">
        <v>884.22938925872927</v>
      </c>
      <c r="S1121" s="985">
        <v>894.40661429218983</v>
      </c>
      <c r="T1121" s="985">
        <v>903.20456591309073</v>
      </c>
      <c r="U1121" s="985">
        <v>924.45959113836295</v>
      </c>
      <c r="V1121" s="985">
        <v>1065.5751916980068</v>
      </c>
      <c r="W1121" s="973">
        <v>1028.6218274927116</v>
      </c>
    </row>
    <row r="1122" spans="9:23">
      <c r="I1122" s="336"/>
      <c r="J1122" s="336"/>
      <c r="L1122" s="982" t="s">
        <v>167</v>
      </c>
      <c r="M1122" s="981" t="s">
        <v>853</v>
      </c>
      <c r="N1122" s="985">
        <v>13.829368552475078</v>
      </c>
      <c r="O1122" s="985">
        <v>15.659423563914627</v>
      </c>
      <c r="P1122" s="985">
        <v>16.875130726592857</v>
      </c>
      <c r="Q1122" s="985">
        <v>17.41979571916259</v>
      </c>
      <c r="R1122" s="985">
        <v>17.079192008689883</v>
      </c>
      <c r="S1122" s="985">
        <v>16.485853580871087</v>
      </c>
      <c r="T1122" s="985">
        <v>15.678775452324139</v>
      </c>
      <c r="U1122" s="985">
        <v>14.020787094622573</v>
      </c>
      <c r="V1122" s="985">
        <v>5.5885271897729529</v>
      </c>
      <c r="W1122" s="973">
        <v>9.7584041757600222</v>
      </c>
    </row>
    <row r="1123" spans="9:23">
      <c r="I1123" s="336"/>
      <c r="J1123" s="336"/>
      <c r="L1123" s="982" t="s">
        <v>859</v>
      </c>
      <c r="M1123" s="981" t="s">
        <v>853</v>
      </c>
      <c r="N1123" s="985">
        <v>7.1</v>
      </c>
      <c r="O1123" s="981"/>
      <c r="P1123" s="981"/>
      <c r="Q1123" s="981"/>
      <c r="R1123" s="981"/>
      <c r="S1123" s="981"/>
      <c r="T1123" s="981"/>
      <c r="U1123" s="981"/>
      <c r="V1123" s="985">
        <v>30.838695652173914</v>
      </c>
      <c r="W1123" s="973">
        <v>16.904761904761905</v>
      </c>
    </row>
    <row r="1124" spans="9:23">
      <c r="I1124" s="336"/>
      <c r="J1124" s="336"/>
      <c r="L1124" s="982" t="s">
        <v>860</v>
      </c>
      <c r="M1124" s="981" t="s">
        <v>861</v>
      </c>
      <c r="N1124" s="985">
        <v>11.471455471277723</v>
      </c>
      <c r="O1124" s="985">
        <v>12.563978433121244</v>
      </c>
      <c r="P1124" s="985">
        <v>11.682687185889568</v>
      </c>
      <c r="Q1124" s="985">
        <v>11.353052471903501</v>
      </c>
      <c r="R1124" s="985">
        <v>11.514911357412041</v>
      </c>
      <c r="S1124" s="985">
        <v>11.69774364938786</v>
      </c>
      <c r="T1124" s="985">
        <v>11.878759542973862</v>
      </c>
      <c r="U1124" s="985">
        <v>11.960116364058527</v>
      </c>
      <c r="V1124" s="985">
        <v>10.941836837316337</v>
      </c>
      <c r="W1124" s="973">
        <v>11.248705149898811</v>
      </c>
    </row>
    <row r="1125" spans="9:23" ht="15.75" thickBot="1">
      <c r="I1125" s="336"/>
      <c r="J1125" s="336"/>
      <c r="L1125" s="970" t="s">
        <v>866</v>
      </c>
      <c r="M1125" s="969" t="s">
        <v>863</v>
      </c>
      <c r="N1125" s="968">
        <v>335</v>
      </c>
      <c r="O1125" s="967">
        <v>35</v>
      </c>
      <c r="P1125" s="967">
        <v>130</v>
      </c>
      <c r="Q1125" s="967">
        <v>240</v>
      </c>
      <c r="R1125" s="967">
        <v>315</v>
      </c>
      <c r="S1125" s="967">
        <v>365</v>
      </c>
      <c r="T1125" s="967">
        <v>415</v>
      </c>
      <c r="U1125" s="967">
        <v>480</v>
      </c>
      <c r="V1125" s="967">
        <v>610</v>
      </c>
      <c r="W1125" s="966">
        <v>590</v>
      </c>
    </row>
    <row r="1126" spans="9:23">
      <c r="I1126" s="996"/>
      <c r="J1126" s="996"/>
      <c r="K1126" s="996"/>
      <c r="L1126" s="995"/>
      <c r="M1126" s="994"/>
      <c r="N1126" s="995"/>
      <c r="O1126" s="995"/>
      <c r="P1126" s="995"/>
      <c r="Q1126" s="995"/>
      <c r="R1126" s="995"/>
      <c r="S1126" s="995"/>
      <c r="T1126" s="995"/>
      <c r="U1126" s="995"/>
      <c r="V1126" s="995"/>
    </row>
  </sheetData>
  <pageMargins left="0" right="0" top="0" bottom="0" header="0" footer="0"/>
  <pageSetup scale="10"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B1:N81"/>
  <sheetViews>
    <sheetView topLeftCell="A40" workbookViewId="0">
      <selection activeCell="C54" sqref="C54"/>
    </sheetView>
  </sheetViews>
  <sheetFormatPr defaultColWidth="8.85546875" defaultRowHeight="15"/>
  <cols>
    <col min="1" max="1" width="3.28515625" customWidth="1"/>
    <col min="2" max="2" width="43.28515625" customWidth="1"/>
    <col min="3" max="3" width="15.28515625" customWidth="1"/>
    <col min="6" max="6" width="3.140625" customWidth="1"/>
    <col min="7" max="7" width="44" customWidth="1"/>
    <col min="8" max="8" width="12" customWidth="1"/>
    <col min="9" max="9" width="11.140625" customWidth="1"/>
    <col min="10" max="10" width="9.7109375" customWidth="1"/>
  </cols>
  <sheetData>
    <row r="1" spans="2:14" ht="15.75" thickBot="1">
      <c r="B1" t="s">
        <v>1609</v>
      </c>
      <c r="F1" s="79"/>
      <c r="G1" s="79" t="s">
        <v>1052</v>
      </c>
      <c r="H1" s="79"/>
      <c r="I1" s="79"/>
      <c r="J1" s="79"/>
      <c r="K1" s="79"/>
      <c r="L1" s="79"/>
      <c r="M1" s="79"/>
      <c r="N1" s="79"/>
    </row>
    <row r="2" spans="2:14">
      <c r="B2" s="734" t="s">
        <v>936</v>
      </c>
      <c r="C2" s="735"/>
      <c r="D2" s="736"/>
      <c r="E2" s="737"/>
      <c r="F2" s="79"/>
      <c r="G2" s="738" t="s">
        <v>936</v>
      </c>
      <c r="H2" s="739"/>
      <c r="I2" s="740"/>
      <c r="J2" s="741"/>
      <c r="K2" s="79"/>
      <c r="L2" s="79"/>
      <c r="M2" s="79"/>
      <c r="N2" s="79"/>
    </row>
    <row r="3" spans="2:14">
      <c r="B3" s="742">
        <v>42538</v>
      </c>
      <c r="C3" s="743"/>
      <c r="D3" s="744"/>
      <c r="E3" s="745"/>
      <c r="F3" s="79"/>
      <c r="G3" s="746">
        <v>42072</v>
      </c>
      <c r="H3" s="747"/>
      <c r="I3" s="748"/>
      <c r="J3" s="749"/>
      <c r="K3" s="79"/>
      <c r="L3" s="79"/>
      <c r="M3" s="79"/>
      <c r="N3" s="79"/>
    </row>
    <row r="4" spans="2:14" ht="19.5">
      <c r="B4" s="750" t="s">
        <v>932</v>
      </c>
      <c r="C4" s="743"/>
      <c r="D4" s="743"/>
      <c r="E4" s="745"/>
      <c r="F4" s="79"/>
      <c r="G4" s="751" t="s">
        <v>932</v>
      </c>
      <c r="H4" s="747"/>
      <c r="I4" s="748"/>
      <c r="J4" s="749"/>
      <c r="K4" s="79"/>
      <c r="L4" s="79"/>
      <c r="M4" s="79"/>
    </row>
    <row r="5" spans="2:14">
      <c r="B5" s="752"/>
      <c r="C5" s="743"/>
      <c r="D5" s="743"/>
      <c r="E5" s="745"/>
      <c r="F5" s="79"/>
      <c r="G5" s="753"/>
      <c r="H5" s="747"/>
      <c r="I5" s="748"/>
      <c r="J5" s="749"/>
      <c r="K5" s="79"/>
      <c r="L5" s="79"/>
      <c r="M5" s="79"/>
      <c r="N5" s="79"/>
    </row>
    <row r="6" spans="2:14">
      <c r="B6" s="754" t="s">
        <v>1583</v>
      </c>
      <c r="C6" s="743"/>
      <c r="D6" s="743"/>
      <c r="E6" s="745"/>
      <c r="F6" s="79"/>
      <c r="G6" s="755" t="s">
        <v>1053</v>
      </c>
      <c r="H6" s="747"/>
      <c r="I6" s="748"/>
      <c r="J6" s="749"/>
      <c r="K6" s="79"/>
      <c r="L6" s="79"/>
      <c r="M6" s="79"/>
      <c r="N6" s="79"/>
    </row>
    <row r="7" spans="2:14">
      <c r="B7" s="752"/>
      <c r="C7" s="743"/>
      <c r="D7" s="743"/>
      <c r="E7" s="745"/>
      <c r="F7" s="79"/>
      <c r="G7" s="753"/>
      <c r="H7" s="747"/>
      <c r="I7" s="748"/>
      <c r="J7" s="749"/>
      <c r="K7" s="79"/>
      <c r="L7" s="79"/>
      <c r="M7" s="79"/>
      <c r="N7" s="79"/>
    </row>
    <row r="8" spans="2:14">
      <c r="B8" s="754"/>
      <c r="C8" s="743"/>
      <c r="D8" s="743"/>
      <c r="E8" s="745"/>
      <c r="F8" s="79"/>
      <c r="G8" s="755"/>
      <c r="H8" s="747"/>
      <c r="I8" s="748"/>
      <c r="J8" s="749"/>
      <c r="K8" s="79"/>
      <c r="L8" s="79"/>
      <c r="M8" s="79"/>
      <c r="N8" s="79"/>
    </row>
    <row r="9" spans="2:14">
      <c r="B9" s="752"/>
      <c r="C9" s="743"/>
      <c r="D9" s="743"/>
      <c r="E9" s="745"/>
      <c r="F9" s="79"/>
      <c r="G9" s="753"/>
      <c r="H9" s="747"/>
      <c r="I9" s="748"/>
      <c r="J9" s="749"/>
      <c r="K9" s="79"/>
      <c r="L9" s="79"/>
      <c r="M9" s="79"/>
      <c r="N9" s="79"/>
    </row>
    <row r="10" spans="2:14">
      <c r="B10" s="752"/>
      <c r="C10" s="743"/>
      <c r="D10" s="743"/>
      <c r="E10" s="745"/>
      <c r="F10" s="79"/>
      <c r="G10" s="753"/>
      <c r="H10" s="747"/>
      <c r="I10" s="748"/>
      <c r="J10" s="749"/>
      <c r="K10" s="79"/>
      <c r="L10" s="79"/>
      <c r="M10" s="79"/>
      <c r="N10" s="79"/>
    </row>
    <row r="11" spans="2:14">
      <c r="B11" s="756"/>
      <c r="C11" s="743"/>
      <c r="D11" s="743"/>
      <c r="E11" s="745"/>
      <c r="F11" s="79"/>
      <c r="G11" s="757"/>
      <c r="H11" s="747"/>
      <c r="I11" s="748"/>
      <c r="J11" s="749"/>
      <c r="K11" s="79"/>
      <c r="L11" s="79"/>
      <c r="M11" s="79"/>
      <c r="N11" s="79"/>
    </row>
    <row r="12" spans="2:14">
      <c r="B12" s="752"/>
      <c r="C12" s="743"/>
      <c r="D12" s="743"/>
      <c r="E12" s="745"/>
      <c r="F12" s="79"/>
      <c r="G12" s="753"/>
      <c r="H12" s="747"/>
      <c r="I12" s="748"/>
      <c r="J12" s="749"/>
      <c r="K12" s="79"/>
      <c r="L12" s="79"/>
      <c r="M12" s="79"/>
      <c r="N12" s="79"/>
    </row>
    <row r="13" spans="2:14" ht="15.75">
      <c r="B13" s="758"/>
      <c r="C13" s="759">
        <v>42538</v>
      </c>
      <c r="D13" s="743"/>
      <c r="E13" s="745"/>
      <c r="F13" s="79"/>
      <c r="G13" s="753"/>
      <c r="H13" s="760">
        <v>42062</v>
      </c>
      <c r="I13" s="748"/>
      <c r="J13" s="749"/>
      <c r="K13" s="79"/>
      <c r="L13" s="79"/>
      <c r="M13" s="79"/>
      <c r="N13" s="79"/>
    </row>
    <row r="14" spans="2:14" ht="15.75">
      <c r="B14" s="758"/>
      <c r="C14" s="761" t="s">
        <v>933</v>
      </c>
      <c r="D14" s="743"/>
      <c r="E14" s="745"/>
      <c r="F14" s="79"/>
      <c r="G14" s="753"/>
      <c r="H14" s="762" t="s">
        <v>1054</v>
      </c>
      <c r="I14" s="748"/>
      <c r="J14" s="749"/>
      <c r="K14" s="79"/>
      <c r="L14" s="79"/>
      <c r="M14" s="79"/>
      <c r="N14" s="79"/>
    </row>
    <row r="15" spans="2:14">
      <c r="B15" s="763" t="s">
        <v>964</v>
      </c>
      <c r="C15" s="761">
        <v>24.29</v>
      </c>
      <c r="D15" s="743"/>
      <c r="E15" s="745"/>
      <c r="F15" s="79"/>
      <c r="G15" s="753" t="s">
        <v>1055</v>
      </c>
      <c r="H15" s="764">
        <v>53.97</v>
      </c>
      <c r="I15" s="748"/>
      <c r="J15" s="749"/>
      <c r="K15" s="79"/>
      <c r="L15" s="79"/>
      <c r="M15" s="79"/>
      <c r="N15" s="79"/>
    </row>
    <row r="16" spans="2:14">
      <c r="B16" s="763" t="s">
        <v>965</v>
      </c>
      <c r="C16" s="761">
        <v>43.35</v>
      </c>
      <c r="D16" s="743"/>
      <c r="E16" s="745"/>
      <c r="F16" s="79"/>
      <c r="G16" s="753" t="s">
        <v>1056</v>
      </c>
      <c r="H16" s="764">
        <v>45.13</v>
      </c>
      <c r="I16" s="748"/>
      <c r="J16" s="749"/>
      <c r="K16" s="79"/>
      <c r="L16" s="79"/>
      <c r="M16" s="79"/>
      <c r="N16" s="79"/>
    </row>
    <row r="17" spans="2:14">
      <c r="B17" s="763" t="s">
        <v>966</v>
      </c>
      <c r="C17" s="761">
        <v>37.299999999999997</v>
      </c>
      <c r="D17" s="743"/>
      <c r="E17" s="745"/>
      <c r="F17" s="79"/>
      <c r="G17" s="753" t="s">
        <v>1057</v>
      </c>
      <c r="H17" s="764">
        <v>41.55</v>
      </c>
      <c r="I17" s="748"/>
      <c r="J17" s="749"/>
      <c r="K17" s="79"/>
      <c r="L17" s="79"/>
      <c r="M17" s="79"/>
      <c r="N17" s="79"/>
    </row>
    <row r="18" spans="2:14">
      <c r="B18" s="763" t="s">
        <v>967</v>
      </c>
      <c r="C18" s="761">
        <v>46.62</v>
      </c>
      <c r="D18" s="743"/>
      <c r="E18" s="745"/>
      <c r="F18" s="79"/>
      <c r="G18" s="753" t="s">
        <v>1058</v>
      </c>
      <c r="H18" s="764">
        <v>54.05</v>
      </c>
      <c r="I18" s="748"/>
      <c r="J18" s="749"/>
      <c r="K18" s="79"/>
      <c r="L18" s="79"/>
      <c r="M18" s="79"/>
      <c r="N18" s="79"/>
    </row>
    <row r="19" spans="2:14">
      <c r="B19" s="763" t="s">
        <v>968</v>
      </c>
      <c r="C19" s="761">
        <v>44.23</v>
      </c>
      <c r="D19" s="743"/>
      <c r="E19" s="745"/>
      <c r="F19" s="79"/>
      <c r="G19" s="753" t="s">
        <v>1059</v>
      </c>
      <c r="H19" s="764">
        <v>42.51</v>
      </c>
      <c r="I19" s="748"/>
      <c r="J19" s="749"/>
      <c r="K19" s="79"/>
      <c r="L19" s="79"/>
      <c r="M19" s="79"/>
      <c r="N19" s="79"/>
    </row>
    <row r="20" spans="2:14">
      <c r="B20" s="763" t="s">
        <v>969</v>
      </c>
      <c r="C20" s="761">
        <v>42.5</v>
      </c>
      <c r="D20" s="743"/>
      <c r="E20" s="745"/>
      <c r="F20" s="79"/>
      <c r="G20" s="753" t="s">
        <v>1060</v>
      </c>
      <c r="H20" s="764">
        <v>43.25</v>
      </c>
      <c r="I20" s="748"/>
      <c r="J20" s="749"/>
      <c r="K20" s="79"/>
      <c r="L20" s="79"/>
      <c r="M20" s="79"/>
      <c r="N20" s="79"/>
    </row>
    <row r="21" spans="2:14">
      <c r="B21" s="763" t="s">
        <v>970</v>
      </c>
      <c r="C21" s="761">
        <v>39.5</v>
      </c>
      <c r="D21" s="743"/>
      <c r="E21" s="745"/>
      <c r="F21" s="79"/>
      <c r="G21" s="753" t="s">
        <v>1061</v>
      </c>
      <c r="H21" s="764">
        <v>41.25</v>
      </c>
      <c r="I21" s="748"/>
      <c r="J21" s="749"/>
      <c r="K21" s="79"/>
      <c r="L21" s="79"/>
      <c r="M21" s="79"/>
      <c r="N21" s="79"/>
    </row>
    <row r="22" spans="2:14">
      <c r="B22" s="763" t="s">
        <v>971</v>
      </c>
      <c r="C22" s="761">
        <v>44.5</v>
      </c>
      <c r="D22" s="743"/>
      <c r="E22" s="745"/>
      <c r="F22" s="79"/>
      <c r="G22" s="753" t="s">
        <v>983</v>
      </c>
      <c r="H22" s="764">
        <v>46.25</v>
      </c>
      <c r="I22" s="748"/>
      <c r="J22" s="749"/>
      <c r="K22" s="79"/>
      <c r="L22" s="79"/>
      <c r="M22" s="79"/>
      <c r="N22" s="79"/>
    </row>
    <row r="23" spans="2:14">
      <c r="B23" s="763" t="s">
        <v>972</v>
      </c>
      <c r="C23" s="761">
        <v>44.5</v>
      </c>
      <c r="D23" s="743"/>
      <c r="E23" s="745"/>
      <c r="F23" s="79"/>
      <c r="G23" s="753" t="s">
        <v>1062</v>
      </c>
      <c r="H23" s="764">
        <v>46.25</v>
      </c>
      <c r="I23" s="748"/>
      <c r="J23" s="749"/>
      <c r="K23" s="79"/>
      <c r="L23" s="79"/>
      <c r="M23" s="79"/>
      <c r="N23" s="79"/>
    </row>
    <row r="24" spans="2:14">
      <c r="B24" s="763" t="s">
        <v>973</v>
      </c>
      <c r="C24" s="761">
        <v>38.25</v>
      </c>
      <c r="D24" s="743"/>
      <c r="E24" s="745"/>
      <c r="F24" s="79"/>
      <c r="G24" s="753" t="s">
        <v>1063</v>
      </c>
      <c r="H24" s="764">
        <v>40</v>
      </c>
      <c r="I24" s="748"/>
      <c r="J24" s="749"/>
      <c r="K24" s="79"/>
      <c r="L24" s="79"/>
      <c r="M24" s="79"/>
      <c r="N24" s="79"/>
    </row>
    <row r="25" spans="2:14">
      <c r="B25" s="763" t="s">
        <v>974</v>
      </c>
      <c r="C25" s="761">
        <v>36.5</v>
      </c>
      <c r="D25" s="743"/>
      <c r="E25" s="745"/>
      <c r="F25" s="79"/>
      <c r="G25" s="753" t="s">
        <v>1064</v>
      </c>
      <c r="H25" s="764">
        <v>38.25</v>
      </c>
      <c r="I25" s="748"/>
      <c r="J25" s="749"/>
      <c r="K25" s="79"/>
      <c r="L25" s="79"/>
      <c r="M25" s="79"/>
      <c r="N25" s="79"/>
    </row>
    <row r="26" spans="2:14">
      <c r="B26" s="763" t="s">
        <v>975</v>
      </c>
      <c r="C26" s="761">
        <v>43.5</v>
      </c>
      <c r="D26" s="743"/>
      <c r="E26" s="745"/>
      <c r="F26" s="79"/>
      <c r="G26" s="753" t="s">
        <v>1065</v>
      </c>
      <c r="H26" s="764">
        <v>45.25</v>
      </c>
      <c r="I26" s="748"/>
      <c r="J26" s="749"/>
      <c r="K26" s="79"/>
      <c r="L26" s="79"/>
      <c r="M26" s="79"/>
      <c r="N26" s="79"/>
    </row>
    <row r="27" spans="2:14">
      <c r="B27" s="763" t="s">
        <v>976</v>
      </c>
      <c r="C27" s="761">
        <v>37.75</v>
      </c>
      <c r="D27" s="743"/>
      <c r="E27" s="745"/>
      <c r="F27" s="79"/>
      <c r="G27" s="753" t="s">
        <v>1066</v>
      </c>
      <c r="H27" s="764">
        <v>33.44</v>
      </c>
      <c r="I27" s="748"/>
      <c r="J27" s="749"/>
      <c r="K27" s="79"/>
      <c r="L27" s="79"/>
      <c r="M27" s="79"/>
      <c r="N27" s="79"/>
    </row>
    <row r="28" spans="2:14" ht="15" customHeight="1">
      <c r="B28" s="1556" t="s">
        <v>931</v>
      </c>
      <c r="C28" s="1557"/>
      <c r="D28" s="1557"/>
      <c r="E28" s="1558"/>
      <c r="F28" s="79"/>
      <c r="G28" s="1559" t="s">
        <v>1067</v>
      </c>
      <c r="H28" s="1560"/>
      <c r="I28" s="1560"/>
      <c r="J28" s="1561"/>
      <c r="K28" s="827"/>
      <c r="L28" s="79"/>
      <c r="M28" s="79"/>
      <c r="N28" s="79"/>
    </row>
    <row r="29" spans="2:14">
      <c r="B29" s="1562" t="s">
        <v>934</v>
      </c>
      <c r="C29" s="1563"/>
      <c r="D29" s="1563"/>
      <c r="E29" s="1564"/>
      <c r="F29" s="79"/>
      <c r="G29" s="1559"/>
      <c r="H29" s="1560"/>
      <c r="I29" s="1560"/>
      <c r="J29" s="1561"/>
      <c r="K29" s="827"/>
      <c r="L29" s="79"/>
      <c r="M29" s="79"/>
      <c r="N29" s="79"/>
    </row>
    <row r="30" spans="2:14">
      <c r="B30" s="1562"/>
      <c r="C30" s="1563"/>
      <c r="D30" s="1563"/>
      <c r="E30" s="1564"/>
      <c r="F30" s="79"/>
      <c r="G30" s="1559"/>
      <c r="H30" s="1560"/>
      <c r="I30" s="1560"/>
      <c r="J30" s="1561"/>
      <c r="K30" s="79"/>
      <c r="L30" s="79"/>
      <c r="M30" s="79"/>
      <c r="N30" s="79"/>
    </row>
    <row r="31" spans="2:14">
      <c r="B31" s="754" t="s">
        <v>977</v>
      </c>
      <c r="C31" s="743"/>
      <c r="D31" s="743"/>
      <c r="E31" s="745"/>
      <c r="F31" s="79"/>
      <c r="G31" s="755" t="s">
        <v>1068</v>
      </c>
      <c r="H31" s="747"/>
      <c r="I31" s="748"/>
      <c r="J31" s="749"/>
      <c r="K31" s="79"/>
      <c r="L31" s="79"/>
      <c r="M31" s="79"/>
      <c r="N31" s="79"/>
    </row>
    <row r="32" spans="2:14">
      <c r="B32" s="765" t="s">
        <v>1069</v>
      </c>
      <c r="C32" s="743"/>
      <c r="D32" s="743"/>
      <c r="E32" s="745"/>
      <c r="F32" s="79"/>
      <c r="G32" s="755" t="s">
        <v>1069</v>
      </c>
      <c r="H32" s="747"/>
      <c r="I32" s="748"/>
      <c r="J32" s="749"/>
      <c r="N32" s="79"/>
    </row>
    <row r="33" spans="2:10">
      <c r="B33" s="765" t="s">
        <v>1070</v>
      </c>
      <c r="C33" s="743"/>
      <c r="D33" s="743"/>
      <c r="E33" s="745"/>
      <c r="G33" s="755" t="s">
        <v>1070</v>
      </c>
      <c r="H33" s="747"/>
      <c r="I33" s="748"/>
      <c r="J33" s="749"/>
    </row>
    <row r="34" spans="2:10">
      <c r="B34" s="766" t="s">
        <v>1082</v>
      </c>
      <c r="C34" s="743"/>
      <c r="D34" s="743"/>
      <c r="E34" s="745"/>
      <c r="G34" s="767" t="s">
        <v>1071</v>
      </c>
      <c r="H34" s="747"/>
      <c r="I34" s="748"/>
      <c r="J34" s="749"/>
    </row>
    <row r="35" spans="2:10" ht="15.75" thickBot="1">
      <c r="B35" s="768" t="s">
        <v>1072</v>
      </c>
      <c r="C35" s="769"/>
      <c r="D35" s="769"/>
      <c r="E35" s="770"/>
      <c r="G35" s="771" t="s">
        <v>1072</v>
      </c>
      <c r="H35" s="772"/>
      <c r="I35" s="773"/>
      <c r="J35" s="774"/>
    </row>
    <row r="36" spans="2:10" s="32" customFormat="1">
      <c r="B36" s="775"/>
      <c r="C36" s="509"/>
      <c r="D36" s="509"/>
      <c r="E36" s="509"/>
      <c r="G36" s="775"/>
      <c r="H36" s="776"/>
      <c r="I36" s="509"/>
      <c r="J36" s="509"/>
    </row>
    <row r="37" spans="2:10" ht="15.75" thickBot="1">
      <c r="B37" t="s">
        <v>1610</v>
      </c>
      <c r="G37" s="777" t="s">
        <v>1073</v>
      </c>
      <c r="H37" s="249"/>
    </row>
    <row r="38" spans="2:10">
      <c r="B38" s="778" t="s">
        <v>936</v>
      </c>
      <c r="C38" s="779"/>
      <c r="D38" s="779"/>
      <c r="E38" s="780"/>
      <c r="G38" s="781" t="s">
        <v>936</v>
      </c>
      <c r="H38" s="782"/>
      <c r="I38" s="782"/>
      <c r="J38" s="783"/>
    </row>
    <row r="39" spans="2:10">
      <c r="B39" s="784">
        <v>42567</v>
      </c>
      <c r="C39" s="785"/>
      <c r="D39" s="785"/>
      <c r="E39" s="786"/>
      <c r="G39" s="787">
        <v>42086</v>
      </c>
      <c r="H39" s="788"/>
      <c r="I39" s="788"/>
      <c r="J39" s="789"/>
    </row>
    <row r="40" spans="2:10" ht="19.5">
      <c r="B40" s="790" t="s">
        <v>937</v>
      </c>
      <c r="C40" s="785"/>
      <c r="D40" s="785"/>
      <c r="E40" s="786"/>
      <c r="G40" s="791" t="s">
        <v>937</v>
      </c>
      <c r="H40" s="788"/>
      <c r="I40" s="788"/>
      <c r="J40" s="789"/>
    </row>
    <row r="41" spans="2:10">
      <c r="B41" s="792"/>
      <c r="C41" s="785"/>
      <c r="D41" s="785"/>
      <c r="E41" s="786"/>
      <c r="G41" s="793"/>
      <c r="H41" s="788"/>
      <c r="I41" s="788"/>
      <c r="J41" s="789"/>
    </row>
    <row r="42" spans="2:10">
      <c r="B42" s="794" t="s">
        <v>1074</v>
      </c>
      <c r="C42" s="785"/>
      <c r="D42" s="785"/>
      <c r="E42" s="786"/>
      <c r="G42" s="795" t="s">
        <v>1075</v>
      </c>
      <c r="H42" s="788"/>
      <c r="I42" s="788"/>
      <c r="J42" s="789"/>
    </row>
    <row r="43" spans="2:10">
      <c r="B43" s="792"/>
      <c r="C43" s="785"/>
      <c r="D43" s="785"/>
      <c r="E43" s="786"/>
      <c r="G43" s="793"/>
      <c r="H43" s="788"/>
      <c r="I43" s="788"/>
      <c r="J43" s="789"/>
    </row>
    <row r="44" spans="2:10">
      <c r="B44" s="794"/>
      <c r="C44" s="785"/>
      <c r="D44" s="785"/>
      <c r="E44" s="786"/>
      <c r="G44" s="795"/>
      <c r="H44" s="788"/>
      <c r="I44" s="788"/>
      <c r="J44" s="789"/>
    </row>
    <row r="45" spans="2:10">
      <c r="B45" s="796"/>
      <c r="C45" s="797"/>
      <c r="D45" s="798" t="s">
        <v>938</v>
      </c>
      <c r="E45" s="786"/>
      <c r="G45" s="793"/>
      <c r="H45" s="799"/>
      <c r="I45" s="799"/>
      <c r="J45" s="800" t="s">
        <v>938</v>
      </c>
    </row>
    <row r="46" spans="2:10" ht="27">
      <c r="B46" s="801" t="s">
        <v>939</v>
      </c>
      <c r="C46" s="798" t="s">
        <v>1584</v>
      </c>
      <c r="D46" s="798">
        <v>44.31</v>
      </c>
      <c r="E46" s="786"/>
      <c r="G46" s="795" t="s">
        <v>939</v>
      </c>
      <c r="H46" s="802" t="s">
        <v>1076</v>
      </c>
      <c r="I46" s="803">
        <v>42076</v>
      </c>
      <c r="J46" s="800">
        <v>52.93</v>
      </c>
    </row>
    <row r="47" spans="2:10" ht="15" customHeight="1">
      <c r="B47" s="796"/>
      <c r="C47" s="804" t="s">
        <v>1077</v>
      </c>
      <c r="D47" s="805" t="s">
        <v>938</v>
      </c>
      <c r="E47" s="786"/>
      <c r="G47" s="793"/>
      <c r="H47" s="799"/>
      <c r="I47" s="806" t="s">
        <v>940</v>
      </c>
      <c r="J47" s="807"/>
    </row>
    <row r="48" spans="2:10">
      <c r="B48" s="796"/>
      <c r="C48" s="808">
        <v>42476</v>
      </c>
      <c r="D48" s="808">
        <v>42506</v>
      </c>
      <c r="E48" s="786"/>
      <c r="G48" s="793"/>
      <c r="H48" s="799"/>
      <c r="I48" s="809" t="s">
        <v>1078</v>
      </c>
      <c r="J48" s="810" t="s">
        <v>1079</v>
      </c>
    </row>
    <row r="49" spans="2:10">
      <c r="B49" s="801" t="s">
        <v>939</v>
      </c>
      <c r="C49" s="811">
        <v>37.86</v>
      </c>
      <c r="D49" s="811">
        <v>43.21</v>
      </c>
      <c r="E49" s="786"/>
      <c r="G49" s="795" t="s">
        <v>939</v>
      </c>
      <c r="H49" s="799"/>
      <c r="I49" s="812">
        <v>44.38</v>
      </c>
      <c r="J49" s="813">
        <v>54.06</v>
      </c>
    </row>
    <row r="50" spans="2:10">
      <c r="B50" s="796" t="s">
        <v>941</v>
      </c>
      <c r="C50" s="811">
        <v>38.22</v>
      </c>
      <c r="D50" s="811">
        <v>43.48</v>
      </c>
      <c r="E50" s="786"/>
      <c r="G50" s="793" t="s">
        <v>941</v>
      </c>
      <c r="H50" s="799"/>
      <c r="I50" s="812">
        <v>44.47</v>
      </c>
      <c r="J50" s="813">
        <v>53.78</v>
      </c>
    </row>
    <row r="51" spans="2:10">
      <c r="B51" s="796" t="s">
        <v>942</v>
      </c>
      <c r="C51" s="811">
        <v>36.619999999999997</v>
      </c>
      <c r="D51" s="811">
        <v>42.05</v>
      </c>
      <c r="E51" s="786"/>
      <c r="G51" s="793" t="s">
        <v>942</v>
      </c>
      <c r="H51" s="799"/>
      <c r="I51" s="812">
        <v>42.58</v>
      </c>
      <c r="J51" s="813">
        <v>51.82</v>
      </c>
    </row>
    <row r="52" spans="2:10">
      <c r="B52" s="796" t="s">
        <v>943</v>
      </c>
      <c r="C52" s="811">
        <v>41.51</v>
      </c>
      <c r="D52" s="811">
        <v>46.85</v>
      </c>
      <c r="E52" s="786"/>
      <c r="G52" s="793" t="s">
        <v>943</v>
      </c>
      <c r="H52" s="799"/>
      <c r="I52" s="812">
        <v>48.51</v>
      </c>
      <c r="J52" s="813">
        <v>58.46</v>
      </c>
    </row>
    <row r="53" spans="2:10" ht="27" customHeight="1">
      <c r="B53" s="796" t="s">
        <v>944</v>
      </c>
      <c r="C53" s="811">
        <v>40.479999999999997</v>
      </c>
      <c r="D53" s="811">
        <v>45.83</v>
      </c>
      <c r="E53" s="786"/>
      <c r="G53" s="793" t="s">
        <v>944</v>
      </c>
      <c r="H53" s="799"/>
      <c r="I53" s="812">
        <v>46.76</v>
      </c>
      <c r="J53" s="813">
        <v>56.83</v>
      </c>
    </row>
    <row r="54" spans="2:10">
      <c r="B54" s="796" t="s">
        <v>945</v>
      </c>
      <c r="C54" s="811">
        <v>41.25</v>
      </c>
      <c r="D54" s="811">
        <v>46.58</v>
      </c>
      <c r="E54" s="786"/>
      <c r="G54" s="793" t="s">
        <v>945</v>
      </c>
      <c r="H54" s="799"/>
      <c r="I54" s="812">
        <v>47.98</v>
      </c>
      <c r="J54" s="813">
        <v>58.27</v>
      </c>
    </row>
    <row r="55" spans="2:10">
      <c r="B55" s="796" t="s">
        <v>946</v>
      </c>
      <c r="C55" s="811">
        <v>36.65</v>
      </c>
      <c r="D55" s="811">
        <v>41.67</v>
      </c>
      <c r="E55" s="786"/>
      <c r="G55" s="793" t="s">
        <v>946</v>
      </c>
      <c r="H55" s="799"/>
      <c r="I55" s="812">
        <v>42.84</v>
      </c>
      <c r="J55" s="813">
        <v>53.26</v>
      </c>
    </row>
    <row r="56" spans="2:10">
      <c r="B56" s="796" t="s">
        <v>947</v>
      </c>
      <c r="C56" s="811">
        <v>36.33</v>
      </c>
      <c r="D56" s="811">
        <v>41.6</v>
      </c>
      <c r="E56" s="786"/>
      <c r="G56" s="793" t="s">
        <v>947</v>
      </c>
      <c r="H56" s="799"/>
      <c r="I56" s="812">
        <v>42.31</v>
      </c>
      <c r="J56" s="813">
        <v>52.25</v>
      </c>
    </row>
    <row r="57" spans="2:10">
      <c r="B57" s="796" t="s">
        <v>948</v>
      </c>
      <c r="C57" s="811">
        <v>38.97</v>
      </c>
      <c r="D57" s="811">
        <v>44.13</v>
      </c>
      <c r="E57" s="786"/>
      <c r="G57" s="793" t="s">
        <v>948</v>
      </c>
      <c r="H57" s="799"/>
      <c r="I57" s="812">
        <v>45.51</v>
      </c>
      <c r="J57" s="813">
        <v>55.38</v>
      </c>
    </row>
    <row r="58" spans="2:10">
      <c r="B58" s="796" t="s">
        <v>949</v>
      </c>
      <c r="C58" s="811">
        <v>28.84</v>
      </c>
      <c r="D58" s="811">
        <v>34.28</v>
      </c>
      <c r="E58" s="786"/>
      <c r="G58" s="793" t="s">
        <v>949</v>
      </c>
      <c r="H58" s="799"/>
      <c r="I58" s="812">
        <v>37.96</v>
      </c>
      <c r="J58" s="813">
        <v>48.41</v>
      </c>
    </row>
    <row r="59" spans="2:10">
      <c r="B59" s="796" t="s">
        <v>950</v>
      </c>
      <c r="C59" s="811">
        <v>42.47</v>
      </c>
      <c r="D59" s="811">
        <v>47.12</v>
      </c>
      <c r="E59" s="786"/>
      <c r="G59" s="793" t="s">
        <v>950</v>
      </c>
      <c r="H59" s="799"/>
      <c r="I59" s="812">
        <v>48.41</v>
      </c>
      <c r="J59" s="813">
        <v>58.56</v>
      </c>
    </row>
    <row r="60" spans="2:10">
      <c r="B60" s="796" t="s">
        <v>951</v>
      </c>
      <c r="C60" s="811">
        <v>35.04</v>
      </c>
      <c r="D60" s="811">
        <v>41.96</v>
      </c>
      <c r="E60" s="786"/>
      <c r="G60" s="793" t="s">
        <v>951</v>
      </c>
      <c r="H60" s="799"/>
      <c r="I60" s="812">
        <v>42.26</v>
      </c>
      <c r="J60" s="813">
        <v>47</v>
      </c>
    </row>
    <row r="61" spans="2:10">
      <c r="B61" s="796" t="s">
        <v>952</v>
      </c>
      <c r="C61" s="811">
        <v>42.33</v>
      </c>
      <c r="D61" s="811">
        <v>47.73</v>
      </c>
      <c r="E61" s="786"/>
      <c r="G61" s="793" t="s">
        <v>952</v>
      </c>
      <c r="H61" s="799"/>
      <c r="I61" s="812">
        <v>47.91</v>
      </c>
      <c r="J61" s="813">
        <v>58.18</v>
      </c>
    </row>
    <row r="62" spans="2:10">
      <c r="B62" s="801" t="s">
        <v>953</v>
      </c>
      <c r="C62" s="797"/>
      <c r="D62" s="797"/>
      <c r="E62" s="786"/>
      <c r="G62" s="795" t="s">
        <v>953</v>
      </c>
      <c r="H62" s="799"/>
      <c r="I62" s="799"/>
      <c r="J62" s="814"/>
    </row>
    <row r="63" spans="2:10">
      <c r="B63" s="796" t="s">
        <v>954</v>
      </c>
      <c r="C63" s="811">
        <v>38.520000000000003</v>
      </c>
      <c r="D63" s="811">
        <v>48.64</v>
      </c>
      <c r="E63" s="786"/>
      <c r="G63" s="793" t="s">
        <v>954</v>
      </c>
      <c r="H63" s="799"/>
      <c r="I63" s="812">
        <v>46.37</v>
      </c>
      <c r="J63" s="813">
        <v>55.9</v>
      </c>
    </row>
    <row r="64" spans="2:10">
      <c r="B64" s="796" t="s">
        <v>955</v>
      </c>
      <c r="C64" s="811">
        <v>39</v>
      </c>
      <c r="D64" s="811">
        <v>44.29</v>
      </c>
      <c r="E64" s="786"/>
      <c r="G64" s="793" t="s">
        <v>955</v>
      </c>
      <c r="H64" s="799"/>
      <c r="I64" s="812">
        <v>45.57</v>
      </c>
      <c r="J64" s="813">
        <v>55.85</v>
      </c>
    </row>
    <row r="65" spans="2:11">
      <c r="B65" s="796" t="s">
        <v>956</v>
      </c>
      <c r="C65" s="811">
        <v>38.14</v>
      </c>
      <c r="D65" s="811">
        <v>44.76</v>
      </c>
      <c r="E65" s="786"/>
      <c r="G65" s="793" t="s">
        <v>956</v>
      </c>
      <c r="H65" s="799"/>
      <c r="I65" s="812">
        <v>45.52</v>
      </c>
      <c r="J65" s="813">
        <v>52.68</v>
      </c>
    </row>
    <row r="66" spans="2:11">
      <c r="B66" s="796" t="s">
        <v>957</v>
      </c>
      <c r="C66" s="811">
        <v>41.48</v>
      </c>
      <c r="D66" s="811">
        <v>46.83</v>
      </c>
      <c r="E66" s="786"/>
      <c r="G66" s="793" t="s">
        <v>957</v>
      </c>
      <c r="H66" s="799"/>
      <c r="I66" s="812">
        <v>47.86</v>
      </c>
      <c r="J66" s="813">
        <v>58.13</v>
      </c>
    </row>
    <row r="67" spans="2:11">
      <c r="B67" s="815" t="s">
        <v>958</v>
      </c>
      <c r="C67" s="811">
        <v>39.89</v>
      </c>
      <c r="D67" s="811">
        <v>45.08</v>
      </c>
      <c r="E67" s="786"/>
      <c r="G67" s="793" t="s">
        <v>958</v>
      </c>
      <c r="H67" s="799"/>
      <c r="I67" s="812">
        <v>47.03</v>
      </c>
      <c r="J67" s="813">
        <v>57.81</v>
      </c>
    </row>
    <row r="68" spans="2:11">
      <c r="B68" s="801" t="s">
        <v>959</v>
      </c>
      <c r="C68" s="797"/>
      <c r="D68" s="797"/>
      <c r="E68" s="786"/>
      <c r="G68" s="795" t="s">
        <v>959</v>
      </c>
      <c r="H68" s="799"/>
      <c r="I68" s="799"/>
      <c r="J68" s="814"/>
    </row>
    <row r="69" spans="2:11">
      <c r="B69" s="796" t="s">
        <v>960</v>
      </c>
      <c r="C69" s="811">
        <v>-0.53</v>
      </c>
      <c r="D69" s="811">
        <v>0.01</v>
      </c>
      <c r="E69" s="786"/>
      <c r="G69" s="793" t="s">
        <v>960</v>
      </c>
      <c r="H69" s="799"/>
      <c r="I69" s="812">
        <v>-0.56999999999999995</v>
      </c>
      <c r="J69" s="813">
        <v>-7.37</v>
      </c>
    </row>
    <row r="70" spans="2:11">
      <c r="B70" s="796" t="s">
        <v>961</v>
      </c>
      <c r="C70" s="811">
        <v>2.48</v>
      </c>
      <c r="D70" s="811">
        <v>2.54</v>
      </c>
      <c r="E70" s="786"/>
      <c r="G70" s="793" t="s">
        <v>961</v>
      </c>
      <c r="H70" s="799"/>
      <c r="I70" s="812">
        <v>2.29</v>
      </c>
      <c r="J70" s="813">
        <v>2.2799999999999998</v>
      </c>
    </row>
    <row r="71" spans="2:11" ht="15" customHeight="1">
      <c r="B71" s="816"/>
      <c r="C71" s="785"/>
      <c r="D71" s="785"/>
      <c r="E71" s="786"/>
      <c r="G71" s="1565" t="s">
        <v>1080</v>
      </c>
      <c r="H71" s="1566"/>
      <c r="I71" s="1566"/>
      <c r="J71" s="1567"/>
    </row>
    <row r="72" spans="2:11">
      <c r="B72" s="792" t="s">
        <v>962</v>
      </c>
      <c r="C72" s="785"/>
      <c r="D72" s="785"/>
      <c r="E72" s="786"/>
      <c r="G72" s="1565"/>
      <c r="H72" s="1566"/>
      <c r="I72" s="1566"/>
      <c r="J72" s="1567"/>
    </row>
    <row r="73" spans="2:11">
      <c r="B73" s="792" t="s">
        <v>963</v>
      </c>
      <c r="C73" s="785"/>
      <c r="D73" s="785"/>
      <c r="E73" s="786"/>
      <c r="G73" s="795" t="s">
        <v>1081</v>
      </c>
      <c r="H73" s="788"/>
      <c r="I73" s="788"/>
      <c r="J73" s="789"/>
    </row>
    <row r="74" spans="2:11">
      <c r="B74" s="794" t="s">
        <v>1069</v>
      </c>
      <c r="C74" s="785"/>
      <c r="D74" s="785"/>
      <c r="E74" s="786"/>
      <c r="G74" s="795" t="s">
        <v>1069</v>
      </c>
      <c r="H74" s="788"/>
      <c r="I74" s="788"/>
      <c r="J74" s="789"/>
    </row>
    <row r="75" spans="2:11">
      <c r="B75" s="794" t="s">
        <v>1070</v>
      </c>
      <c r="C75" s="785"/>
      <c r="D75" s="785"/>
      <c r="E75" s="786"/>
      <c r="G75" s="795" t="s">
        <v>1070</v>
      </c>
      <c r="H75" s="788"/>
      <c r="I75" s="788"/>
      <c r="J75" s="789"/>
    </row>
    <row r="76" spans="2:11">
      <c r="B76" s="817" t="s">
        <v>1082</v>
      </c>
      <c r="C76" s="785"/>
      <c r="D76" s="785"/>
      <c r="E76" s="786"/>
      <c r="G76" s="818" t="s">
        <v>1071</v>
      </c>
      <c r="H76" s="819"/>
      <c r="I76" s="819"/>
      <c r="J76" s="820"/>
    </row>
    <row r="77" spans="2:11">
      <c r="B77" s="817" t="s">
        <v>1072</v>
      </c>
      <c r="C77" s="785"/>
      <c r="D77" s="785"/>
      <c r="E77" s="786"/>
      <c r="G77" s="818" t="s">
        <v>1072</v>
      </c>
      <c r="H77" s="819"/>
      <c r="I77" s="819"/>
      <c r="J77" s="820"/>
    </row>
    <row r="78" spans="2:11" ht="15.75" thickBot="1">
      <c r="B78" s="821"/>
      <c r="C78" s="822"/>
      <c r="D78" s="822"/>
      <c r="E78" s="823"/>
      <c r="G78" s="824"/>
      <c r="H78" s="825"/>
      <c r="I78" s="825"/>
      <c r="J78" s="826"/>
    </row>
    <row r="79" spans="2:11">
      <c r="E79" s="79"/>
    </row>
    <row r="80" spans="2:11">
      <c r="K80" s="828"/>
    </row>
    <row r="81" spans="11:11">
      <c r="K81" s="828"/>
    </row>
  </sheetData>
  <mergeCells count="4">
    <mergeCell ref="B28:E28"/>
    <mergeCell ref="G28:J30"/>
    <mergeCell ref="B29:E30"/>
    <mergeCell ref="G71:J7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M39"/>
  <sheetViews>
    <sheetView topLeftCell="A14" workbookViewId="0">
      <selection activeCell="F39" sqref="F39"/>
    </sheetView>
  </sheetViews>
  <sheetFormatPr defaultColWidth="8.85546875" defaultRowHeight="15"/>
  <sheetData>
    <row r="1" spans="1:13" ht="15.75">
      <c r="A1" s="1578" t="s">
        <v>234</v>
      </c>
      <c r="B1" s="1579"/>
      <c r="C1" s="1580"/>
      <c r="D1" s="24" t="s">
        <v>233</v>
      </c>
      <c r="E1" s="24" t="s">
        <v>232</v>
      </c>
      <c r="F1" s="24" t="s">
        <v>231</v>
      </c>
      <c r="G1" s="24" t="s">
        <v>230</v>
      </c>
      <c r="I1" s="20" t="s">
        <v>229</v>
      </c>
      <c r="J1" s="20"/>
      <c r="K1" s="20"/>
      <c r="L1" s="20"/>
      <c r="M1" s="20"/>
    </row>
    <row r="2" spans="1:13">
      <c r="A2" s="1581" t="s">
        <v>228</v>
      </c>
      <c r="B2" s="1581"/>
      <c r="C2" s="1581"/>
      <c r="D2" s="24" t="s">
        <v>227</v>
      </c>
      <c r="E2" s="24" t="s">
        <v>227</v>
      </c>
      <c r="F2" s="24" t="s">
        <v>226</v>
      </c>
      <c r="G2" s="24" t="s">
        <v>225</v>
      </c>
      <c r="I2" s="1574" t="s">
        <v>224</v>
      </c>
      <c r="J2" s="1575"/>
      <c r="K2" s="26" t="s">
        <v>223</v>
      </c>
      <c r="L2" s="26" t="s">
        <v>222</v>
      </c>
      <c r="M2" s="26" t="s">
        <v>36</v>
      </c>
    </row>
    <row r="3" spans="1:13">
      <c r="A3" s="1568" t="s">
        <v>221</v>
      </c>
      <c r="B3" s="1569"/>
      <c r="C3" s="1570"/>
      <c r="D3" s="23">
        <v>129670</v>
      </c>
      <c r="E3" s="23">
        <v>138350</v>
      </c>
      <c r="F3" s="23">
        <v>3205</v>
      </c>
      <c r="G3" s="22">
        <v>0.85299999999999998</v>
      </c>
      <c r="I3" s="1576" t="s">
        <v>220</v>
      </c>
      <c r="J3" s="1577"/>
      <c r="K3" s="25"/>
      <c r="L3" s="25">
        <v>9.4781711999999995E-4</v>
      </c>
      <c r="M3" s="25" t="s">
        <v>219</v>
      </c>
    </row>
    <row r="4" spans="1:13">
      <c r="A4" s="1568" t="s">
        <v>218</v>
      </c>
      <c r="B4" s="1569"/>
      <c r="C4" s="1570"/>
      <c r="D4" s="23">
        <v>116090</v>
      </c>
      <c r="E4" s="23">
        <v>124340</v>
      </c>
      <c r="F4" s="23">
        <v>2819</v>
      </c>
      <c r="G4" s="22">
        <v>0.86299999999999999</v>
      </c>
      <c r="I4" s="1576" t="s">
        <v>217</v>
      </c>
      <c r="J4" s="1577"/>
      <c r="K4" s="25"/>
      <c r="L4" s="25">
        <f>L3*1000000</f>
        <v>947.81711999999993</v>
      </c>
      <c r="M4" s="25" t="s">
        <v>216</v>
      </c>
    </row>
    <row r="5" spans="1:13">
      <c r="A5" s="1568" t="s">
        <v>215</v>
      </c>
      <c r="B5" s="1569"/>
      <c r="C5" s="1570"/>
      <c r="D5" s="23">
        <v>112194</v>
      </c>
      <c r="E5" s="23">
        <v>120439</v>
      </c>
      <c r="F5" s="23">
        <v>2836</v>
      </c>
      <c r="G5" s="22">
        <v>0.82799999999999996</v>
      </c>
      <c r="I5" s="1576" t="s">
        <v>214</v>
      </c>
      <c r="J5" s="1577"/>
      <c r="K5" s="25"/>
      <c r="L5" s="25">
        <v>1055.05</v>
      </c>
      <c r="M5" s="25" t="s">
        <v>213</v>
      </c>
    </row>
    <row r="6" spans="1:13">
      <c r="A6" s="1568" t="s">
        <v>212</v>
      </c>
      <c r="B6" s="1569"/>
      <c r="C6" s="1570"/>
      <c r="D6" s="23">
        <v>112194</v>
      </c>
      <c r="E6" s="23">
        <v>120439</v>
      </c>
      <c r="F6" s="23">
        <v>2836</v>
      </c>
      <c r="G6" s="22">
        <v>0.82799999999999996</v>
      </c>
      <c r="I6" s="1576" t="s">
        <v>211</v>
      </c>
      <c r="J6" s="1577"/>
      <c r="K6" s="25"/>
      <c r="L6" s="25">
        <f>L5/1000000</f>
        <v>1.0550499999999999E-3</v>
      </c>
      <c r="M6" s="25" t="s">
        <v>210</v>
      </c>
    </row>
    <row r="7" spans="1:13">
      <c r="A7" s="1568" t="s">
        <v>209</v>
      </c>
      <c r="B7" s="1569"/>
      <c r="C7" s="1570"/>
      <c r="D7" s="23">
        <v>128450</v>
      </c>
      <c r="E7" s="23">
        <v>137380</v>
      </c>
      <c r="F7" s="23">
        <v>3167</v>
      </c>
      <c r="G7" s="22">
        <v>0.86499999999999999</v>
      </c>
      <c r="I7" s="1576" t="s">
        <v>208</v>
      </c>
      <c r="J7" s="1577"/>
      <c r="K7" s="25"/>
      <c r="L7" s="25">
        <f>L6*1000000</f>
        <v>1055.05</v>
      </c>
      <c r="M7" s="25" t="s">
        <v>207</v>
      </c>
    </row>
    <row r="8" spans="1:13">
      <c r="A8" s="1568" t="s">
        <v>206</v>
      </c>
      <c r="B8" s="1569"/>
      <c r="C8" s="1570"/>
      <c r="D8" s="23">
        <v>128450</v>
      </c>
      <c r="E8" s="23">
        <v>137380</v>
      </c>
      <c r="F8" s="23">
        <v>3167</v>
      </c>
      <c r="G8" s="22">
        <v>0.86499999999999999</v>
      </c>
      <c r="I8" s="1576" t="s">
        <v>205</v>
      </c>
      <c r="J8" s="1577"/>
      <c r="K8" s="25"/>
      <c r="L8" s="25">
        <v>4.18</v>
      </c>
      <c r="M8" s="25" t="s">
        <v>204</v>
      </c>
    </row>
    <row r="9" spans="1:13">
      <c r="A9" s="1568" t="s">
        <v>203</v>
      </c>
      <c r="B9" s="1569"/>
      <c r="C9" s="1570"/>
      <c r="D9" s="23">
        <v>129488</v>
      </c>
      <c r="E9" s="23">
        <v>138490</v>
      </c>
      <c r="F9" s="23">
        <v>3206</v>
      </c>
      <c r="G9" s="22">
        <v>0.871</v>
      </c>
      <c r="I9" s="1576" t="s">
        <v>202</v>
      </c>
      <c r="J9" s="1577"/>
      <c r="K9" s="25"/>
      <c r="L9" s="25">
        <v>3.6</v>
      </c>
      <c r="M9" s="25" t="s">
        <v>201</v>
      </c>
    </row>
    <row r="10" spans="1:13">
      <c r="A10" s="1568" t="s">
        <v>200</v>
      </c>
      <c r="B10" s="1569"/>
      <c r="C10" s="1570"/>
      <c r="D10" s="23">
        <v>84950</v>
      </c>
      <c r="E10" s="23">
        <v>91410</v>
      </c>
      <c r="F10" s="23">
        <v>1923</v>
      </c>
      <c r="G10" s="22">
        <v>0.82</v>
      </c>
      <c r="I10" s="1576" t="s">
        <v>199</v>
      </c>
      <c r="J10" s="1577"/>
      <c r="K10" s="25"/>
      <c r="L10" s="25">
        <f>1/L9</f>
        <v>0.27777777777777779</v>
      </c>
      <c r="M10" s="25" t="s">
        <v>198</v>
      </c>
    </row>
    <row r="11" spans="1:13">
      <c r="A11" s="1568" t="s">
        <v>197</v>
      </c>
      <c r="B11" s="1569"/>
      <c r="C11" s="1570"/>
      <c r="D11" s="23">
        <v>140352.52220119376</v>
      </c>
      <c r="E11" s="23">
        <v>150110</v>
      </c>
      <c r="F11" s="23">
        <v>3752</v>
      </c>
      <c r="G11" s="22">
        <v>0.86799999999999999</v>
      </c>
      <c r="I11" s="1576" t="s">
        <v>196</v>
      </c>
      <c r="J11" s="1577"/>
      <c r="K11" s="25"/>
      <c r="L11" s="25">
        <f>L6*L10</f>
        <v>2.9306944444444443E-4</v>
      </c>
      <c r="M11" s="25" t="s">
        <v>195</v>
      </c>
    </row>
    <row r="12" spans="1:13">
      <c r="A12" s="24" t="s">
        <v>194</v>
      </c>
      <c r="B12" s="24"/>
      <c r="C12" s="24"/>
      <c r="D12" s="24" t="s">
        <v>193</v>
      </c>
      <c r="E12" s="24" t="s">
        <v>193</v>
      </c>
      <c r="F12" s="24" t="s">
        <v>192</v>
      </c>
      <c r="G12" s="24"/>
      <c r="I12" s="1576" t="s">
        <v>191</v>
      </c>
      <c r="J12" s="1577"/>
      <c r="K12" s="25"/>
      <c r="L12" s="25">
        <f>1/L11</f>
        <v>3412.160561110848</v>
      </c>
      <c r="M12" s="25" t="s">
        <v>190</v>
      </c>
    </row>
    <row r="13" spans="1:13">
      <c r="A13" s="1568" t="s">
        <v>189</v>
      </c>
      <c r="B13" s="1569"/>
      <c r="C13" s="1570"/>
      <c r="D13" s="23">
        <v>983</v>
      </c>
      <c r="E13" s="23">
        <v>1089</v>
      </c>
      <c r="F13" s="23">
        <v>22</v>
      </c>
      <c r="G13" s="22">
        <v>0.72399999999999998</v>
      </c>
      <c r="I13" s="1576" t="s">
        <v>188</v>
      </c>
      <c r="J13" s="1577"/>
      <c r="K13" s="25"/>
      <c r="L13" s="25">
        <f>L12/1000</f>
        <v>3.4121605611108481</v>
      </c>
      <c r="M13" s="25" t="s">
        <v>187</v>
      </c>
    </row>
    <row r="14" spans="1:13">
      <c r="A14" s="1568" t="s">
        <v>186</v>
      </c>
      <c r="B14" s="1569"/>
      <c r="C14" s="1570"/>
      <c r="D14" s="23">
        <v>290</v>
      </c>
      <c r="E14" s="23">
        <v>343</v>
      </c>
      <c r="F14" s="23">
        <v>2.6</v>
      </c>
      <c r="G14" s="22">
        <v>0</v>
      </c>
    </row>
    <row r="15" spans="1:13">
      <c r="A15" s="1568" t="s">
        <v>185</v>
      </c>
      <c r="B15" s="1569"/>
      <c r="C15" s="1570"/>
      <c r="D15" s="23"/>
      <c r="E15" s="23"/>
      <c r="F15" s="23">
        <v>55.977829999999997</v>
      </c>
      <c r="G15" s="22">
        <v>0.27272727272727271</v>
      </c>
    </row>
    <row r="16" spans="1:13">
      <c r="A16" s="1568" t="s">
        <v>184</v>
      </c>
      <c r="B16" s="1569"/>
      <c r="C16" s="1570"/>
      <c r="D16" s="23">
        <v>1458</v>
      </c>
      <c r="E16" s="23">
        <v>1584</v>
      </c>
      <c r="F16" s="23">
        <v>32.799999999999997</v>
      </c>
      <c r="G16" s="22"/>
    </row>
    <row r="17" spans="1:9">
      <c r="A17" s="1571" t="s">
        <v>183</v>
      </c>
      <c r="B17" s="1572"/>
      <c r="C17" s="1573"/>
      <c r="D17" s="24" t="s">
        <v>182</v>
      </c>
      <c r="E17" s="24" t="s">
        <v>182</v>
      </c>
      <c r="F17" s="24"/>
      <c r="G17" s="24"/>
    </row>
    <row r="18" spans="1:9">
      <c r="A18" s="1568" t="s">
        <v>181</v>
      </c>
      <c r="B18" s="1569"/>
      <c r="C18" s="1570"/>
      <c r="D18" s="23">
        <v>26949429</v>
      </c>
      <c r="E18" s="23">
        <v>28595925</v>
      </c>
      <c r="F18" s="23"/>
      <c r="G18" s="22">
        <v>0.79700000000000004</v>
      </c>
    </row>
    <row r="19" spans="1:9">
      <c r="A19" s="1568" t="s">
        <v>180</v>
      </c>
      <c r="B19" s="1569"/>
      <c r="C19" s="1570"/>
      <c r="D19" s="23">
        <v>19474169</v>
      </c>
      <c r="E19" s="23">
        <v>20673610</v>
      </c>
      <c r="F19" s="23"/>
      <c r="G19" s="22">
        <v>0.58599999999999997</v>
      </c>
    </row>
    <row r="20" spans="1:9">
      <c r="A20" s="1568" t="s">
        <v>179</v>
      </c>
      <c r="B20" s="1569"/>
      <c r="C20" s="1570"/>
      <c r="D20" s="23">
        <v>22639320</v>
      </c>
      <c r="E20" s="23">
        <v>23633493</v>
      </c>
      <c r="F20" s="23"/>
      <c r="G20" s="22">
        <v>0.61199999999999999</v>
      </c>
    </row>
    <row r="21" spans="1:9">
      <c r="A21" s="1568" t="s">
        <v>178</v>
      </c>
      <c r="B21" s="1569"/>
      <c r="C21" s="1570"/>
      <c r="D21" s="23">
        <v>24599422</v>
      </c>
      <c r="E21" s="23">
        <v>25679670</v>
      </c>
      <c r="F21" s="23"/>
      <c r="G21" s="22">
        <v>0.747</v>
      </c>
    </row>
    <row r="23" spans="1:9">
      <c r="B23" s="21" t="s">
        <v>177</v>
      </c>
      <c r="C23" s="5"/>
      <c r="D23" s="5"/>
      <c r="E23" s="5"/>
    </row>
    <row r="24" spans="1:9" ht="26.25">
      <c r="B24" s="19" t="s">
        <v>173</v>
      </c>
      <c r="C24" s="19" t="s">
        <v>136</v>
      </c>
      <c r="D24" s="19" t="s">
        <v>133</v>
      </c>
      <c r="E24" s="19" t="s">
        <v>132</v>
      </c>
    </row>
    <row r="25" spans="1:9" ht="15.75">
      <c r="B25" s="20">
        <v>0.12354204545652796</v>
      </c>
      <c r="C25" s="20">
        <v>1.6942907789840158</v>
      </c>
      <c r="D25" s="20">
        <v>0.48378548770739044</v>
      </c>
      <c r="E25" s="20">
        <v>0.8136249669453004</v>
      </c>
      <c r="G25" t="s">
        <v>176</v>
      </c>
    </row>
    <row r="26" spans="1:9">
      <c r="B26" t="s">
        <v>175</v>
      </c>
    </row>
    <row r="27" spans="1:9" ht="26.25">
      <c r="B27">
        <f>B25*$D$3/asd!$F$3/1000/1.60934</f>
        <v>3.1058355652210912E-3</v>
      </c>
      <c r="C27">
        <f>C25*$D$3/asd!$F$3/1000/1.60934</f>
        <v>4.2594313051473362E-2</v>
      </c>
      <c r="D27">
        <f>D25*$D$3/asd!$F$3/1000/1.60934</f>
        <v>1.216232229365318E-2</v>
      </c>
      <c r="E27">
        <f>E25*$D$3/asd!$F$3/1000/1.60934</f>
        <v>2.045445621166881E-2</v>
      </c>
      <c r="H27" s="19" t="s">
        <v>173</v>
      </c>
      <c r="I27">
        <v>3.1058355652210912E-3</v>
      </c>
    </row>
    <row r="28" spans="1:9">
      <c r="H28" s="19" t="s">
        <v>136</v>
      </c>
      <c r="I28">
        <v>4.2594313051473362E-2</v>
      </c>
    </row>
    <row r="29" spans="1:9" ht="26.25">
      <c r="B29" s="19" t="s">
        <v>173</v>
      </c>
      <c r="C29" s="19" t="s">
        <v>136</v>
      </c>
      <c r="D29" s="19" t="s">
        <v>133</v>
      </c>
      <c r="E29" s="19" t="s">
        <v>132</v>
      </c>
      <c r="H29" s="19" t="s">
        <v>133</v>
      </c>
      <c r="I29">
        <v>1.216232229365318E-2</v>
      </c>
    </row>
    <row r="30" spans="1:9">
      <c r="B30">
        <v>3.1058355652210912E-3</v>
      </c>
      <c r="C30">
        <v>4.2594313051473362E-2</v>
      </c>
      <c r="D30">
        <v>1.216232229365318E-2</v>
      </c>
      <c r="E30">
        <v>2.045445621166881E-2</v>
      </c>
      <c r="H30" s="19" t="s">
        <v>132</v>
      </c>
      <c r="I30">
        <v>2.045445621166881E-2</v>
      </c>
    </row>
    <row r="34" spans="2:6" ht="15.75">
      <c r="B34" s="27" t="s">
        <v>237</v>
      </c>
    </row>
    <row r="35" spans="2:6">
      <c r="B35">
        <v>42</v>
      </c>
      <c r="C35" t="s">
        <v>238</v>
      </c>
    </row>
    <row r="36" spans="2:6">
      <c r="B36">
        <v>947.82</v>
      </c>
      <c r="C36" t="s">
        <v>239</v>
      </c>
    </row>
    <row r="37" spans="2:6">
      <c r="B37">
        <v>1.1000000000000001</v>
      </c>
      <c r="C37" t="s">
        <v>240</v>
      </c>
    </row>
    <row r="38" spans="2:6">
      <c r="B38">
        <v>5</v>
      </c>
      <c r="C38" t="s">
        <v>241</v>
      </c>
    </row>
    <row r="39" spans="2:6">
      <c r="B39">
        <v>7.88</v>
      </c>
      <c r="C39" t="s">
        <v>242</v>
      </c>
      <c r="F39" t="s">
        <v>243</v>
      </c>
    </row>
  </sheetData>
  <mergeCells count="32">
    <mergeCell ref="A1:C1"/>
    <mergeCell ref="A2:C2"/>
    <mergeCell ref="A3:C3"/>
    <mergeCell ref="A4:C4"/>
    <mergeCell ref="A5:C5"/>
    <mergeCell ref="A6:C6"/>
    <mergeCell ref="A7:C7"/>
    <mergeCell ref="A8:C8"/>
    <mergeCell ref="A9:C9"/>
    <mergeCell ref="A10:C10"/>
    <mergeCell ref="A11:C11"/>
    <mergeCell ref="A13:C13"/>
    <mergeCell ref="I8:J8"/>
    <mergeCell ref="I9:J9"/>
    <mergeCell ref="A14:C14"/>
    <mergeCell ref="I7:J7"/>
    <mergeCell ref="I10:J10"/>
    <mergeCell ref="I11:J11"/>
    <mergeCell ref="I12:J12"/>
    <mergeCell ref="I13:J13"/>
    <mergeCell ref="I2:J2"/>
    <mergeCell ref="I3:J3"/>
    <mergeCell ref="I4:J4"/>
    <mergeCell ref="I5:J5"/>
    <mergeCell ref="I6:J6"/>
    <mergeCell ref="A20:C20"/>
    <mergeCell ref="A21:C21"/>
    <mergeCell ref="A18:C18"/>
    <mergeCell ref="A19:C19"/>
    <mergeCell ref="A15:C15"/>
    <mergeCell ref="A16:C16"/>
    <mergeCell ref="A17:C1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4:BW52"/>
  <sheetViews>
    <sheetView workbookViewId="0">
      <selection activeCell="BG11" sqref="BG11"/>
    </sheetView>
  </sheetViews>
  <sheetFormatPr defaultColWidth="11.28515625" defaultRowHeight="15"/>
  <cols>
    <col min="1" max="1" width="27.28515625" customWidth="1"/>
  </cols>
  <sheetData>
    <row r="4" spans="1:75">
      <c r="B4" s="519" t="str">
        <f>OCI!G6</f>
        <v>Algeria Hassi R’Mel</v>
      </c>
      <c r="C4" s="519" t="str">
        <f>OCI!J6</f>
        <v>Angola Takula</v>
      </c>
      <c r="D4" s="519" t="str">
        <f>OCI!H6</f>
        <v>Angola Girassol</v>
      </c>
      <c r="E4" s="519" t="str">
        <f>OCI!I6</f>
        <v>Angola Kuito</v>
      </c>
      <c r="F4" s="519" t="str">
        <f>OCI!K6</f>
        <v>Australia Cossack</v>
      </c>
      <c r="G4" s="519" t="str">
        <f>OCI!L6</f>
        <v>Azerbaijan Azeri Light</v>
      </c>
      <c r="H4" s="519" t="str">
        <f>OCI!M6</f>
        <v>Brazil Frade</v>
      </c>
      <c r="I4" s="519" t="str">
        <f>OCI!N6</f>
        <v>Brazil Lula</v>
      </c>
      <c r="J4" s="519" t="str">
        <f>OCI!V6</f>
        <v>India Bombay High</v>
      </c>
      <c r="K4" s="519" t="str">
        <f>OCI!O6</f>
        <v>Canada Hibernia</v>
      </c>
      <c r="L4" s="519" t="str">
        <f>OCI!P6</f>
        <v>China Bozhong</v>
      </c>
      <c r="M4" s="519" t="str">
        <f>OCI!Q6</f>
        <v>China Nanhai Light</v>
      </c>
      <c r="N4" s="519" t="str">
        <f>OCI!R6</f>
        <v>China Qinhuangdao</v>
      </c>
      <c r="O4" s="519" t="str">
        <f>OCI!S6</f>
        <v>Colombia Caño Limón</v>
      </c>
      <c r="P4" s="519" t="str">
        <f>OCI!T6</f>
        <v>Colombia Cusiana</v>
      </c>
      <c r="Q4" s="519" t="str">
        <f>OCI!U6</f>
        <v>Ecuador Sacha</v>
      </c>
      <c r="R4" s="519" t="str">
        <f>OCI!W6</f>
        <v>Indonesia Duri</v>
      </c>
      <c r="S4" s="519" t="str">
        <f>OCI!X6</f>
        <v>Indonesia Minas</v>
      </c>
      <c r="T4" s="519" t="str">
        <f>OCI!Y6</f>
        <v>Iran Aboozar</v>
      </c>
      <c r="U4" s="519" t="str">
        <f>OCI!Z6</f>
        <v>Iran Marun</v>
      </c>
      <c r="V4" s="519" t="str">
        <f>OCI!AB6</f>
        <v>Iraq Rumaila</v>
      </c>
      <c r="W4" s="519" t="str">
        <f>OCI!AC6</f>
        <v>Iraq West Qurna</v>
      </c>
      <c r="X4" s="519" t="str">
        <f>OCI!AD6</f>
        <v>Iraq Zubair</v>
      </c>
      <c r="Y4" s="519" t="str">
        <f>OCI!AA6</f>
        <v>Iraq Kirkuk</v>
      </c>
      <c r="Z4" s="519" t="str">
        <f>OCI!AE6</f>
        <v>Kazakhstan Tengiz</v>
      </c>
      <c r="AA4" s="519" t="str">
        <f>OCI!AF6</f>
        <v>Kuwait Burgan</v>
      </c>
      <c r="AB4" s="519" t="str">
        <f>OCI!AG6</f>
        <v>Kuwait Ratawi</v>
      </c>
      <c r="AC4" s="519" t="str">
        <f>OCI!AH6</f>
        <v>Libya Waha</v>
      </c>
      <c r="AD4" s="519" t="str">
        <f>OCI!AI6</f>
        <v>Mexico Chuc</v>
      </c>
      <c r="AE4" s="519" t="str">
        <f>OCI!AJ6</f>
        <v>Nigeria Agbami</v>
      </c>
      <c r="AF4" s="519" t="str">
        <f>OCI!AK6</f>
        <v>Nigeria Bonga</v>
      </c>
      <c r="AG4" s="519" t="str">
        <f>OCI!AL6</f>
        <v>Nigeria Bonny</v>
      </c>
      <c r="AH4" s="519" t="str">
        <f>OCI!AM6</f>
        <v>Nigeria Escravos Beach</v>
      </c>
      <c r="AI4" s="519" t="str">
        <f>OCI!AN6</f>
        <v>Nigeria Obagi</v>
      </c>
      <c r="AJ4" s="519" t="str">
        <f>OCI!AO6</f>
        <v>Nigeria Pennington</v>
      </c>
      <c r="AK4" s="519" t="str">
        <f>OCI!AP6</f>
        <v>Norway Ekofisk</v>
      </c>
      <c r="AL4" s="519" t="str">
        <f>OCI!AR6</f>
        <v>Norway Skarv</v>
      </c>
      <c r="AM4" s="519" t="str">
        <f>OCI!AT6</f>
        <v>Qatar Dukhan</v>
      </c>
      <c r="AN4" s="519" t="str">
        <f>OCI!AS6</f>
        <v>Qatar Bul Hanine</v>
      </c>
      <c r="AO4" s="519" t="str">
        <f>OCI!AU6</f>
        <v>Russia Romashkinskoye</v>
      </c>
      <c r="AP4" s="519" t="str">
        <f>OCI!AV6</f>
        <v>Russia Samotlor</v>
      </c>
      <c r="AQ4" s="519" t="str">
        <f>OCI!AW6</f>
        <v>Saudi Arabia Ghawar</v>
      </c>
      <c r="AR4" s="519" t="str">
        <f>OCI!AX6</f>
        <v>Saudi Arabia Safaniya</v>
      </c>
      <c r="AS4" s="519" t="str">
        <f>OCI!AY6</f>
        <v>Saudi Arabia Zuluf</v>
      </c>
      <c r="AT4" s="519" t="str">
        <f>OCI!AZ6</f>
        <v>United Arab Emirates Fateh</v>
      </c>
      <c r="AU4" s="519" t="str">
        <f>OCI!BA6</f>
        <v>United Arab Emirates Murban</v>
      </c>
      <c r="AV4" s="519" t="str">
        <f>OCI!BB6</f>
        <v>U.S.  Alaska North Slope</v>
      </c>
      <c r="AW4" s="519" t="str">
        <f>OCI!BC6</f>
        <v>U.S. Bakken Flare</v>
      </c>
      <c r="AX4" s="519" t="str">
        <f>OCI!BD6</f>
        <v>U.S. Bakken No Flare</v>
      </c>
      <c r="AY4" s="519" t="str">
        <f>OCI!BE6</f>
        <v>U.S. Texas Eagle Ford Black Oil Zone</v>
      </c>
      <c r="AZ4" s="519" t="str">
        <f>OCI!BF6</f>
        <v>U.S. Texas Eagle Ford Volatile Oil Zone</v>
      </c>
      <c r="BA4" s="519" t="str">
        <f>OCI!BG6</f>
        <v>U.S. Texas Eagle Ford Condensate Zone</v>
      </c>
      <c r="BB4" s="519" t="str">
        <f>OCI!BH6</f>
        <v>U.S.  East Texas Field</v>
      </c>
      <c r="BC4" s="519" t="str">
        <f>OCI!BI6</f>
        <v>U.S. Louisiana Lake Washington Field</v>
      </c>
      <c r="BD4" s="519" t="str">
        <f>OCI!BJ6</f>
        <v>U.S. Gulf Mars</v>
      </c>
      <c r="BE4" s="519" t="str">
        <f>OCI!BK6</f>
        <v>U.S. California Midway Sunset</v>
      </c>
      <c r="BF4" s="519" t="str">
        <f>OCI!BL6</f>
        <v>U.S. Wyoming Salt Creek</v>
      </c>
      <c r="BG4" s="519" t="str">
        <f>OCI!BP6</f>
        <v>U.S. Wyoming WC</v>
      </c>
      <c r="BH4" s="519" t="str">
        <f>OCI!BM6</f>
        <v>U.S. California South Belridge</v>
      </c>
      <c r="BI4" s="519" t="str">
        <f>OCI!BO6</f>
        <v>U.S. Gulf Thunder Horse</v>
      </c>
      <c r="BJ4" s="519" t="str">
        <f>OCI!BN6</f>
        <v>U.S. Texas Spraberry</v>
      </c>
      <c r="BK4" s="519" t="str">
        <f>OCI!BR6</f>
        <v>U.S. Texas Yates</v>
      </c>
      <c r="BL4" s="519" t="str">
        <f>OCI!BQ6</f>
        <v>U.S. California Wilmington</v>
      </c>
      <c r="BM4" s="519" t="str">
        <f>OCI!BS6</f>
        <v>Venezuela Hamaca SCO</v>
      </c>
      <c r="BN4" s="519" t="str">
        <f>OCI!CC6</f>
        <v>Venezuela Merey Blend</v>
      </c>
      <c r="BO4" s="519" t="str">
        <f>OCI!BT6</f>
        <v>Venezuela Tia Juana</v>
      </c>
      <c r="BP4" s="519" t="str">
        <f>OCI!BU6</f>
        <v>Canada Cold Lake CSS Dilbit</v>
      </c>
      <c r="BQ4" s="519" t="str">
        <f>OCI!BV6</f>
        <v>Canada Athabasca SAGD Dilbit</v>
      </c>
      <c r="BR4" s="519" t="str">
        <f>OCI!BW6</f>
        <v>Canada Athabasca DC SCO</v>
      </c>
      <c r="BS4" s="519" t="str">
        <f>OCI!BX6</f>
        <v>Canada Athabasca FC-HC SCO</v>
      </c>
      <c r="BT4" s="519" t="str">
        <f>OCI!CB6</f>
        <v>UK Forties Blend</v>
      </c>
      <c r="BU4" s="519" t="str">
        <f>OCI!BY6</f>
        <v>Denmark Dansk Blend</v>
      </c>
      <c r="BV4" s="519" t="str">
        <f>OCI!BZ6</f>
        <v>Mexico Cantarell</v>
      </c>
      <c r="BW4" s="519" t="str">
        <f>OCI!CA6</f>
        <v>Russia Chayvo</v>
      </c>
    </row>
    <row r="5" spans="1:75">
      <c r="A5" t="s">
        <v>1183</v>
      </c>
      <c r="B5" s="942">
        <f>OCI!G688</f>
        <v>483.12672325417827</v>
      </c>
      <c r="C5" s="942">
        <f>OCI!J688</f>
        <v>506.79629351684946</v>
      </c>
      <c r="D5" s="942">
        <f>OCI!H688</f>
        <v>502.10365128666473</v>
      </c>
      <c r="E5" s="942">
        <f>OCI!I688</f>
        <v>590.37144269066891</v>
      </c>
      <c r="F5" s="942">
        <f>OCI!K688</f>
        <v>478.26775268678279</v>
      </c>
      <c r="G5" s="942">
        <f>OCI!L688</f>
        <v>495.36136653516218</v>
      </c>
      <c r="H5" s="942">
        <f>OCI!M688</f>
        <v>599.29542620285281</v>
      </c>
      <c r="I5" s="942">
        <f>OCI!N688</f>
        <v>545.00061879553095</v>
      </c>
      <c r="J5" s="942">
        <f>OCI!V688</f>
        <v>548.73742082572983</v>
      </c>
      <c r="K5" s="942">
        <f>OCI!O688</f>
        <v>485.73806700741915</v>
      </c>
      <c r="L5" s="942">
        <f>OCI!P688</f>
        <v>609.57936650666579</v>
      </c>
      <c r="M5" s="942">
        <f>OCI!Q688</f>
        <v>513.22857259173088</v>
      </c>
      <c r="N5" s="942">
        <f>OCI!R688</f>
        <v>582.57997541435134</v>
      </c>
      <c r="O5" s="942">
        <f>OCI!S688</f>
        <v>496.40255721157342</v>
      </c>
      <c r="P5" s="942">
        <f>OCI!T688</f>
        <v>501.94369267425338</v>
      </c>
      <c r="Q5" s="942">
        <f>OCI!U688</f>
        <v>526.12672564679315</v>
      </c>
      <c r="R5" s="942">
        <f>OCI!W688</f>
        <v>721.08656592467798</v>
      </c>
      <c r="S5" s="942">
        <f>OCI!X688</f>
        <v>509.43853070268165</v>
      </c>
      <c r="T5" s="942">
        <f>OCI!Y688</f>
        <v>515.92091625550165</v>
      </c>
      <c r="U5" s="942">
        <f>OCI!Z688</f>
        <v>548.824744632283</v>
      </c>
      <c r="V5" s="942">
        <f>OCI!AB688</f>
        <v>532.12032332906529</v>
      </c>
      <c r="W5" s="942">
        <f>OCI!AC688</f>
        <v>544.04516084007605</v>
      </c>
      <c r="X5" s="942">
        <f>OCI!AD688</f>
        <v>588.86758598419908</v>
      </c>
      <c r="Y5" s="942">
        <f>OCI!AA688</f>
        <v>542.1931119569407</v>
      </c>
      <c r="Z5" s="942">
        <f>OCI!AE688</f>
        <v>483.35566887323853</v>
      </c>
      <c r="AA5" s="942">
        <f>OCI!AF688</f>
        <v>517.05980503171259</v>
      </c>
      <c r="AB5" s="942">
        <f>OCI!AG688</f>
        <v>519.2674293195463</v>
      </c>
      <c r="AC5" s="942">
        <f>OCI!AH688</f>
        <v>523.57484191105277</v>
      </c>
      <c r="AD5" s="942">
        <f>OCI!AI688</f>
        <v>485.00465731155475</v>
      </c>
      <c r="AE5" s="942">
        <f>OCI!AJ688</f>
        <v>490.11995257942931</v>
      </c>
      <c r="AF5" s="942">
        <f>OCI!AK688</f>
        <v>485.29084070950341</v>
      </c>
      <c r="AG5" s="942">
        <f>OCI!AL688</f>
        <v>614.68667317462507</v>
      </c>
      <c r="AH5" s="942">
        <f>OCI!AM688</f>
        <v>599.0079280547676</v>
      </c>
      <c r="AI5" s="942">
        <f>OCI!AN688</f>
        <v>640.89994347915808</v>
      </c>
      <c r="AJ5" s="942">
        <f>OCI!AO688</f>
        <v>553.54900593864215</v>
      </c>
      <c r="AK5" s="942">
        <f>OCI!AP688</f>
        <v>495.5646986795341</v>
      </c>
      <c r="AL5" s="942">
        <f>OCI!AR688</f>
        <v>486.9242518178371</v>
      </c>
      <c r="AM5" s="942">
        <f>OCI!AT688</f>
        <v>527.28520527916476</v>
      </c>
      <c r="AN5" s="942">
        <f>OCI!AS688</f>
        <v>528.92807283161551</v>
      </c>
      <c r="AO5" s="942">
        <f>OCI!AU688</f>
        <v>497.93140140700962</v>
      </c>
      <c r="AP5" s="942">
        <f>OCI!AV688</f>
        <v>499.24108213268352</v>
      </c>
      <c r="AQ5" s="942">
        <f>OCI!AW688</f>
        <v>486.99164879140267</v>
      </c>
      <c r="AR5" s="942">
        <f>OCI!AX688</f>
        <v>486.80683379343992</v>
      </c>
      <c r="AS5" s="942">
        <f>OCI!AY688</f>
        <v>494.38886928925967</v>
      </c>
      <c r="AT5" s="942">
        <f>OCI!AZ688</f>
        <v>527.69062563746775</v>
      </c>
      <c r="AU5" s="942">
        <f>OCI!BA688</f>
        <v>481.28763321600599</v>
      </c>
      <c r="AV5" s="942">
        <f>OCI!BB688</f>
        <v>558.9003565771975</v>
      </c>
      <c r="AW5" s="942">
        <f>OCI!BC688</f>
        <v>531.41074137179226</v>
      </c>
      <c r="AX5" s="942">
        <f>OCI!BD688</f>
        <v>470.78598658454428</v>
      </c>
      <c r="AY5" s="942">
        <f>OCI!BE688</f>
        <v>477.87651139414072</v>
      </c>
      <c r="AZ5" s="942">
        <f>OCI!BF688</f>
        <v>458.54984317253235</v>
      </c>
      <c r="BA5" s="942">
        <f>OCI!BG688</f>
        <v>574.69735734197127</v>
      </c>
      <c r="BB5" s="942">
        <f>OCI!BH688</f>
        <v>510.24537001800468</v>
      </c>
      <c r="BC5" s="942">
        <f>OCI!BI688</f>
        <v>584.43467360703312</v>
      </c>
      <c r="BD5" s="942">
        <f>OCI!BJ688</f>
        <v>503.20720062010935</v>
      </c>
      <c r="BE5" s="942">
        <f>OCI!BK688</f>
        <v>724.40827588244247</v>
      </c>
      <c r="BF5" s="942">
        <f>OCI!BL688</f>
        <v>519.562174845595</v>
      </c>
      <c r="BG5" s="942">
        <f>OCI!BP688</f>
        <v>468.55585967898486</v>
      </c>
      <c r="BH5" s="942">
        <f>OCI!BM688</f>
        <v>696.6416129882557</v>
      </c>
      <c r="BI5" s="942">
        <f>OCI!BO688</f>
        <v>501.60433013631473</v>
      </c>
      <c r="BJ5" s="942">
        <f>OCI!BN688</f>
        <v>482.26401657703866</v>
      </c>
      <c r="BK5" s="942">
        <f>OCI!BR688</f>
        <v>488.44903056442195</v>
      </c>
      <c r="BL5" s="942">
        <f>OCI!BQ688</f>
        <v>621.69600840834767</v>
      </c>
      <c r="BM5" s="942">
        <f>OCI!BS688</f>
        <v>699.76298659935901</v>
      </c>
      <c r="BN5" s="942">
        <f>OCI!CC688</f>
        <v>609.90427924231756</v>
      </c>
      <c r="BO5" s="942">
        <f>OCI!BT688</f>
        <v>619.97909235604834</v>
      </c>
      <c r="BP5" s="942">
        <f>OCI!BU688</f>
        <v>661.34578609472828</v>
      </c>
      <c r="BQ5" s="942">
        <f>OCI!BV688</f>
        <v>629.72365619571246</v>
      </c>
      <c r="BR5" s="942">
        <f>OCI!BW688</f>
        <v>751.95010059492722</v>
      </c>
      <c r="BS5" s="942">
        <f>OCI!BX688</f>
        <v>734.91290651509826</v>
      </c>
      <c r="BT5" s="942">
        <f>OCI!CB688</f>
        <v>520.0055040978616</v>
      </c>
      <c r="BU5" s="942">
        <f>OCI!BY688</f>
        <v>517.13267863008593</v>
      </c>
      <c r="BV5" s="942">
        <f>OCI!BZ688</f>
        <v>501.17142838826692</v>
      </c>
      <c r="BW5" s="942">
        <f>OCI!CA688</f>
        <v>514.92235519505653</v>
      </c>
    </row>
    <row r="6" spans="1:75">
      <c r="A6" s="953" t="s">
        <v>1114</v>
      </c>
      <c r="B6" s="941">
        <f>OCI!G710</f>
        <v>101.30604751532744</v>
      </c>
      <c r="C6" s="941">
        <f>OCI!J710</f>
        <v>88.356372567101332</v>
      </c>
      <c r="D6" s="941">
        <f>OCI!H710</f>
        <v>86.212018811123173</v>
      </c>
      <c r="E6" s="941">
        <f>OCI!I710</f>
        <v>96.922751701963904</v>
      </c>
      <c r="F6" s="941">
        <f>OCI!K710</f>
        <v>86.210363518995351</v>
      </c>
      <c r="G6" s="941">
        <f>OCI!L710</f>
        <v>85.12226857268891</v>
      </c>
      <c r="H6" s="941">
        <f>OCI!M710</f>
        <v>98.38928824494559</v>
      </c>
      <c r="I6" s="941">
        <f>OCI!N710</f>
        <v>94.748427743077116</v>
      </c>
      <c r="J6" s="941">
        <f>OCI!V710</f>
        <v>96.106696820796998</v>
      </c>
      <c r="K6" s="941">
        <f>OCI!O710</f>
        <v>84.801548495680507</v>
      </c>
      <c r="L6" s="941">
        <f>OCI!P710</f>
        <v>100.91445787125804</v>
      </c>
      <c r="M6" s="941">
        <f>OCI!Q710</f>
        <v>89.644291399239478</v>
      </c>
      <c r="N6" s="941">
        <f>OCI!R710</f>
        <v>96.726208599489638</v>
      </c>
      <c r="O6" s="941">
        <f>OCI!S710</f>
        <v>86.556472092591903</v>
      </c>
      <c r="P6" s="941">
        <f>OCI!T710</f>
        <v>90.261094213339916</v>
      </c>
      <c r="Q6" s="941">
        <f>OCI!U710</f>
        <v>91.107585592537021</v>
      </c>
      <c r="R6" s="941">
        <f>OCI!W710</f>
        <v>119.9313451189074</v>
      </c>
      <c r="S6" s="941">
        <f>OCI!X710</f>
        <v>86.155341487373619</v>
      </c>
      <c r="T6" s="941">
        <f>OCI!Y710</f>
        <v>89.66703059093598</v>
      </c>
      <c r="U6" s="941">
        <f>OCI!Z710</f>
        <v>96.454384833349124</v>
      </c>
      <c r="V6" s="941">
        <f>OCI!AB710</f>
        <v>94.108499737214785</v>
      </c>
      <c r="W6" s="941">
        <f>OCI!AC710</f>
        <v>95.500405688661218</v>
      </c>
      <c r="X6" s="941">
        <f>OCI!AD710</f>
        <v>104.07128190200919</v>
      </c>
      <c r="Y6" s="941">
        <f>OCI!AA710</f>
        <v>95.987448991334546</v>
      </c>
      <c r="Z6" s="941">
        <f>OCI!AE710</f>
        <v>88.680168357803581</v>
      </c>
      <c r="AA6" s="941">
        <f>OCI!AF710</f>
        <v>88.349245339974502</v>
      </c>
      <c r="AB6" s="941">
        <f>OCI!AG710</f>
        <v>90.687834579839034</v>
      </c>
      <c r="AC6" s="941">
        <f>OCI!AH710</f>
        <v>91.641272569962354</v>
      </c>
      <c r="AD6" s="941">
        <f>OCI!AI710</f>
        <v>87.053630575112663</v>
      </c>
      <c r="AE6" s="941">
        <f>OCI!AJ710</f>
        <v>89.174354286905825</v>
      </c>
      <c r="AF6" s="941">
        <f>OCI!AK710</f>
        <v>84.269325978602012</v>
      </c>
      <c r="AG6" s="941">
        <f>OCI!AL710</f>
        <v>101.16188793369074</v>
      </c>
      <c r="AH6" s="941">
        <f>OCI!AM710</f>
        <v>102.11413352853243</v>
      </c>
      <c r="AI6" s="941">
        <f>OCI!AN710</f>
        <v>105.47592958881114</v>
      </c>
      <c r="AJ6" s="941">
        <f>OCI!AO710</f>
        <v>95.310457275124506</v>
      </c>
      <c r="AK6" s="941">
        <f>OCI!AP710</f>
        <v>85.980268927775597</v>
      </c>
      <c r="AL6" s="941">
        <f>OCI!AR710</f>
        <v>85.765630735170731</v>
      </c>
      <c r="AM6" s="941">
        <f>OCI!AT710</f>
        <v>96.699329975353649</v>
      </c>
      <c r="AN6" s="941">
        <f>OCI!AS710</f>
        <v>92.025386687134272</v>
      </c>
      <c r="AO6" s="941">
        <f>OCI!AU710</f>
        <v>87.674537753913611</v>
      </c>
      <c r="AP6" s="941">
        <f>OCI!AV710</f>
        <v>88.197966779749834</v>
      </c>
      <c r="AQ6" s="941">
        <f>OCI!AW710</f>
        <v>86.922945614734687</v>
      </c>
      <c r="AR6" s="941">
        <f>OCI!AX710</f>
        <v>85.14555606808095</v>
      </c>
      <c r="AS6" s="941">
        <f>OCI!AY710</f>
        <v>86.935247166891372</v>
      </c>
      <c r="AT6" s="941">
        <f>OCI!AZ710</f>
        <v>91.995967549505664</v>
      </c>
      <c r="AU6" s="941">
        <f>OCI!BA710</f>
        <v>87.864105859778334</v>
      </c>
      <c r="AV6" s="941">
        <f>OCI!BB710</f>
        <v>98.137120186740205</v>
      </c>
      <c r="AW6" s="941">
        <f>OCI!BC710</f>
        <v>93.778082589262297</v>
      </c>
      <c r="AX6" s="941">
        <f>OCI!BD710</f>
        <v>83.079628796784831</v>
      </c>
      <c r="AY6" s="941">
        <f>OCI!BE710</f>
        <v>86.105091706172871</v>
      </c>
      <c r="AZ6" s="941">
        <f>OCI!BF710</f>
        <v>86.296320242072412</v>
      </c>
      <c r="BA6" s="941">
        <f>OCI!BG710</f>
        <v>114.65132594263483</v>
      </c>
      <c r="BB6" s="941">
        <f>OCI!BH710</f>
        <v>89.149327681234354</v>
      </c>
      <c r="BC6" s="941">
        <f>OCI!BI710</f>
        <v>102.19993795855584</v>
      </c>
      <c r="BD6" s="941">
        <f>OCI!BJ710</f>
        <v>88.072315071175794</v>
      </c>
      <c r="BE6" s="941">
        <f>OCI!BK710</f>
        <v>122.11507330597298</v>
      </c>
      <c r="BF6" s="941">
        <f>OCI!BL710</f>
        <v>90.74413193457444</v>
      </c>
      <c r="BG6" s="941">
        <f>OCI!BP710</f>
        <v>82.367753750079416</v>
      </c>
      <c r="BH6" s="941">
        <f>OCI!BM710</f>
        <v>110.91406333012094</v>
      </c>
      <c r="BI6" s="941">
        <f>OCI!BO710</f>
        <v>88.630763485214757</v>
      </c>
      <c r="BJ6" s="941">
        <f>OCI!BN710</f>
        <v>86.281783450066456</v>
      </c>
      <c r="BK6" s="941">
        <f>OCI!BR710</f>
        <v>87.252980124983054</v>
      </c>
      <c r="BL6" s="941">
        <f>OCI!BQ710</f>
        <v>102.43264864622672</v>
      </c>
      <c r="BM6" s="941">
        <f>OCI!BS710</f>
        <v>109.56222804512115</v>
      </c>
      <c r="BN6" s="941">
        <f>OCI!CC710</f>
        <v>107.5122644993191</v>
      </c>
      <c r="BO6" s="941">
        <f>OCI!BT710</f>
        <v>104.83868088553996</v>
      </c>
      <c r="BP6" s="941">
        <f>OCI!BU710</f>
        <v>116.80093084609562</v>
      </c>
      <c r="BQ6" s="941">
        <f>OCI!BV710</f>
        <v>113.1324784197092</v>
      </c>
      <c r="BR6" s="941">
        <f>OCI!BW710</f>
        <v>106.87096548771908</v>
      </c>
      <c r="BS6" s="941">
        <f>OCI!BX710</f>
        <v>113.16462305814643</v>
      </c>
      <c r="BT6" s="941">
        <f>OCI!CB710</f>
        <v>93.249051109041559</v>
      </c>
      <c r="BU6" s="941">
        <f>OCI!BY710</f>
        <v>86.322608061425967</v>
      </c>
      <c r="BV6" s="941">
        <f>OCI!BZ710</f>
        <v>86.510098357204811</v>
      </c>
      <c r="BW6" s="941">
        <f>OCI!CA710</f>
        <v>89.409542126738614</v>
      </c>
    </row>
    <row r="7" spans="1:75">
      <c r="A7" t="s">
        <v>1184</v>
      </c>
      <c r="B7" s="941">
        <f>OCI!G718</f>
        <v>9.7614049604410821E-2</v>
      </c>
      <c r="C7" s="941">
        <f>OCI!J718</f>
        <v>8.7498422842877482E-2</v>
      </c>
      <c r="D7" s="941">
        <f>OCI!H718</f>
        <v>8.5912651136344567E-2</v>
      </c>
      <c r="E7" s="941">
        <f>OCI!I718</f>
        <v>9.7797599459951576E-2</v>
      </c>
      <c r="F7" s="941">
        <f>OCI!K718</f>
        <v>8.7437058962683029E-2</v>
      </c>
      <c r="G7" s="941">
        <f>OCI!L718</f>
        <v>8.6698199119899969E-2</v>
      </c>
      <c r="H7" s="941">
        <f>OCI!M718</f>
        <v>9.7867829337052306E-2</v>
      </c>
      <c r="I7" s="941">
        <f>OCI!N718</f>
        <v>9.3252554351452313E-2</v>
      </c>
      <c r="J7" s="941">
        <f>OCI!V718</f>
        <v>9.7384461706478798E-2</v>
      </c>
      <c r="K7" s="941">
        <f>OCI!O718</f>
        <v>8.5013928211810322E-2</v>
      </c>
      <c r="L7" s="941">
        <f>OCI!P718</f>
        <v>9.8148073405387962E-2</v>
      </c>
      <c r="M7" s="941">
        <f>OCI!Q718</f>
        <v>9.193583653640168E-2</v>
      </c>
      <c r="N7" s="941">
        <f>OCI!R718</f>
        <v>9.3800914750699016E-2</v>
      </c>
      <c r="O7" s="941">
        <f>OCI!S718</f>
        <v>8.4937163096945378E-2</v>
      </c>
      <c r="P7" s="941">
        <f>OCI!T718</f>
        <v>8.8800640934189295E-2</v>
      </c>
      <c r="Q7" s="941">
        <f>OCI!U718</f>
        <v>9.0023129125172907E-2</v>
      </c>
      <c r="R7" s="941">
        <f>OCI!W718</f>
        <v>0.11833922809655083</v>
      </c>
      <c r="S7" s="941">
        <f>OCI!X718</f>
        <v>8.875585934418366E-2</v>
      </c>
      <c r="T7" s="941">
        <f>OCI!Y718</f>
        <v>8.7042726191981806E-2</v>
      </c>
      <c r="U7" s="941">
        <f>OCI!Z718</f>
        <v>9.4754638474626465E-2</v>
      </c>
      <c r="V7" s="941">
        <f>OCI!AB718</f>
        <v>9.104866611421715E-2</v>
      </c>
      <c r="W7" s="941">
        <f>OCI!AC718</f>
        <v>9.0917635406720335E-2</v>
      </c>
      <c r="X7" s="941">
        <f>OCI!AD718</f>
        <v>0.10121119041113505</v>
      </c>
      <c r="Y7" s="941">
        <f>OCI!AA718</f>
        <v>9.7124322327410834E-2</v>
      </c>
      <c r="Z7" s="941">
        <f>OCI!AE718</f>
        <v>8.8045927387038286E-2</v>
      </c>
      <c r="AA7" s="941">
        <f>OCI!AF718</f>
        <v>8.6025777527528172E-2</v>
      </c>
      <c r="AB7" s="941">
        <f>OCI!AG718</f>
        <v>8.6776926284134595E-2</v>
      </c>
      <c r="AC7" s="941">
        <f>OCI!AH718</f>
        <v>9.2627484351898035E-2</v>
      </c>
      <c r="AD7" s="941">
        <f>OCI!AI718</f>
        <v>8.4498919008427792E-2</v>
      </c>
      <c r="AE7" s="941">
        <f>OCI!AJ718</f>
        <v>8.9603881825042156E-2</v>
      </c>
      <c r="AF7" s="941">
        <f>OCI!AK718</f>
        <v>8.3409012234453836E-2</v>
      </c>
      <c r="AG7" s="941">
        <f>OCI!AL718</f>
        <v>0.10660690924266429</v>
      </c>
      <c r="AH7" s="941">
        <f>OCI!AM718</f>
        <v>0.10436089970491112</v>
      </c>
      <c r="AI7" s="941">
        <f>OCI!AN718</f>
        <v>0.11115315345172801</v>
      </c>
      <c r="AJ7" s="941">
        <f>OCI!AO718</f>
        <v>9.7327554632303914E-2</v>
      </c>
      <c r="AK7" s="941">
        <f>OCI!AP718</f>
        <v>8.83578605501803E-2</v>
      </c>
      <c r="AL7" s="941">
        <f>OCI!AR718</f>
        <v>8.561328123105201E-2</v>
      </c>
      <c r="AM7" s="941">
        <f>OCI!AT718</f>
        <v>9.5346907190522592E-2</v>
      </c>
      <c r="AN7" s="941">
        <f>OCI!AS718</f>
        <v>9.1733544124257244E-2</v>
      </c>
      <c r="AO7" s="941">
        <f>OCI!AU718</f>
        <v>8.5967898472028931E-2</v>
      </c>
      <c r="AP7" s="941">
        <f>OCI!AV718</f>
        <v>8.8322512507057832E-2</v>
      </c>
      <c r="AQ7" s="941">
        <f>OCI!AW718</f>
        <v>8.4845098430820956E-2</v>
      </c>
      <c r="AR7" s="941">
        <f>OCI!AX718</f>
        <v>8.2494667436992061E-2</v>
      </c>
      <c r="AS7" s="941">
        <f>OCI!AY718</f>
        <v>8.4152356005326487E-2</v>
      </c>
      <c r="AT7" s="941">
        <f>OCI!AZ718</f>
        <v>9.1105831046719432E-2</v>
      </c>
      <c r="AU7" s="941">
        <f>OCI!BA718</f>
        <v>8.6619846498605657E-2</v>
      </c>
      <c r="AV7" s="941">
        <f>OCI!BB718</f>
        <v>9.6494193727170094E-2</v>
      </c>
      <c r="AW7" s="941">
        <f>OCI!BC718</f>
        <v>9.4749114103788501E-2</v>
      </c>
      <c r="AX7" s="941">
        <f>OCI!BD718</f>
        <v>8.3939882446138647E-2</v>
      </c>
      <c r="AY7" s="941">
        <f>OCI!BE718</f>
        <v>8.6005929106580323E-2</v>
      </c>
      <c r="AZ7" s="941">
        <f>OCI!BF718</f>
        <v>8.4986997618245685E-2</v>
      </c>
      <c r="BA7" s="941">
        <f>OCI!BG718</f>
        <v>0.11199021756290378</v>
      </c>
      <c r="BB7" s="941">
        <f>OCI!BH718</f>
        <v>9.0553275230717711E-2</v>
      </c>
      <c r="BC7" s="941">
        <f>OCI!BI718</f>
        <v>0.10339441327365906</v>
      </c>
      <c r="BD7" s="941">
        <f>OCI!BJ718</f>
        <v>8.5653367463358332E-2</v>
      </c>
      <c r="BE7" s="941">
        <f>OCI!BK718</f>
        <v>0.12000138436124418</v>
      </c>
      <c r="BF7" s="941">
        <f>OCI!BL718</f>
        <v>9.2206729120547032E-2</v>
      </c>
      <c r="BG7" s="941">
        <f>OCI!BP718</f>
        <v>8.3154635427616905E-2</v>
      </c>
      <c r="BH7" s="941">
        <f>OCI!BM718</f>
        <v>0.11169574238538098</v>
      </c>
      <c r="BI7" s="941">
        <f>OCI!BO718</f>
        <v>8.7390962184592108E-2</v>
      </c>
      <c r="BJ7" s="941">
        <f>OCI!BN718</f>
        <v>8.6795571306432756E-2</v>
      </c>
      <c r="BK7" s="941">
        <f>OCI!BR718</f>
        <v>8.5488401342235884E-2</v>
      </c>
      <c r="BL7" s="941">
        <f>OCI!BQ718</f>
        <v>0.10152595229358546</v>
      </c>
      <c r="BM7" s="941">
        <f>OCI!BS718</f>
        <v>0.11805933065076021</v>
      </c>
      <c r="BN7" s="941">
        <f>OCI!CC718</f>
        <v>9.7311696155747265E-2</v>
      </c>
      <c r="BO7" s="941">
        <f>OCI!BT718</f>
        <v>9.8031989518158863E-2</v>
      </c>
      <c r="BP7" s="941">
        <f>OCI!BU718</f>
        <v>0.10853502690207079</v>
      </c>
      <c r="BQ7" s="941">
        <f>OCI!BV718</f>
        <v>0.10431646493333666</v>
      </c>
      <c r="BR7" s="941">
        <f>OCI!BW718</f>
        <v>0.13100692888343557</v>
      </c>
      <c r="BS7" s="941">
        <f>OCI!BX718</f>
        <v>0.12688277532718034</v>
      </c>
      <c r="BT7" s="941">
        <f>OCI!CB718</f>
        <v>9.2715590797393027E-2</v>
      </c>
      <c r="BU7" s="941">
        <f>OCI!BY718</f>
        <v>9.0096356126545402E-2</v>
      </c>
      <c r="BV7" s="941">
        <f>OCI!BZ718</f>
        <v>8.3021228789293883E-2</v>
      </c>
      <c r="BW7" s="941">
        <f>OCI!CA718</f>
        <v>9.1096742204384573E-2</v>
      </c>
    </row>
    <row r="8" spans="1:75">
      <c r="A8" t="s">
        <v>1185</v>
      </c>
      <c r="B8" s="519">
        <f>OCI!G737</f>
        <v>8403.8342369422353</v>
      </c>
      <c r="C8" s="519">
        <f>OCI!J737</f>
        <v>9851.9578920116874</v>
      </c>
      <c r="D8" s="519">
        <f>OCI!H737</f>
        <v>9834.7511742588049</v>
      </c>
      <c r="E8" s="519">
        <f>OCI!I737</f>
        <v>10049.189619428402</v>
      </c>
      <c r="F8" s="519">
        <f>OCI!K737</f>
        <v>9937.3773235652789</v>
      </c>
      <c r="G8" s="519">
        <f>OCI!L737</f>
        <v>10597.453329054601</v>
      </c>
      <c r="H8" s="519">
        <f>OCI!M737</f>
        <v>10226.292575092537</v>
      </c>
      <c r="I8" s="519">
        <f>OCI!N737</f>
        <v>9468.2850309769783</v>
      </c>
      <c r="J8" s="519">
        <f>OCI!V737</f>
        <v>11249.660465342138</v>
      </c>
      <c r="K8" s="519">
        <f>OCI!O737</f>
        <v>9617.0742806591388</v>
      </c>
      <c r="L8" s="519">
        <f>OCI!P737</f>
        <v>10847.664716448196</v>
      </c>
      <c r="M8" s="519">
        <f>OCI!Q737</f>
        <v>11216.960117160605</v>
      </c>
      <c r="N8" s="519">
        <f>OCI!R737</f>
        <v>10349.632620043329</v>
      </c>
      <c r="O8" s="519">
        <f>OCI!S737</f>
        <v>9936.1826424116771</v>
      </c>
      <c r="P8" s="519">
        <f>OCI!T737</f>
        <v>9135.3406762979685</v>
      </c>
      <c r="Q8" s="519">
        <f>OCI!U737</f>
        <v>10453.051370289184</v>
      </c>
      <c r="R8" s="519">
        <f>OCI!W737</f>
        <v>12740.010484173645</v>
      </c>
      <c r="S8" s="519">
        <f>OCI!X737</f>
        <v>11910.142544140672</v>
      </c>
      <c r="T8" s="519">
        <f>OCI!Y737</f>
        <v>10260.605116002251</v>
      </c>
      <c r="U8" s="519">
        <f>OCI!Z737</f>
        <v>10712.138003946246</v>
      </c>
      <c r="V8" s="519">
        <f>OCI!AB737</f>
        <v>10407.368847538901</v>
      </c>
      <c r="W8" s="519">
        <f>OCI!AC737</f>
        <v>11601.650160627723</v>
      </c>
      <c r="X8" s="519">
        <f>OCI!AD737</f>
        <v>11596.364714703319</v>
      </c>
      <c r="Y8" s="519">
        <f>OCI!AA737</f>
        <v>10054.953675973768</v>
      </c>
      <c r="Z8" s="519">
        <f>OCI!AE737</f>
        <v>8979.8918611967529</v>
      </c>
      <c r="AA8" s="519">
        <f>OCI!AF737</f>
        <v>10490.012109901987</v>
      </c>
      <c r="AB8" s="519">
        <f>OCI!AG737</f>
        <v>11618.116538901522</v>
      </c>
      <c r="AC8" s="519">
        <f>OCI!AH737</f>
        <v>10407.475446380389</v>
      </c>
      <c r="AD8" s="519">
        <f>OCI!AI737</f>
        <v>9484.7760510011358</v>
      </c>
      <c r="AE8" s="519">
        <f>OCI!AJ737</f>
        <v>10605.973380518752</v>
      </c>
      <c r="AF8" s="519">
        <f>OCI!AK737</f>
        <v>9015.6925200905407</v>
      </c>
      <c r="AG8" s="519">
        <f>OCI!AL737</f>
        <v>12026.014021135352</v>
      </c>
      <c r="AH8" s="519">
        <f>OCI!AM737</f>
        <v>13748.448505222972</v>
      </c>
      <c r="AI8" s="519">
        <f>OCI!AN737</f>
        <v>12538.862550279515</v>
      </c>
      <c r="AJ8" s="519">
        <f>OCI!AO737</f>
        <v>11783.222078899225</v>
      </c>
      <c r="AK8" s="519">
        <f>OCI!AP737</f>
        <v>10051.061511315544</v>
      </c>
      <c r="AL8" s="519">
        <f>OCI!AR737</f>
        <v>10212.469856998559</v>
      </c>
      <c r="AM8" s="519">
        <f>OCI!AT737</f>
        <v>9969.757619059561</v>
      </c>
      <c r="AN8" s="519">
        <f>OCI!AS737</f>
        <v>10773.178713304878</v>
      </c>
      <c r="AO8" s="519">
        <f>OCI!AU737</f>
        <v>9732.1868851122636</v>
      </c>
      <c r="AP8" s="519">
        <f>OCI!AV737</f>
        <v>10680.3960453771</v>
      </c>
      <c r="AQ8" s="519">
        <f>OCI!AW737</f>
        <v>9505.8064167571483</v>
      </c>
      <c r="AR8" s="519">
        <f>OCI!AX737</f>
        <v>9919.3158082953887</v>
      </c>
      <c r="AS8" s="519">
        <f>OCI!AY737</f>
        <v>9907.7552155082321</v>
      </c>
      <c r="AT8" s="519">
        <f>OCI!AZ737</f>
        <v>9940.6234740940927</v>
      </c>
      <c r="AU8" s="519">
        <f>OCI!BA737</f>
        <v>8901.2591640858718</v>
      </c>
      <c r="AV8" s="519">
        <f>OCI!BB737</f>
        <v>10987.038867092835</v>
      </c>
      <c r="AW8" s="519">
        <f>OCI!BC737</f>
        <v>10893.384270825425</v>
      </c>
      <c r="AX8" s="519">
        <f>OCI!BD737</f>
        <v>9650.637937702264</v>
      </c>
      <c r="AY8" s="519">
        <f>OCI!BE737</f>
        <v>9443.4352539302326</v>
      </c>
      <c r="AZ8" s="519">
        <f>OCI!BF737</f>
        <v>8524.5031656950778</v>
      </c>
      <c r="BA8" s="519">
        <f>OCI!BG737</f>
        <v>9834.966584746353</v>
      </c>
      <c r="BB8" s="519">
        <f>OCI!BH737</f>
        <v>10616.189466524769</v>
      </c>
      <c r="BC8" s="519">
        <f>OCI!BI737</f>
        <v>12320.344359506775</v>
      </c>
      <c r="BD8" s="519">
        <f>OCI!BJ737</f>
        <v>10097.688182874892</v>
      </c>
      <c r="BE8" s="519">
        <f>OCI!BK737</f>
        <v>12325.847969917761</v>
      </c>
      <c r="BF8" s="519">
        <f>OCI!BL737</f>
        <v>10922.484847254471</v>
      </c>
      <c r="BG8" s="519">
        <f>OCI!BP737</f>
        <v>9949.4125701210251</v>
      </c>
      <c r="BH8" s="519">
        <f>OCI!BM737</f>
        <v>11560.326188543508</v>
      </c>
      <c r="BI8" s="519">
        <f>OCI!BO737</f>
        <v>9459.2673895009921</v>
      </c>
      <c r="BJ8" s="519">
        <f>OCI!BN737</f>
        <v>9978.4044602290869</v>
      </c>
      <c r="BK8" s="519">
        <f>OCI!BR737</f>
        <v>9204.08468741258</v>
      </c>
      <c r="BL8" s="519">
        <f>OCI!BQ737</f>
        <v>10292.22607401761</v>
      </c>
      <c r="BM8" s="519">
        <f>OCI!BS737</f>
        <v>12805.187439866135</v>
      </c>
      <c r="BN8" s="519">
        <f>OCI!CC737</f>
        <v>11571.89887052069</v>
      </c>
      <c r="BO8" s="519">
        <f>OCI!BT737</f>
        <v>11869.708455207103</v>
      </c>
      <c r="BP8" s="519">
        <f>OCI!BU737</f>
        <v>12679.121790154893</v>
      </c>
      <c r="BQ8" s="519">
        <f>OCI!BV737</f>
        <v>12173.454993037501</v>
      </c>
      <c r="BR8" s="519">
        <f>OCI!BW737</f>
        <v>14812.833139450817</v>
      </c>
      <c r="BS8" s="519">
        <f>OCI!BX737</f>
        <v>14863.15362540263</v>
      </c>
      <c r="BT8" s="519">
        <f>OCI!CB737</f>
        <v>9447.8868002590971</v>
      </c>
      <c r="BU8" s="519">
        <f>OCI!BY737</f>
        <v>11394.286130224571</v>
      </c>
      <c r="BV8" s="519">
        <f>OCI!BZ737</f>
        <v>10741.871598567403</v>
      </c>
      <c r="BW8" s="519">
        <f>OCI!CA737</f>
        <v>10567.042253356018</v>
      </c>
    </row>
    <row r="9" spans="1:75">
      <c r="A9" t="s">
        <v>1186</v>
      </c>
      <c r="B9" s="519">
        <f>OCI!G755</f>
        <v>6952.0266257739786</v>
      </c>
      <c r="C9" s="519">
        <f>OCI!J755</f>
        <v>6899.384010873905</v>
      </c>
      <c r="D9" s="519">
        <f>OCI!H755</f>
        <v>6732.8243682954744</v>
      </c>
      <c r="E9" s="519">
        <f>OCI!I755</f>
        <v>7364.8476877506173</v>
      </c>
      <c r="F9" s="519">
        <f>OCI!K755</f>
        <v>6866.0377693986038</v>
      </c>
      <c r="G9" s="519">
        <f>OCI!L755</f>
        <v>6952.7000499730011</v>
      </c>
      <c r="H9" s="519">
        <f>OCI!M755</f>
        <v>7477.7501831527079</v>
      </c>
      <c r="I9" s="519">
        <f>OCI!N755</f>
        <v>6854.0330122539672</v>
      </c>
      <c r="J9" s="519">
        <f>OCI!V755</f>
        <v>7702.3735818842079</v>
      </c>
      <c r="K9" s="519">
        <f>OCI!O755</f>
        <v>6702.0038921047053</v>
      </c>
      <c r="L9" s="519">
        <f>OCI!P755</f>
        <v>7855.0385417208827</v>
      </c>
      <c r="M9" s="519">
        <f>OCI!Q755</f>
        <v>7385.2455717786488</v>
      </c>
      <c r="N9" s="519">
        <f>OCI!R755</f>
        <v>7456.1021552588018</v>
      </c>
      <c r="O9" s="519">
        <f>OCI!S755</f>
        <v>6841.6892502511873</v>
      </c>
      <c r="P9" s="519">
        <f>OCI!T755</f>
        <v>6610.233404030666</v>
      </c>
      <c r="Q9" s="519">
        <f>OCI!U755</f>
        <v>7173.5100875514145</v>
      </c>
      <c r="R9" s="519">
        <f>OCI!W755</f>
        <v>9364.8464623399359</v>
      </c>
      <c r="S9" s="519">
        <f>OCI!X755</f>
        <v>7526.9621934499282</v>
      </c>
      <c r="T9" s="519">
        <f>OCI!Y755</f>
        <v>7057.9327315923074</v>
      </c>
      <c r="U9" s="519">
        <f>OCI!Z755</f>
        <v>7499.8839047965257</v>
      </c>
      <c r="V9" s="519">
        <f>OCI!AB755</f>
        <v>7278.5588394407669</v>
      </c>
      <c r="W9" s="519">
        <f>OCI!AC755</f>
        <v>7720.4612973474823</v>
      </c>
      <c r="X9" s="519">
        <f>OCI!AD755</f>
        <v>8098.9178820384413</v>
      </c>
      <c r="Y9" s="519">
        <f>OCI!AA755</f>
        <v>7158.9489320616731</v>
      </c>
      <c r="Z9" s="519">
        <f>OCI!AE755</f>
        <v>6482.7684961202913</v>
      </c>
      <c r="AA9" s="519">
        <f>OCI!AF755</f>
        <v>7020.1557960230475</v>
      </c>
      <c r="AB9" s="519">
        <f>OCI!AG755</f>
        <v>7571.4301191469422</v>
      </c>
      <c r="AC9" s="519">
        <f>OCI!AH755</f>
        <v>7187.3922952981338</v>
      </c>
      <c r="AD9" s="519">
        <f>OCI!AI755</f>
        <v>6695.0635051076424</v>
      </c>
      <c r="AE9" s="519">
        <f>OCI!AJ755</f>
        <v>7124.0507695622009</v>
      </c>
      <c r="AF9" s="519">
        <f>OCI!AK755</f>
        <v>6350.0391477131343</v>
      </c>
      <c r="AG9" s="519">
        <f>OCI!AL755</f>
        <v>8063.846933154583</v>
      </c>
      <c r="AH9" s="519">
        <f>OCI!AM755</f>
        <v>8687.6339532710499</v>
      </c>
      <c r="AI9" s="519">
        <f>OCI!AN755</f>
        <v>8407.729123183959</v>
      </c>
      <c r="AJ9" s="519">
        <f>OCI!AO755</f>
        <v>7730.3216447058485</v>
      </c>
      <c r="AK9" s="519">
        <f>OCI!AP755</f>
        <v>6870.5175276573727</v>
      </c>
      <c r="AL9" s="519">
        <f>OCI!AR755</f>
        <v>6902.5472456942498</v>
      </c>
      <c r="AM9" s="519">
        <f>OCI!AT755</f>
        <v>7209.3883045549364</v>
      </c>
      <c r="AN9" s="519">
        <f>OCI!AS755</f>
        <v>7326.6440754062924</v>
      </c>
      <c r="AO9" s="519">
        <f>OCI!AU755</f>
        <v>6793.3384494817483</v>
      </c>
      <c r="AP9" s="519">
        <f>OCI!AV755</f>
        <v>7203.1363076066564</v>
      </c>
      <c r="AQ9" s="519">
        <f>OCI!AW755</f>
        <v>6677.0668712752431</v>
      </c>
      <c r="AR9" s="519">
        <f>OCI!AX755</f>
        <v>6815.7472009718422</v>
      </c>
      <c r="AS9" s="519">
        <f>OCI!AY755</f>
        <v>6845.5427261788918</v>
      </c>
      <c r="AT9" s="519">
        <f>OCI!AZ755</f>
        <v>6999.7747673099311</v>
      </c>
      <c r="AU9" s="519">
        <f>OCI!BA755</f>
        <v>6452.0901187871104</v>
      </c>
      <c r="AV9" s="519">
        <f>OCI!BB755</f>
        <v>7677.0770041402911</v>
      </c>
      <c r="AW9" s="519">
        <f>OCI!BC755</f>
        <v>7457.7240689981236</v>
      </c>
      <c r="AX9" s="519">
        <f>OCI!BD755</f>
        <v>6606.9270155045269</v>
      </c>
      <c r="AY9" s="519">
        <f>OCI!BE755</f>
        <v>6640.4629537100773</v>
      </c>
      <c r="AZ9" s="519">
        <f>OCI!BF755</f>
        <v>6312.7065792994108</v>
      </c>
      <c r="BA9" s="519">
        <f>OCI!BG755</f>
        <v>7951.421372710086</v>
      </c>
      <c r="BB9" s="519">
        <f>OCI!BH755</f>
        <v>7210.7319822223608</v>
      </c>
      <c r="BC9" s="519">
        <f>OCI!BI755</f>
        <v>8246.7067677659616</v>
      </c>
      <c r="BD9" s="519">
        <f>OCI!BJ755</f>
        <v>6930.1035227778584</v>
      </c>
      <c r="BE9" s="519">
        <f>OCI!BK755</f>
        <v>9100.5876171804812</v>
      </c>
      <c r="BF9" s="519">
        <f>OCI!BL755</f>
        <v>7357.6136628429995</v>
      </c>
      <c r="BG9" s="519">
        <f>OCI!BP755</f>
        <v>6702.1318762996725</v>
      </c>
      <c r="BH9" s="519">
        <f>OCI!BM755</f>
        <v>8441.2816431603278</v>
      </c>
      <c r="BI9" s="519">
        <f>OCI!BO755</f>
        <v>6723.6568537744606</v>
      </c>
      <c r="BJ9" s="519">
        <f>OCI!BN755</f>
        <v>6876.2417308672648</v>
      </c>
      <c r="BK9" s="519">
        <f>OCI!BR755</f>
        <v>6569.8618653004205</v>
      </c>
      <c r="BL9" s="519">
        <f>OCI!BQ755</f>
        <v>7664.3211425832833</v>
      </c>
      <c r="BM9" s="519">
        <f>OCI!BS755</f>
        <v>9093.5030445034081</v>
      </c>
      <c r="BN9" s="519">
        <f>OCI!CC755</f>
        <v>8777.918837970703</v>
      </c>
      <c r="BO9" s="519">
        <f>OCI!BT755</f>
        <v>8561.4466104672119</v>
      </c>
      <c r="BP9" s="519">
        <f>OCI!BU755</f>
        <v>9377.1242442101138</v>
      </c>
      <c r="BQ9" s="519">
        <f>OCI!BV755</f>
        <v>9062.9395665849916</v>
      </c>
      <c r="BR9" s="519">
        <f>OCI!BW755</f>
        <v>9779.0064283055908</v>
      </c>
      <c r="BS9" s="519">
        <f>OCI!BX755</f>
        <v>9812.8227425133064</v>
      </c>
      <c r="BT9" s="519">
        <f>OCI!CB755</f>
        <v>6875.6221964719189</v>
      </c>
      <c r="BU9" s="519">
        <f>OCI!BY755</f>
        <v>7338.8029927815141</v>
      </c>
      <c r="BV9" s="519">
        <f>OCI!BZ755</f>
        <v>7156.8173756627675</v>
      </c>
      <c r="BW9" s="519">
        <f>OCI!CA755</f>
        <v>7166.3284108653079</v>
      </c>
    </row>
    <row r="10" spans="1:75">
      <c r="A10" t="s">
        <v>1187</v>
      </c>
      <c r="B10" s="519"/>
      <c r="C10" s="519"/>
      <c r="D10" s="519">
        <f>OCI!H761</f>
        <v>12172.209728161568</v>
      </c>
      <c r="E10" s="519"/>
      <c r="F10" s="519"/>
      <c r="G10" s="519"/>
      <c r="H10" s="519"/>
      <c r="I10" s="519"/>
      <c r="J10" s="519"/>
      <c r="K10" s="519"/>
      <c r="L10" s="519"/>
      <c r="M10" s="519"/>
      <c r="N10" s="519"/>
      <c r="O10" s="519"/>
      <c r="P10" s="519"/>
      <c r="Q10" s="519">
        <f>OCI!U761</f>
        <v>15015.032124623092</v>
      </c>
      <c r="R10" s="519"/>
      <c r="S10" s="519">
        <f>OCI!X761</f>
        <v>13225.299343267954</v>
      </c>
      <c r="T10" s="519"/>
      <c r="U10" s="519">
        <f>OCI!Z761</f>
        <v>14974.754287374708</v>
      </c>
      <c r="V10" s="519"/>
      <c r="W10" s="519"/>
      <c r="X10" s="519">
        <f>OCI!AD761</f>
        <v>16080.491151944268</v>
      </c>
      <c r="Y10" s="519"/>
      <c r="Z10" s="519"/>
      <c r="AA10" s="519"/>
      <c r="AB10" s="519"/>
      <c r="AC10" s="519">
        <f>OCI!AH761</f>
        <v>12934.161114403478</v>
      </c>
      <c r="AD10" s="519">
        <f>OCI!AI761</f>
        <v>12716.430448651146</v>
      </c>
      <c r="AE10" s="519"/>
      <c r="AF10" s="519"/>
      <c r="AG10" s="519">
        <f>OCI!AL761</f>
        <v>14808.158833404603</v>
      </c>
      <c r="AH10" s="519"/>
      <c r="AI10" s="519"/>
      <c r="AJ10" s="519"/>
      <c r="AK10" s="519">
        <f>OCI!AP761</f>
        <v>11947.075667298315</v>
      </c>
      <c r="AL10" s="519"/>
      <c r="AM10" s="519"/>
      <c r="AN10" s="519">
        <f>OCI!AS761</f>
        <v>13572.698815283948</v>
      </c>
      <c r="AO10" s="519"/>
      <c r="AP10" s="519"/>
      <c r="AQ10" s="519">
        <f>OCI!AW761</f>
        <v>12741.801381250725</v>
      </c>
      <c r="AR10" s="519"/>
      <c r="AS10" s="519"/>
      <c r="AT10" s="519">
        <f>OCI!AZ761</f>
        <v>13530.528862499172</v>
      </c>
      <c r="AU10" s="519">
        <f>OCI!BA761</f>
        <v>11332.414250435742</v>
      </c>
      <c r="AV10" s="519">
        <f>OCI!BB761</f>
        <v>23009.483597249797</v>
      </c>
      <c r="AW10" s="519"/>
      <c r="AX10" s="519"/>
      <c r="AY10" s="519"/>
      <c r="AZ10" s="519"/>
      <c r="BA10" s="519"/>
      <c r="BB10" s="519">
        <f>OCI!BH761</f>
        <v>12005.773412188346</v>
      </c>
      <c r="BC10" s="519">
        <f>OCI!BI761</f>
        <v>13481.768710658202</v>
      </c>
      <c r="BD10" s="519"/>
      <c r="BE10" s="519">
        <f>OCI!BK761</f>
        <v>19421.133401674062</v>
      </c>
      <c r="BF10" s="519">
        <f>OCI!BL761</f>
        <v>11746.827376115645</v>
      </c>
      <c r="BG10" s="519"/>
      <c r="BH10" s="519"/>
      <c r="BI10" s="519"/>
      <c r="BJ10" s="519">
        <f>OCI!BN761</f>
        <v>10837.393630944689</v>
      </c>
      <c r="BK10" s="519"/>
      <c r="BL10" s="519"/>
      <c r="BM10" s="519"/>
      <c r="BN10" s="519">
        <f>OCI!CC761</f>
        <v>21147.859890510317</v>
      </c>
      <c r="BO10" s="519"/>
      <c r="BP10" s="519"/>
      <c r="BQ10" s="519"/>
      <c r="BR10" s="519"/>
      <c r="BS10" s="519"/>
      <c r="BT10" s="519">
        <f>OCI!CB761</f>
        <v>12536.2946985984</v>
      </c>
      <c r="BU10" s="519"/>
      <c r="BV10" s="519"/>
      <c r="BW10" s="519"/>
    </row>
    <row r="11" spans="1:75">
      <c r="A11" t="s">
        <v>1188</v>
      </c>
      <c r="B11" s="519"/>
      <c r="C11" s="519"/>
      <c r="D11" s="519">
        <f>OCI!H767</f>
        <v>8616.8465983639035</v>
      </c>
      <c r="E11" s="519"/>
      <c r="F11" s="519"/>
      <c r="G11" s="519"/>
      <c r="H11" s="519"/>
      <c r="I11" s="519"/>
      <c r="J11" s="519"/>
      <c r="K11" s="519"/>
      <c r="L11" s="519"/>
      <c r="M11" s="519"/>
      <c r="N11" s="519"/>
      <c r="O11" s="519"/>
      <c r="P11" s="519"/>
      <c r="Q11" s="519">
        <f>OCI!U767</f>
        <v>11194.185652059428</v>
      </c>
      <c r="R11" s="519"/>
      <c r="S11" s="519">
        <f>OCI!X767</f>
        <v>9113.3905313538762</v>
      </c>
      <c r="T11" s="519"/>
      <c r="U11" s="519">
        <f>OCI!Z767</f>
        <v>10304.632831999306</v>
      </c>
      <c r="V11" s="519"/>
      <c r="W11" s="519"/>
      <c r="X11" s="519">
        <f>OCI!AD767</f>
        <v>11363.712581709746</v>
      </c>
      <c r="Y11" s="519"/>
      <c r="Z11" s="519"/>
      <c r="AA11" s="519"/>
      <c r="AB11" s="519"/>
      <c r="AC11" s="519">
        <f>OCI!AH767</f>
        <v>9213.0009134445318</v>
      </c>
      <c r="AD11" s="519">
        <f>OCI!AI767</f>
        <v>9206.6183999915484</v>
      </c>
      <c r="AE11" s="519"/>
      <c r="AF11" s="519"/>
      <c r="AG11" s="519">
        <f>OCI!AL767</f>
        <v>10514.654005724</v>
      </c>
      <c r="AH11" s="519"/>
      <c r="AI11" s="519"/>
      <c r="AJ11" s="519"/>
      <c r="AK11" s="519">
        <f>OCI!AP767</f>
        <v>8525.1109354814052</v>
      </c>
      <c r="AL11" s="519"/>
      <c r="AM11" s="519"/>
      <c r="AN11" s="519">
        <f>OCI!AS767</f>
        <v>9550.8861110800917</v>
      </c>
      <c r="AO11" s="519"/>
      <c r="AP11" s="519"/>
      <c r="AQ11" s="519">
        <f>OCI!AW767</f>
        <v>9055.2556487802649</v>
      </c>
      <c r="AR11" s="519"/>
      <c r="AS11" s="519"/>
      <c r="AT11" s="519">
        <f>OCI!AZ767</f>
        <v>9448.3549800799956</v>
      </c>
      <c r="AU11" s="519">
        <f>OCI!BA767</f>
        <v>8218.7095836066601</v>
      </c>
      <c r="AV11" s="519">
        <f>OCI!BB767</f>
        <v>10355.759803172088</v>
      </c>
      <c r="AW11" s="519"/>
      <c r="AX11" s="519"/>
      <c r="AY11" s="519"/>
      <c r="AZ11" s="519"/>
      <c r="BA11" s="519"/>
      <c r="BB11" s="519">
        <f>OCI!BH767</f>
        <v>11797.580809664847</v>
      </c>
      <c r="BC11" s="519">
        <f>OCI!BI767</f>
        <v>12950.026005030646</v>
      </c>
      <c r="BD11" s="519"/>
      <c r="BE11" s="519">
        <f>OCI!BK767</f>
        <v>17434.615544703793</v>
      </c>
      <c r="BF11" s="519">
        <f>OCI!BL767</f>
        <v>12222.116557177018</v>
      </c>
      <c r="BG11" s="519"/>
      <c r="BH11" s="519"/>
      <c r="BI11" s="519"/>
      <c r="BJ11" s="519">
        <f>OCI!BN767</f>
        <v>10427.330088152188</v>
      </c>
      <c r="BK11" s="519"/>
      <c r="BL11" s="519"/>
      <c r="BM11" s="519"/>
      <c r="BN11" s="519">
        <f>OCI!CC767</f>
        <v>12598.725041155083</v>
      </c>
      <c r="BO11" s="519"/>
      <c r="BP11" s="519"/>
      <c r="BQ11" s="519"/>
      <c r="BR11" s="519"/>
      <c r="BS11" s="519"/>
      <c r="BT11" s="519">
        <f>OCI!CB767</f>
        <v>8945.5617426090066</v>
      </c>
      <c r="BU11" s="519"/>
      <c r="BV11" s="519"/>
      <c r="BW11" s="519"/>
    </row>
    <row r="12" spans="1:75">
      <c r="A12" t="s">
        <v>1189</v>
      </c>
      <c r="B12" s="943">
        <f>OCI!G779</f>
        <v>9.6999999999999993</v>
      </c>
      <c r="C12" s="943">
        <f>OCI!J779</f>
        <v>10.1</v>
      </c>
      <c r="D12" s="943">
        <f>OCI!H779</f>
        <v>10</v>
      </c>
      <c r="E12" s="943">
        <f>OCI!I779</f>
        <v>11.8</v>
      </c>
      <c r="F12" s="943">
        <f>OCI!K779</f>
        <v>9.6</v>
      </c>
      <c r="G12" s="943">
        <f>OCI!L779</f>
        <v>9.9</v>
      </c>
      <c r="H12" s="943">
        <f>OCI!M779</f>
        <v>12</v>
      </c>
      <c r="I12" s="943">
        <f>OCI!N779</f>
        <v>10.9</v>
      </c>
      <c r="J12" s="943">
        <f>OCI!V779</f>
        <v>11</v>
      </c>
      <c r="K12" s="943">
        <f>OCI!O779</f>
        <v>9.6999999999999993</v>
      </c>
      <c r="L12" s="943">
        <f>OCI!P779</f>
        <v>12.2</v>
      </c>
      <c r="M12" s="943">
        <f>OCI!Q779</f>
        <v>10.3</v>
      </c>
      <c r="N12" s="943">
        <f>OCI!R779</f>
        <v>11.7</v>
      </c>
      <c r="O12" s="943">
        <f>OCI!S779</f>
        <v>9.9</v>
      </c>
      <c r="P12" s="943">
        <f>OCI!T779</f>
        <v>10</v>
      </c>
      <c r="Q12" s="943">
        <f>OCI!U779</f>
        <v>10.5</v>
      </c>
      <c r="R12" s="943">
        <f>OCI!W779</f>
        <v>14.4</v>
      </c>
      <c r="S12" s="943">
        <f>OCI!X779</f>
        <v>10.199999999999999</v>
      </c>
      <c r="T12" s="943">
        <f>OCI!Y779</f>
        <v>10.3</v>
      </c>
      <c r="U12" s="943">
        <f>OCI!Z779</f>
        <v>11</v>
      </c>
      <c r="V12" s="943">
        <f>OCI!AB779</f>
        <v>10.6</v>
      </c>
      <c r="W12" s="943">
        <f>OCI!AC779</f>
        <v>10.9</v>
      </c>
      <c r="X12" s="943">
        <f>OCI!AD779</f>
        <v>11.8</v>
      </c>
      <c r="Y12" s="943">
        <f>OCI!AA779</f>
        <v>10.8</v>
      </c>
      <c r="Z12" s="943">
        <f>OCI!AE779</f>
        <v>9.6999999999999993</v>
      </c>
      <c r="AA12" s="943">
        <f>OCI!AF779</f>
        <v>10.3</v>
      </c>
      <c r="AB12" s="943">
        <f>OCI!AG779</f>
        <v>10.4</v>
      </c>
      <c r="AC12" s="943">
        <f>OCI!AH779</f>
        <v>10.5</v>
      </c>
      <c r="AD12" s="943">
        <f>OCI!AI779</f>
        <v>9.6999999999999993</v>
      </c>
      <c r="AE12" s="943">
        <f>OCI!AJ779</f>
        <v>9.8000000000000007</v>
      </c>
      <c r="AF12" s="943">
        <f>OCI!AK779</f>
        <v>9.6999999999999993</v>
      </c>
      <c r="AG12" s="943">
        <f>OCI!AL779</f>
        <v>12.3</v>
      </c>
      <c r="AH12" s="943">
        <f>OCI!AM779</f>
        <v>12</v>
      </c>
      <c r="AI12" s="943">
        <f>OCI!AN779</f>
        <v>12.8</v>
      </c>
      <c r="AJ12" s="943">
        <f>OCI!AO779</f>
        <v>11.1</v>
      </c>
      <c r="AK12" s="943">
        <f>OCI!AP779</f>
        <v>9.9</v>
      </c>
      <c r="AL12" s="943">
        <f>OCI!AR779</f>
        <v>9.6999999999999993</v>
      </c>
      <c r="AM12" s="943">
        <f>OCI!AT779</f>
        <v>10.5</v>
      </c>
      <c r="AN12" s="943">
        <f>OCI!AS779</f>
        <v>10.6</v>
      </c>
      <c r="AO12" s="943">
        <f>OCI!AU779</f>
        <v>10</v>
      </c>
      <c r="AP12" s="943">
        <f>OCI!AV779</f>
        <v>10</v>
      </c>
      <c r="AQ12" s="943">
        <f>OCI!AW779</f>
        <v>9.6999999999999993</v>
      </c>
      <c r="AR12" s="943">
        <f>OCI!AX779</f>
        <v>9.6999999999999993</v>
      </c>
      <c r="AS12" s="943">
        <f>OCI!AY779</f>
        <v>9.9</v>
      </c>
      <c r="AT12" s="943">
        <f>OCI!AZ779</f>
        <v>10.6</v>
      </c>
      <c r="AU12" s="943">
        <f>OCI!BA779</f>
        <v>9.6</v>
      </c>
      <c r="AV12" s="943">
        <f>OCI!BB779</f>
        <v>11.2</v>
      </c>
      <c r="AW12" s="943">
        <f>OCI!BC779</f>
        <v>10.6</v>
      </c>
      <c r="AX12" s="943">
        <f>OCI!BD779</f>
        <v>9.4</v>
      </c>
      <c r="AY12" s="943">
        <f>OCI!BE779</f>
        <v>9.6</v>
      </c>
      <c r="AZ12" s="943">
        <f>OCI!BF779</f>
        <v>9.1999999999999993</v>
      </c>
      <c r="BA12" s="943">
        <f>OCI!BG779</f>
        <v>11.5</v>
      </c>
      <c r="BB12" s="943">
        <f>OCI!BH779</f>
        <v>10.199999999999999</v>
      </c>
      <c r="BC12" s="943">
        <f>OCI!BI779</f>
        <v>11.7</v>
      </c>
      <c r="BD12" s="943">
        <f>OCI!BJ779</f>
        <v>10.1</v>
      </c>
      <c r="BE12" s="943">
        <f>OCI!BK779</f>
        <v>14.5</v>
      </c>
      <c r="BF12" s="943">
        <f>OCI!BL779</f>
        <v>10.4</v>
      </c>
      <c r="BG12" s="943">
        <f>OCI!BP779</f>
        <v>9.4</v>
      </c>
      <c r="BH12" s="943">
        <f>OCI!BM779</f>
        <v>13.9</v>
      </c>
      <c r="BI12" s="943">
        <f>OCI!BO779</f>
        <v>10</v>
      </c>
      <c r="BJ12" s="943">
        <f>OCI!BN779</f>
        <v>9.6</v>
      </c>
      <c r="BK12" s="943">
        <f>OCI!BR779</f>
        <v>9.8000000000000007</v>
      </c>
      <c r="BL12" s="943">
        <f>OCI!BQ779</f>
        <v>12.4</v>
      </c>
      <c r="BM12" s="943">
        <f>OCI!BS779</f>
        <v>14</v>
      </c>
      <c r="BN12" s="943">
        <f>OCI!CC779</f>
        <v>12.2</v>
      </c>
      <c r="BO12" s="943">
        <f>OCI!BT779</f>
        <v>12.4</v>
      </c>
      <c r="BP12" s="943">
        <f>OCI!BU779</f>
        <v>13.2</v>
      </c>
      <c r="BQ12" s="943">
        <f>OCI!BV779</f>
        <v>12.6</v>
      </c>
      <c r="BR12" s="943">
        <f>OCI!BW779</f>
        <v>15</v>
      </c>
      <c r="BS12" s="943">
        <f>OCI!BX779</f>
        <v>14.7</v>
      </c>
      <c r="BT12" s="943">
        <f>OCI!CB779</f>
        <v>10.4</v>
      </c>
      <c r="BU12" s="943">
        <f>OCI!BY779</f>
        <v>10.3</v>
      </c>
      <c r="BV12" s="943">
        <f>OCI!BZ779</f>
        <v>10</v>
      </c>
      <c r="BW12" s="943">
        <f>OCI!CA779</f>
        <v>10.3</v>
      </c>
    </row>
    <row r="13" spans="1:75">
      <c r="B13" s="519"/>
      <c r="C13" s="519"/>
    </row>
    <row r="50" spans="1:75">
      <c r="B50" t="s">
        <v>1139</v>
      </c>
      <c r="C50" t="s">
        <v>1119</v>
      </c>
      <c r="D50" t="s">
        <v>1173</v>
      </c>
      <c r="E50" t="s">
        <v>1145</v>
      </c>
      <c r="F50" t="s">
        <v>1164</v>
      </c>
      <c r="G50" t="s">
        <v>1167</v>
      </c>
      <c r="H50" t="s">
        <v>1151</v>
      </c>
      <c r="I50" t="s">
        <v>1161</v>
      </c>
      <c r="J50" t="s">
        <v>1124</v>
      </c>
      <c r="K50" t="s">
        <v>1152</v>
      </c>
      <c r="L50" t="s">
        <v>1120</v>
      </c>
      <c r="M50" t="s">
        <v>1157</v>
      </c>
      <c r="N50" t="s">
        <v>1176</v>
      </c>
      <c r="O50" t="s">
        <v>1143</v>
      </c>
      <c r="P50" t="s">
        <v>1166</v>
      </c>
      <c r="Q50" t="s">
        <v>1158</v>
      </c>
      <c r="R50" t="s">
        <v>1115</v>
      </c>
      <c r="S50" t="s">
        <v>1156</v>
      </c>
      <c r="T50" t="s">
        <v>1118</v>
      </c>
      <c r="U50" t="s">
        <v>1155</v>
      </c>
      <c r="V50" t="s">
        <v>1146</v>
      </c>
      <c r="W50" t="s">
        <v>1159</v>
      </c>
      <c r="X50" t="s">
        <v>1141</v>
      </c>
      <c r="Y50" t="s">
        <v>1144</v>
      </c>
      <c r="Z50" t="s">
        <v>1117</v>
      </c>
      <c r="AA50" t="s">
        <v>1175</v>
      </c>
      <c r="AB50" t="s">
        <v>1165</v>
      </c>
      <c r="AC50" t="s">
        <v>1128</v>
      </c>
      <c r="AD50" t="s">
        <v>1129</v>
      </c>
      <c r="AE50" t="s">
        <v>1168</v>
      </c>
      <c r="AF50" t="s">
        <v>1170</v>
      </c>
      <c r="AG50" t="s">
        <v>1126</v>
      </c>
      <c r="AH50" t="s">
        <v>1140</v>
      </c>
      <c r="AI50" t="s">
        <v>797</v>
      </c>
      <c r="AJ50" t="s">
        <v>1172</v>
      </c>
      <c r="AK50" t="s">
        <v>1116</v>
      </c>
      <c r="AL50" t="s">
        <v>983</v>
      </c>
      <c r="AM50" t="s">
        <v>1133</v>
      </c>
      <c r="AN50" t="s">
        <v>1142</v>
      </c>
      <c r="AO50" t="s">
        <v>1154</v>
      </c>
      <c r="AP50" t="s">
        <v>1153</v>
      </c>
      <c r="AQ50" t="s">
        <v>1182</v>
      </c>
      <c r="AR50" t="s">
        <v>1160</v>
      </c>
      <c r="AS50" t="s">
        <v>1181</v>
      </c>
      <c r="AT50" t="s">
        <v>1123</v>
      </c>
      <c r="AU50" t="s">
        <v>1136</v>
      </c>
      <c r="AV50" t="s">
        <v>1130</v>
      </c>
      <c r="AW50" t="s">
        <v>1163</v>
      </c>
      <c r="AX50" t="s">
        <v>1138</v>
      </c>
      <c r="AY50" t="s">
        <v>1135</v>
      </c>
      <c r="AZ50" t="s">
        <v>1150</v>
      </c>
      <c r="BA50" t="s">
        <v>1134</v>
      </c>
      <c r="BB50" t="s">
        <v>1122</v>
      </c>
      <c r="BC50" t="s">
        <v>1162</v>
      </c>
      <c r="BD50" t="s">
        <v>1169</v>
      </c>
      <c r="BE50" t="s">
        <v>1127</v>
      </c>
      <c r="BF50" t="s">
        <v>1137</v>
      </c>
      <c r="BG50" t="s">
        <v>1121</v>
      </c>
      <c r="BH50" t="s">
        <v>1147</v>
      </c>
      <c r="BI50" t="s">
        <v>1125</v>
      </c>
      <c r="BJ50" t="s">
        <v>1177</v>
      </c>
      <c r="BK50" t="s">
        <v>1149</v>
      </c>
      <c r="BL50" t="s">
        <v>1180</v>
      </c>
      <c r="BM50" t="s">
        <v>786</v>
      </c>
      <c r="BN50" t="s">
        <v>1148</v>
      </c>
      <c r="BO50" t="s">
        <v>1174</v>
      </c>
      <c r="BP50" t="s">
        <v>1132</v>
      </c>
      <c r="BQ50" t="s">
        <v>1131</v>
      </c>
      <c r="BR50" t="s">
        <v>1171</v>
      </c>
      <c r="BS50" t="s">
        <v>1178</v>
      </c>
      <c r="BT50" t="s">
        <v>785</v>
      </c>
      <c r="BU50" t="s">
        <v>784</v>
      </c>
      <c r="BV50" t="s">
        <v>783</v>
      </c>
      <c r="BW50" t="s">
        <v>1179</v>
      </c>
    </row>
    <row r="51" spans="1:75">
      <c r="A51" t="s">
        <v>1189</v>
      </c>
      <c r="B51" s="943">
        <v>8.5102628823454385</v>
      </c>
      <c r="C51" s="943">
        <v>8.512578280070656</v>
      </c>
      <c r="D51" s="943">
        <v>8.5375083258726558</v>
      </c>
      <c r="E51" s="943">
        <v>8.6053544610608306</v>
      </c>
      <c r="F51" s="943">
        <v>8.608598439791713</v>
      </c>
      <c r="G51" s="943">
        <v>8.7759742798742852</v>
      </c>
      <c r="H51" s="943">
        <v>8.8181412999963324</v>
      </c>
      <c r="I51" s="943">
        <v>8.8261466411031222</v>
      </c>
      <c r="J51" s="943">
        <v>8.905203533178442</v>
      </c>
      <c r="K51" s="943">
        <v>8.9208315473501756</v>
      </c>
      <c r="L51" s="943">
        <v>8.9783296221009863</v>
      </c>
      <c r="M51" s="943">
        <v>9.0091945273388223</v>
      </c>
      <c r="N51" s="943">
        <v>9.0163300109011768</v>
      </c>
      <c r="O51" s="943">
        <v>9.0184492962708021</v>
      </c>
      <c r="P51" s="943">
        <v>9.0366490332357898</v>
      </c>
      <c r="Q51" s="943">
        <v>9.0622678419733802</v>
      </c>
      <c r="R51" s="943">
        <v>9.1248530739846885</v>
      </c>
      <c r="S51" s="943">
        <v>9.1356982475343251</v>
      </c>
      <c r="T51" s="943">
        <v>9.1465172303275182</v>
      </c>
      <c r="U51" s="943">
        <v>9.1743579047317887</v>
      </c>
      <c r="V51" s="943">
        <v>9.2085776121380274</v>
      </c>
      <c r="W51" s="943">
        <v>9.2103186661130909</v>
      </c>
      <c r="X51" s="943">
        <v>9.2162765285776302</v>
      </c>
      <c r="Y51" s="943">
        <v>9.2210844363829487</v>
      </c>
      <c r="Z51" s="943">
        <v>9.2354598155332841</v>
      </c>
      <c r="AA51" s="943">
        <v>9.2666041808704875</v>
      </c>
      <c r="AB51" s="943">
        <v>9.268291564817936</v>
      </c>
      <c r="AC51" s="943">
        <v>9.2687997990360866</v>
      </c>
      <c r="AD51" s="943">
        <v>9.30597348611043</v>
      </c>
      <c r="AE51" s="943">
        <v>9.3164127814992863</v>
      </c>
      <c r="AF51" s="943">
        <v>9.3176212765676745</v>
      </c>
      <c r="AG51" s="943">
        <v>9.3636862960343645</v>
      </c>
      <c r="AH51" s="943">
        <v>9.3674866941146799</v>
      </c>
      <c r="AI51" s="943">
        <v>9.3725053377397831</v>
      </c>
      <c r="AJ51" s="943">
        <v>9.385686252693322</v>
      </c>
      <c r="AK51" s="943">
        <v>9.3888434063401043</v>
      </c>
      <c r="AL51" s="943">
        <v>9.4218974366130244</v>
      </c>
      <c r="AM51" s="943">
        <v>9.4743076361807752</v>
      </c>
      <c r="AN51" s="943">
        <v>9.4833671785676739</v>
      </c>
      <c r="AO51" s="943">
        <v>9.5123831148164726</v>
      </c>
      <c r="AP51" s="943">
        <v>9.5393582674579172</v>
      </c>
      <c r="AQ51" s="943">
        <v>9.6177481971187824</v>
      </c>
      <c r="AR51" s="943">
        <v>9.6350160870636561</v>
      </c>
      <c r="AS51" s="943">
        <v>9.6578502267561941</v>
      </c>
      <c r="AT51" s="943">
        <v>9.7137030875164001</v>
      </c>
      <c r="AU51" s="943">
        <v>9.7293838939291941</v>
      </c>
      <c r="AV51" s="943">
        <v>9.7464401832974907</v>
      </c>
      <c r="AW51" s="943">
        <v>9.7658806165419136</v>
      </c>
      <c r="AX51" s="943">
        <v>9.7820858300940827</v>
      </c>
      <c r="AY51" s="943">
        <v>9.7887354678357568</v>
      </c>
      <c r="AZ51" s="943">
        <v>9.8149199313239741</v>
      </c>
      <c r="BA51" s="943">
        <v>10.143799796063956</v>
      </c>
      <c r="BB51" s="943">
        <v>10.178336793409791</v>
      </c>
      <c r="BC51" s="943">
        <v>10.334819117118606</v>
      </c>
      <c r="BD51" s="943">
        <v>10.729299412414923</v>
      </c>
      <c r="BE51" s="943">
        <v>10.823924625245301</v>
      </c>
      <c r="BF51" s="943">
        <v>10.8683343348319</v>
      </c>
      <c r="BG51" s="943">
        <v>10.870580834992747</v>
      </c>
      <c r="BH51" s="943">
        <v>11.192152663396641</v>
      </c>
      <c r="BI51" s="943">
        <v>11.258865943326111</v>
      </c>
      <c r="BJ51" s="943">
        <v>11.543336522352782</v>
      </c>
      <c r="BK51" s="943">
        <v>11.670403856057636</v>
      </c>
      <c r="BL51" s="943">
        <v>11.679651688794015</v>
      </c>
      <c r="BM51" s="943">
        <v>11.870794065296021</v>
      </c>
      <c r="BN51" s="943">
        <v>11.920935877715181</v>
      </c>
      <c r="BO51" s="943">
        <v>12.736144596067314</v>
      </c>
      <c r="BP51" s="943">
        <v>12.943964092646807</v>
      </c>
      <c r="BQ51" s="943">
        <v>13.131079048079606</v>
      </c>
      <c r="BR51" s="943">
        <v>13.362825474225398</v>
      </c>
      <c r="BS51" s="943">
        <v>13.564493091108851</v>
      </c>
      <c r="BT51" s="943">
        <v>13.714905132856909</v>
      </c>
      <c r="BU51" s="943">
        <v>14.115280619858197</v>
      </c>
      <c r="BV51" s="943">
        <v>15.596512838272785</v>
      </c>
      <c r="BW51" s="943">
        <v>15.955540871634891</v>
      </c>
    </row>
    <row r="52" spans="1:75">
      <c r="B52" s="943"/>
    </row>
  </sheetData>
  <sortState columnSort="1" ref="B50:BW51">
    <sortCondition ref="B51:BW51"/>
  </sortState>
  <pageMargins left="0.75" right="0.75" top="1" bottom="1" header="0.5" footer="0.5"/>
  <pageSetup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OCI</vt:lpstr>
      <vt:lpstr>Classification Bounds</vt:lpstr>
      <vt:lpstr>Petcoke Calculations</vt:lpstr>
      <vt:lpstr>Emission Factors</vt:lpstr>
      <vt:lpstr>Heating Values</vt:lpstr>
      <vt:lpstr>PRELIM Crude Oil Assays</vt:lpstr>
      <vt:lpstr>Oil &amp; Gas Journal Crude Prices</vt:lpstr>
      <vt:lpstr>asd</vt:lpstr>
      <vt:lpstr>Correlations</vt:lpstr>
      <vt:lpstr>Emissions Drivers</vt:lpstr>
      <vt:lpstr>Related oils</vt:lpstr>
      <vt:lpstr>Carbon Tax</vt:lpstr>
      <vt:lpstr>Data Quality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Tan</dc:creator>
  <cp:lastModifiedBy>Jeffrey Feldman</cp:lastModifiedBy>
  <cp:lastPrinted>2016-04-11T14:55:19Z</cp:lastPrinted>
  <dcterms:created xsi:type="dcterms:W3CDTF">2014-05-16T19:01:20Z</dcterms:created>
  <dcterms:modified xsi:type="dcterms:W3CDTF">2016-07-26T21:09:04Z</dcterms:modified>
</cp:coreProperties>
</file>